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FCEA\OneDrive - Unga Holdings Limited\Desktop\Calendars-Amended\"/>
    </mc:Choice>
  </mc:AlternateContent>
  <workbookProtection workbookAlgorithmName="SHA-512" workbookHashValue="kbIxjV3YlsQhvbnvhxlkz30tVjeNzu40GyQnYWCTutZS9Bk17FjkX+dmBvtRObatPzO/Q7W1j33H4woYWHvzuA==" workbookSaltValue="PD48tRuyfmW2mn4tlfdenw==" workbookSpinCount="100000" lockStructure="1"/>
  <bookViews>
    <workbookView xWindow="0" yWindow="0" windowWidth="19200" windowHeight="7190"/>
  </bookViews>
  <sheets>
    <sheet name="Daily data input" sheetId="1" r:id="rId1"/>
    <sheet name="Output data week" sheetId="2" r:id="rId2"/>
    <sheet name="Output data period" sheetId="3" r:id="rId3"/>
    <sheet name="Graphics" sheetId="4" r:id="rId4"/>
    <sheet name="Standards" sheetId="5" state="hidden" r:id="rId5"/>
    <sheet name="pull down menu" sheetId="6" state="hidden" r:id="rId6"/>
  </sheets>
  <definedNames>
    <definedName name="breed">'pull down menu'!$A$3:$A$22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1" l="1"/>
  <c r="D20" i="1" l="1"/>
  <c r="D21" i="1" s="1"/>
  <c r="C16" i="1"/>
  <c r="D16" i="1" s="1"/>
  <c r="I915" i="1" l="1"/>
  <c r="H915" i="1"/>
  <c r="G915" i="1"/>
  <c r="F915" i="1"/>
  <c r="E915" i="1"/>
  <c r="J914" i="1"/>
  <c r="J913" i="1"/>
  <c r="J912" i="1"/>
  <c r="J911" i="1"/>
  <c r="J910" i="1"/>
  <c r="J909" i="1"/>
  <c r="J908" i="1"/>
  <c r="I905" i="1"/>
  <c r="H905" i="1"/>
  <c r="G905" i="1"/>
  <c r="F905" i="1"/>
  <c r="E905" i="1"/>
  <c r="J904" i="1"/>
  <c r="J903" i="1"/>
  <c r="J902" i="1"/>
  <c r="J901" i="1"/>
  <c r="J900" i="1"/>
  <c r="J899" i="1"/>
  <c r="J898" i="1"/>
  <c r="I895" i="1"/>
  <c r="H895" i="1"/>
  <c r="G895" i="1"/>
  <c r="F895" i="1"/>
  <c r="E895" i="1"/>
  <c r="J894" i="1"/>
  <c r="J893" i="1"/>
  <c r="J892" i="1"/>
  <c r="J891" i="1"/>
  <c r="J890" i="1"/>
  <c r="J889" i="1"/>
  <c r="J888" i="1"/>
  <c r="I885" i="1"/>
  <c r="H885" i="1"/>
  <c r="G885" i="1"/>
  <c r="F885" i="1"/>
  <c r="E885" i="1"/>
  <c r="J884" i="1"/>
  <c r="J883" i="1"/>
  <c r="J882" i="1"/>
  <c r="J881" i="1"/>
  <c r="J880" i="1"/>
  <c r="J879" i="1"/>
  <c r="J878" i="1"/>
  <c r="I873" i="1"/>
  <c r="H873" i="1"/>
  <c r="G873" i="1"/>
  <c r="Q868" i="1" s="1"/>
  <c r="F873" i="1"/>
  <c r="E873" i="1"/>
  <c r="J872" i="1"/>
  <c r="J871" i="1"/>
  <c r="J870" i="1"/>
  <c r="J869" i="1"/>
  <c r="J868" i="1"/>
  <c r="J867" i="1"/>
  <c r="J866" i="1"/>
  <c r="I863" i="1"/>
  <c r="H863" i="1"/>
  <c r="G863" i="1"/>
  <c r="F863" i="1"/>
  <c r="E863" i="1"/>
  <c r="J862" i="1"/>
  <c r="J861" i="1"/>
  <c r="J860" i="1"/>
  <c r="J859" i="1"/>
  <c r="J858" i="1"/>
  <c r="J857" i="1"/>
  <c r="J856" i="1"/>
  <c r="I853" i="1"/>
  <c r="H853" i="1"/>
  <c r="G853" i="1"/>
  <c r="F853" i="1"/>
  <c r="E853" i="1"/>
  <c r="J852" i="1"/>
  <c r="J851" i="1"/>
  <c r="J850" i="1"/>
  <c r="J849" i="1"/>
  <c r="J848" i="1"/>
  <c r="J847" i="1"/>
  <c r="J846" i="1"/>
  <c r="I843" i="1"/>
  <c r="H843" i="1"/>
  <c r="G843" i="1"/>
  <c r="F843" i="1"/>
  <c r="E843" i="1"/>
  <c r="J842" i="1"/>
  <c r="J841" i="1"/>
  <c r="J840" i="1"/>
  <c r="J839" i="1"/>
  <c r="J838" i="1"/>
  <c r="J837" i="1"/>
  <c r="J836" i="1"/>
  <c r="I831" i="1"/>
  <c r="H831" i="1"/>
  <c r="G831" i="1"/>
  <c r="F831" i="1"/>
  <c r="E831" i="1"/>
  <c r="J830" i="1"/>
  <c r="J829" i="1"/>
  <c r="J828" i="1"/>
  <c r="J827" i="1"/>
  <c r="J826" i="1"/>
  <c r="J825" i="1"/>
  <c r="J824" i="1"/>
  <c r="I821" i="1"/>
  <c r="H821" i="1"/>
  <c r="G821" i="1"/>
  <c r="F821" i="1"/>
  <c r="Q816" i="1" s="1"/>
  <c r="E821" i="1"/>
  <c r="J820" i="1"/>
  <c r="J819" i="1"/>
  <c r="J818" i="1"/>
  <c r="J817" i="1"/>
  <c r="J816" i="1"/>
  <c r="J815" i="1"/>
  <c r="J814" i="1"/>
  <c r="I811" i="1"/>
  <c r="H811" i="1"/>
  <c r="G811" i="1"/>
  <c r="F811" i="1"/>
  <c r="E811" i="1"/>
  <c r="J810" i="1"/>
  <c r="J809" i="1"/>
  <c r="J808" i="1"/>
  <c r="J807" i="1"/>
  <c r="J806" i="1"/>
  <c r="J805" i="1"/>
  <c r="J804" i="1"/>
  <c r="I801" i="1"/>
  <c r="H801" i="1"/>
  <c r="G801" i="1"/>
  <c r="F801" i="1"/>
  <c r="E801" i="1"/>
  <c r="J800" i="1"/>
  <c r="J799" i="1"/>
  <c r="J798" i="1"/>
  <c r="J797" i="1"/>
  <c r="J796" i="1"/>
  <c r="J795" i="1"/>
  <c r="J794" i="1"/>
  <c r="I789" i="1"/>
  <c r="H789" i="1"/>
  <c r="G789" i="1"/>
  <c r="F789" i="1"/>
  <c r="E789" i="1"/>
  <c r="J788" i="1"/>
  <c r="J787" i="1"/>
  <c r="J786" i="1"/>
  <c r="J785" i="1"/>
  <c r="J784" i="1"/>
  <c r="J783" i="1"/>
  <c r="J782" i="1"/>
  <c r="I779" i="1"/>
  <c r="H779" i="1"/>
  <c r="G779" i="1"/>
  <c r="F779" i="1"/>
  <c r="E779" i="1"/>
  <c r="J778" i="1"/>
  <c r="J777" i="1"/>
  <c r="J776" i="1"/>
  <c r="J775" i="1"/>
  <c r="J774" i="1"/>
  <c r="J773" i="1"/>
  <c r="J772" i="1"/>
  <c r="I769" i="1"/>
  <c r="H769" i="1"/>
  <c r="G769" i="1"/>
  <c r="F769" i="1"/>
  <c r="E769" i="1"/>
  <c r="J768" i="1"/>
  <c r="J767" i="1"/>
  <c r="J766" i="1"/>
  <c r="J765" i="1"/>
  <c r="J764" i="1"/>
  <c r="J763" i="1"/>
  <c r="J762" i="1"/>
  <c r="I759" i="1"/>
  <c r="H759" i="1"/>
  <c r="G759" i="1"/>
  <c r="F759" i="1"/>
  <c r="E759" i="1"/>
  <c r="J758" i="1"/>
  <c r="J757" i="1"/>
  <c r="J756" i="1"/>
  <c r="J755" i="1"/>
  <c r="J754" i="1"/>
  <c r="J753" i="1"/>
  <c r="J752" i="1"/>
  <c r="I747" i="1"/>
  <c r="H747" i="1"/>
  <c r="G747" i="1"/>
  <c r="F747" i="1"/>
  <c r="E747" i="1"/>
  <c r="J746" i="1"/>
  <c r="J745" i="1"/>
  <c r="J744" i="1"/>
  <c r="J743" i="1"/>
  <c r="J742" i="1"/>
  <c r="J741" i="1"/>
  <c r="J740" i="1"/>
  <c r="I737" i="1"/>
  <c r="H737" i="1"/>
  <c r="G737" i="1"/>
  <c r="F737" i="1"/>
  <c r="E737" i="1"/>
  <c r="J736" i="1"/>
  <c r="J735" i="1"/>
  <c r="J734" i="1"/>
  <c r="J733" i="1"/>
  <c r="J732" i="1"/>
  <c r="J731" i="1"/>
  <c r="J730" i="1"/>
  <c r="I727" i="1"/>
  <c r="H727" i="1"/>
  <c r="G727" i="1"/>
  <c r="F727" i="1"/>
  <c r="E727" i="1"/>
  <c r="J726" i="1"/>
  <c r="J725" i="1"/>
  <c r="J724" i="1"/>
  <c r="J723" i="1"/>
  <c r="J722" i="1"/>
  <c r="J721" i="1"/>
  <c r="J720" i="1"/>
  <c r="I717" i="1"/>
  <c r="H717" i="1"/>
  <c r="G717" i="1"/>
  <c r="F717" i="1"/>
  <c r="E717" i="1"/>
  <c r="J716" i="1"/>
  <c r="J715" i="1"/>
  <c r="J714" i="1"/>
  <c r="J713" i="1"/>
  <c r="J712" i="1"/>
  <c r="J711" i="1"/>
  <c r="J710" i="1"/>
  <c r="I705" i="1"/>
  <c r="H705" i="1"/>
  <c r="J705" i="1" s="1"/>
  <c r="G705" i="1"/>
  <c r="F705" i="1"/>
  <c r="E705" i="1"/>
  <c r="J704" i="1"/>
  <c r="J703" i="1"/>
  <c r="J702" i="1"/>
  <c r="J701" i="1"/>
  <c r="J700" i="1"/>
  <c r="J699" i="1"/>
  <c r="J698" i="1"/>
  <c r="I695" i="1"/>
  <c r="H695" i="1"/>
  <c r="G695" i="1"/>
  <c r="F695" i="1"/>
  <c r="E695" i="1"/>
  <c r="J694" i="1"/>
  <c r="J693" i="1"/>
  <c r="J692" i="1"/>
  <c r="J691" i="1"/>
  <c r="J690" i="1"/>
  <c r="J689" i="1"/>
  <c r="J688" i="1"/>
  <c r="I685" i="1"/>
  <c r="H685" i="1"/>
  <c r="G685" i="1"/>
  <c r="F685" i="1"/>
  <c r="E685" i="1"/>
  <c r="J684" i="1"/>
  <c r="J683" i="1"/>
  <c r="J682" i="1"/>
  <c r="J681" i="1"/>
  <c r="J680" i="1"/>
  <c r="J679" i="1"/>
  <c r="J678" i="1"/>
  <c r="I675" i="1"/>
  <c r="H675" i="1"/>
  <c r="G675" i="1"/>
  <c r="F675" i="1"/>
  <c r="Q670" i="1" s="1"/>
  <c r="E675" i="1"/>
  <c r="J674" i="1"/>
  <c r="J673" i="1"/>
  <c r="J672" i="1"/>
  <c r="J671" i="1"/>
  <c r="J670" i="1"/>
  <c r="J669" i="1"/>
  <c r="J668" i="1"/>
  <c r="I663" i="1"/>
  <c r="H663" i="1"/>
  <c r="J663" i="1" s="1"/>
  <c r="G663" i="1"/>
  <c r="F663" i="1"/>
  <c r="E663" i="1"/>
  <c r="J662" i="1"/>
  <c r="J661" i="1"/>
  <c r="J660" i="1"/>
  <c r="J659" i="1"/>
  <c r="J658" i="1"/>
  <c r="J657" i="1"/>
  <c r="J656" i="1"/>
  <c r="I653" i="1"/>
  <c r="H653" i="1"/>
  <c r="G653" i="1"/>
  <c r="F653" i="1"/>
  <c r="E653" i="1"/>
  <c r="J652" i="1"/>
  <c r="J651" i="1"/>
  <c r="J650" i="1"/>
  <c r="J649" i="1"/>
  <c r="J648" i="1"/>
  <c r="J647" i="1"/>
  <c r="J646" i="1"/>
  <c r="I643" i="1"/>
  <c r="H643" i="1"/>
  <c r="G643" i="1"/>
  <c r="F643" i="1"/>
  <c r="E643" i="1"/>
  <c r="J642" i="1"/>
  <c r="J641" i="1"/>
  <c r="J640" i="1"/>
  <c r="J639" i="1"/>
  <c r="J638" i="1"/>
  <c r="J637" i="1"/>
  <c r="J636" i="1"/>
  <c r="I633" i="1"/>
  <c r="H633" i="1"/>
  <c r="G633" i="1"/>
  <c r="F633" i="1"/>
  <c r="Q628" i="1" s="1"/>
  <c r="E633" i="1"/>
  <c r="J632" i="1"/>
  <c r="J631" i="1"/>
  <c r="J630" i="1"/>
  <c r="J629" i="1"/>
  <c r="J628" i="1"/>
  <c r="J627" i="1"/>
  <c r="J626" i="1"/>
  <c r="I621" i="1"/>
  <c r="H621" i="1"/>
  <c r="G621" i="1"/>
  <c r="F621" i="1"/>
  <c r="E621" i="1"/>
  <c r="J620" i="1"/>
  <c r="J619" i="1"/>
  <c r="J618" i="1"/>
  <c r="J617" i="1"/>
  <c r="J616" i="1"/>
  <c r="J615" i="1"/>
  <c r="J614" i="1"/>
  <c r="I611" i="1"/>
  <c r="H611" i="1"/>
  <c r="G611" i="1"/>
  <c r="F611" i="1"/>
  <c r="E611" i="1"/>
  <c r="J610" i="1"/>
  <c r="J609" i="1"/>
  <c r="J608" i="1"/>
  <c r="J607" i="1"/>
  <c r="J606" i="1"/>
  <c r="J605" i="1"/>
  <c r="J604" i="1"/>
  <c r="I601" i="1"/>
  <c r="H601" i="1"/>
  <c r="G601" i="1"/>
  <c r="F601" i="1"/>
  <c r="E601" i="1"/>
  <c r="J600" i="1"/>
  <c r="J599" i="1"/>
  <c r="J598" i="1"/>
  <c r="J597" i="1"/>
  <c r="J596" i="1"/>
  <c r="J595" i="1"/>
  <c r="J594" i="1"/>
  <c r="I591" i="1"/>
  <c r="H591" i="1"/>
  <c r="G591" i="1"/>
  <c r="F591" i="1"/>
  <c r="E591" i="1"/>
  <c r="J590" i="1"/>
  <c r="J589" i="1"/>
  <c r="J588" i="1"/>
  <c r="J587" i="1"/>
  <c r="J586" i="1"/>
  <c r="J585" i="1"/>
  <c r="J584" i="1"/>
  <c r="I579" i="1"/>
  <c r="H579" i="1"/>
  <c r="G579" i="1"/>
  <c r="F579" i="1"/>
  <c r="E579" i="1"/>
  <c r="J578" i="1"/>
  <c r="J577" i="1"/>
  <c r="J576" i="1"/>
  <c r="J575" i="1"/>
  <c r="J574" i="1"/>
  <c r="J573" i="1"/>
  <c r="J572" i="1"/>
  <c r="I569" i="1"/>
  <c r="H569" i="1"/>
  <c r="G569" i="1"/>
  <c r="Q564" i="1" s="1"/>
  <c r="F569" i="1"/>
  <c r="E569" i="1"/>
  <c r="J568" i="1"/>
  <c r="J567" i="1"/>
  <c r="J566" i="1"/>
  <c r="J565" i="1"/>
  <c r="J564" i="1"/>
  <c r="J563" i="1"/>
  <c r="J562" i="1"/>
  <c r="I559" i="1"/>
  <c r="H559" i="1"/>
  <c r="G559" i="1"/>
  <c r="F559" i="1"/>
  <c r="E559" i="1"/>
  <c r="J558" i="1"/>
  <c r="J557" i="1"/>
  <c r="J556" i="1"/>
  <c r="J555" i="1"/>
  <c r="J554" i="1"/>
  <c r="J553" i="1"/>
  <c r="J552" i="1"/>
  <c r="I549" i="1"/>
  <c r="H549" i="1"/>
  <c r="G549" i="1"/>
  <c r="F549" i="1"/>
  <c r="E549" i="1"/>
  <c r="J548" i="1"/>
  <c r="J547" i="1"/>
  <c r="J546" i="1"/>
  <c r="J545" i="1"/>
  <c r="J544" i="1"/>
  <c r="J543" i="1"/>
  <c r="J542" i="1"/>
  <c r="I537" i="1"/>
  <c r="H537" i="1"/>
  <c r="G537" i="1"/>
  <c r="F537" i="1"/>
  <c r="E537" i="1"/>
  <c r="J536" i="1"/>
  <c r="J535" i="1"/>
  <c r="J534" i="1"/>
  <c r="J533" i="1"/>
  <c r="J532" i="1"/>
  <c r="J531" i="1"/>
  <c r="J530" i="1"/>
  <c r="I527" i="1"/>
  <c r="H527" i="1"/>
  <c r="G527" i="1"/>
  <c r="F527" i="1"/>
  <c r="E527" i="1"/>
  <c r="J526" i="1"/>
  <c r="J525" i="1"/>
  <c r="J524" i="1"/>
  <c r="J523" i="1"/>
  <c r="J522" i="1"/>
  <c r="J521" i="1"/>
  <c r="J520" i="1"/>
  <c r="I517" i="1"/>
  <c r="H517" i="1"/>
  <c r="G517" i="1"/>
  <c r="F517" i="1"/>
  <c r="E517" i="1"/>
  <c r="J516" i="1"/>
  <c r="J515" i="1"/>
  <c r="J514" i="1"/>
  <c r="J513" i="1"/>
  <c r="J512" i="1"/>
  <c r="J511" i="1"/>
  <c r="J510" i="1"/>
  <c r="I507" i="1"/>
  <c r="H507" i="1"/>
  <c r="G507" i="1"/>
  <c r="F507" i="1"/>
  <c r="E507" i="1"/>
  <c r="J506" i="1"/>
  <c r="J505" i="1"/>
  <c r="J504" i="1"/>
  <c r="J503" i="1"/>
  <c r="J502" i="1"/>
  <c r="J501" i="1"/>
  <c r="J500" i="1"/>
  <c r="I495" i="1"/>
  <c r="H495" i="1"/>
  <c r="G495" i="1"/>
  <c r="F495" i="1"/>
  <c r="E495" i="1"/>
  <c r="J494" i="1"/>
  <c r="J493" i="1"/>
  <c r="J492" i="1"/>
  <c r="J491" i="1"/>
  <c r="J490" i="1"/>
  <c r="J489" i="1"/>
  <c r="J488" i="1"/>
  <c r="I485" i="1"/>
  <c r="H485" i="1"/>
  <c r="G485" i="1"/>
  <c r="F485" i="1"/>
  <c r="E485" i="1"/>
  <c r="J484" i="1"/>
  <c r="J483" i="1"/>
  <c r="J482" i="1"/>
  <c r="J481" i="1"/>
  <c r="J480" i="1"/>
  <c r="J479" i="1"/>
  <c r="J478" i="1"/>
  <c r="I475" i="1"/>
  <c r="H475" i="1"/>
  <c r="G475" i="1"/>
  <c r="F475" i="1"/>
  <c r="Q470" i="1" s="1"/>
  <c r="E475" i="1"/>
  <c r="J474" i="1"/>
  <c r="J473" i="1"/>
  <c r="J472" i="1"/>
  <c r="J471" i="1"/>
  <c r="J470" i="1"/>
  <c r="J469" i="1"/>
  <c r="J468" i="1"/>
  <c r="I465" i="1"/>
  <c r="H465" i="1"/>
  <c r="G465" i="1"/>
  <c r="F465" i="1"/>
  <c r="E465" i="1"/>
  <c r="J464" i="1"/>
  <c r="J463" i="1"/>
  <c r="J462" i="1"/>
  <c r="J461" i="1"/>
  <c r="J460" i="1"/>
  <c r="J459" i="1"/>
  <c r="J458" i="1"/>
  <c r="I453" i="1"/>
  <c r="H453" i="1"/>
  <c r="G453" i="1"/>
  <c r="F453" i="1"/>
  <c r="E453" i="1"/>
  <c r="J452" i="1"/>
  <c r="J451" i="1"/>
  <c r="J450" i="1"/>
  <c r="J449" i="1"/>
  <c r="J448" i="1"/>
  <c r="J447" i="1"/>
  <c r="J446" i="1"/>
  <c r="I443" i="1"/>
  <c r="H443" i="1"/>
  <c r="G443" i="1"/>
  <c r="F443" i="1"/>
  <c r="E443" i="1"/>
  <c r="J442" i="1"/>
  <c r="J441" i="1"/>
  <c r="J440" i="1"/>
  <c r="J439" i="1"/>
  <c r="J438" i="1"/>
  <c r="J437" i="1"/>
  <c r="J436" i="1"/>
  <c r="I433" i="1"/>
  <c r="H433" i="1"/>
  <c r="G433" i="1"/>
  <c r="F433" i="1"/>
  <c r="E433" i="1"/>
  <c r="J432" i="1"/>
  <c r="J431" i="1"/>
  <c r="J430" i="1"/>
  <c r="J429" i="1"/>
  <c r="J428" i="1"/>
  <c r="J427" i="1"/>
  <c r="J426" i="1"/>
  <c r="I423" i="1"/>
  <c r="H423" i="1"/>
  <c r="J423" i="1" s="1"/>
  <c r="G423" i="1"/>
  <c r="F423" i="1"/>
  <c r="E423" i="1"/>
  <c r="J422" i="1"/>
  <c r="J421" i="1"/>
  <c r="J420" i="1"/>
  <c r="J419" i="1"/>
  <c r="J418" i="1"/>
  <c r="J417" i="1"/>
  <c r="J416" i="1"/>
  <c r="I411" i="1"/>
  <c r="H411" i="1"/>
  <c r="G411" i="1"/>
  <c r="F411" i="1"/>
  <c r="E411" i="1"/>
  <c r="J410" i="1"/>
  <c r="J409" i="1"/>
  <c r="J408" i="1"/>
  <c r="J407" i="1"/>
  <c r="J406" i="1"/>
  <c r="J405" i="1"/>
  <c r="J404" i="1"/>
  <c r="I401" i="1"/>
  <c r="H401" i="1"/>
  <c r="G401" i="1"/>
  <c r="F401" i="1"/>
  <c r="E401" i="1"/>
  <c r="J400" i="1"/>
  <c r="J399" i="1"/>
  <c r="J398" i="1"/>
  <c r="J397" i="1"/>
  <c r="J396" i="1"/>
  <c r="J395" i="1"/>
  <c r="J394" i="1"/>
  <c r="I391" i="1"/>
  <c r="H391" i="1"/>
  <c r="G391" i="1"/>
  <c r="F391" i="1"/>
  <c r="E391" i="1"/>
  <c r="J390" i="1"/>
  <c r="J389" i="1"/>
  <c r="J388" i="1"/>
  <c r="J387" i="1"/>
  <c r="J386" i="1"/>
  <c r="J385" i="1"/>
  <c r="J384" i="1"/>
  <c r="I381" i="1"/>
  <c r="H381" i="1"/>
  <c r="G381" i="1"/>
  <c r="F381" i="1"/>
  <c r="E381" i="1"/>
  <c r="J380" i="1"/>
  <c r="J379" i="1"/>
  <c r="J378" i="1"/>
  <c r="J377" i="1"/>
  <c r="J376" i="1"/>
  <c r="J375" i="1"/>
  <c r="J374" i="1"/>
  <c r="I369" i="1"/>
  <c r="H369" i="1"/>
  <c r="G369" i="1"/>
  <c r="F369" i="1"/>
  <c r="Q364" i="1" s="1"/>
  <c r="E369" i="1"/>
  <c r="J368" i="1"/>
  <c r="J367" i="1"/>
  <c r="J366" i="1"/>
  <c r="J365" i="1"/>
  <c r="J364" i="1"/>
  <c r="J363" i="1"/>
  <c r="J362" i="1"/>
  <c r="I359" i="1"/>
  <c r="H359" i="1"/>
  <c r="G359" i="1"/>
  <c r="F359" i="1"/>
  <c r="E359" i="1"/>
  <c r="J358" i="1"/>
  <c r="J357" i="1"/>
  <c r="J356" i="1"/>
  <c r="J355" i="1"/>
  <c r="J354" i="1"/>
  <c r="J353" i="1"/>
  <c r="J352" i="1"/>
  <c r="I349" i="1"/>
  <c r="H349" i="1"/>
  <c r="G349" i="1"/>
  <c r="F349" i="1"/>
  <c r="E349" i="1"/>
  <c r="J348" i="1"/>
  <c r="J347" i="1"/>
  <c r="J346" i="1"/>
  <c r="J345" i="1"/>
  <c r="J344" i="1"/>
  <c r="J343" i="1"/>
  <c r="J342" i="1"/>
  <c r="I339" i="1"/>
  <c r="H339" i="1"/>
  <c r="G339" i="1"/>
  <c r="F339" i="1"/>
  <c r="E339" i="1"/>
  <c r="J338" i="1"/>
  <c r="J337" i="1"/>
  <c r="J336" i="1"/>
  <c r="J335" i="1"/>
  <c r="J334" i="1"/>
  <c r="J333" i="1"/>
  <c r="J332" i="1"/>
  <c r="I327" i="1"/>
  <c r="H327" i="1"/>
  <c r="G327" i="1"/>
  <c r="F327" i="1"/>
  <c r="E327" i="1"/>
  <c r="J326" i="1"/>
  <c r="J325" i="1"/>
  <c r="J324" i="1"/>
  <c r="J323" i="1"/>
  <c r="J322" i="1"/>
  <c r="J321" i="1"/>
  <c r="J320" i="1"/>
  <c r="I317" i="1"/>
  <c r="H317" i="1"/>
  <c r="G317" i="1"/>
  <c r="Q312" i="1" s="1"/>
  <c r="F317" i="1"/>
  <c r="E317" i="1"/>
  <c r="J316" i="1"/>
  <c r="J315" i="1"/>
  <c r="J314" i="1"/>
  <c r="J313" i="1"/>
  <c r="J312" i="1"/>
  <c r="J311" i="1"/>
  <c r="J310" i="1"/>
  <c r="I307" i="1"/>
  <c r="H307" i="1"/>
  <c r="G307" i="1"/>
  <c r="F307" i="1"/>
  <c r="E307" i="1"/>
  <c r="J306" i="1"/>
  <c r="J305" i="1"/>
  <c r="J304" i="1"/>
  <c r="J303" i="1"/>
  <c r="J302" i="1"/>
  <c r="J301" i="1"/>
  <c r="J300" i="1"/>
  <c r="I297" i="1"/>
  <c r="H297" i="1"/>
  <c r="G297" i="1"/>
  <c r="F297" i="1"/>
  <c r="E297" i="1"/>
  <c r="J296" i="1"/>
  <c r="J295" i="1"/>
  <c r="J294" i="1"/>
  <c r="J293" i="1"/>
  <c r="J292" i="1"/>
  <c r="J291" i="1"/>
  <c r="J290" i="1"/>
  <c r="I285" i="1"/>
  <c r="H285" i="1"/>
  <c r="G285" i="1"/>
  <c r="F285" i="1"/>
  <c r="E285" i="1"/>
  <c r="J284" i="1"/>
  <c r="J283" i="1"/>
  <c r="J282" i="1"/>
  <c r="J281" i="1"/>
  <c r="J280" i="1"/>
  <c r="J279" i="1"/>
  <c r="J278" i="1"/>
  <c r="I275" i="1"/>
  <c r="H275" i="1"/>
  <c r="G275" i="1"/>
  <c r="Q270" i="1" s="1"/>
  <c r="F275" i="1"/>
  <c r="E275" i="1"/>
  <c r="J274" i="1"/>
  <c r="J273" i="1"/>
  <c r="J272" i="1"/>
  <c r="J271" i="1"/>
  <c r="J270" i="1"/>
  <c r="J269" i="1"/>
  <c r="J268" i="1"/>
  <c r="I265" i="1"/>
  <c r="H265" i="1"/>
  <c r="G265" i="1"/>
  <c r="F265" i="1"/>
  <c r="E265" i="1"/>
  <c r="J264" i="1"/>
  <c r="J263" i="1"/>
  <c r="J262" i="1"/>
  <c r="J261" i="1"/>
  <c r="J260" i="1"/>
  <c r="J259" i="1"/>
  <c r="J258" i="1"/>
  <c r="I255" i="1"/>
  <c r="H255" i="1"/>
  <c r="G255" i="1"/>
  <c r="F255" i="1"/>
  <c r="E255" i="1"/>
  <c r="J254" i="1"/>
  <c r="J253" i="1"/>
  <c r="J252" i="1"/>
  <c r="J251" i="1"/>
  <c r="J250" i="1"/>
  <c r="J249" i="1"/>
  <c r="J248" i="1"/>
  <c r="I243" i="1"/>
  <c r="H243" i="1"/>
  <c r="G243" i="1"/>
  <c r="F243" i="1"/>
  <c r="E243" i="1"/>
  <c r="J242" i="1"/>
  <c r="J241" i="1"/>
  <c r="J240" i="1"/>
  <c r="J239" i="1"/>
  <c r="J238" i="1"/>
  <c r="J237" i="1"/>
  <c r="J236" i="1"/>
  <c r="I233" i="1"/>
  <c r="H233" i="1"/>
  <c r="G233" i="1"/>
  <c r="F233" i="1"/>
  <c r="E233" i="1"/>
  <c r="J232" i="1"/>
  <c r="J231" i="1"/>
  <c r="J230" i="1"/>
  <c r="J229" i="1"/>
  <c r="J228" i="1"/>
  <c r="J227" i="1"/>
  <c r="J226" i="1"/>
  <c r="I223" i="1"/>
  <c r="H223" i="1"/>
  <c r="G223" i="1"/>
  <c r="F223" i="1"/>
  <c r="E223" i="1"/>
  <c r="J222" i="1"/>
  <c r="J221" i="1"/>
  <c r="J220" i="1"/>
  <c r="J219" i="1"/>
  <c r="J218" i="1"/>
  <c r="J217" i="1"/>
  <c r="J216" i="1"/>
  <c r="I213" i="1"/>
  <c r="H213" i="1"/>
  <c r="G213" i="1"/>
  <c r="F213" i="1"/>
  <c r="E213" i="1"/>
  <c r="J212" i="1"/>
  <c r="J211" i="1"/>
  <c r="J210" i="1"/>
  <c r="J209" i="1"/>
  <c r="J208" i="1"/>
  <c r="J207" i="1"/>
  <c r="J206" i="1"/>
  <c r="I201" i="1"/>
  <c r="H201" i="1"/>
  <c r="G201" i="1"/>
  <c r="F201" i="1"/>
  <c r="E201" i="1"/>
  <c r="J200" i="1"/>
  <c r="J199" i="1"/>
  <c r="J198" i="1"/>
  <c r="J197" i="1"/>
  <c r="J196" i="1"/>
  <c r="J195" i="1"/>
  <c r="J194" i="1"/>
  <c r="I191" i="1"/>
  <c r="H191" i="1"/>
  <c r="G191" i="1"/>
  <c r="F191" i="1"/>
  <c r="E191" i="1"/>
  <c r="J190" i="1"/>
  <c r="J189" i="1"/>
  <c r="J188" i="1"/>
  <c r="J187" i="1"/>
  <c r="J186" i="1"/>
  <c r="J185" i="1"/>
  <c r="J184" i="1"/>
  <c r="I181" i="1"/>
  <c r="H181" i="1"/>
  <c r="G181" i="1"/>
  <c r="F181" i="1"/>
  <c r="E181" i="1"/>
  <c r="J180" i="1"/>
  <c r="J179" i="1"/>
  <c r="J178" i="1"/>
  <c r="J177" i="1"/>
  <c r="J176" i="1"/>
  <c r="J175" i="1"/>
  <c r="J174" i="1"/>
  <c r="I171" i="1"/>
  <c r="H171" i="1"/>
  <c r="J171" i="1" s="1"/>
  <c r="G171" i="1"/>
  <c r="Q166" i="1" s="1"/>
  <c r="F171" i="1"/>
  <c r="E171" i="1"/>
  <c r="J170" i="1"/>
  <c r="J169" i="1"/>
  <c r="J168" i="1"/>
  <c r="J167" i="1"/>
  <c r="J166" i="1"/>
  <c r="J165" i="1"/>
  <c r="J164" i="1"/>
  <c r="I159" i="1"/>
  <c r="H159" i="1"/>
  <c r="G159" i="1"/>
  <c r="F159" i="1"/>
  <c r="E159" i="1"/>
  <c r="J158" i="1"/>
  <c r="J157" i="1"/>
  <c r="J156" i="1"/>
  <c r="J155" i="1"/>
  <c r="J154" i="1"/>
  <c r="J153" i="1"/>
  <c r="J152" i="1"/>
  <c r="I149" i="1"/>
  <c r="H149" i="1"/>
  <c r="G149" i="1"/>
  <c r="F149" i="1"/>
  <c r="E149" i="1"/>
  <c r="J148" i="1"/>
  <c r="J147" i="1"/>
  <c r="J146" i="1"/>
  <c r="J145" i="1"/>
  <c r="J144" i="1"/>
  <c r="J143" i="1"/>
  <c r="J142" i="1"/>
  <c r="I139" i="1"/>
  <c r="H139" i="1"/>
  <c r="G139" i="1"/>
  <c r="F139" i="1"/>
  <c r="E139" i="1"/>
  <c r="J138" i="1"/>
  <c r="J137" i="1"/>
  <c r="J136" i="1"/>
  <c r="J135" i="1"/>
  <c r="J134" i="1"/>
  <c r="J133" i="1"/>
  <c r="J132" i="1"/>
  <c r="I129" i="1"/>
  <c r="H129" i="1"/>
  <c r="G129" i="1"/>
  <c r="F129" i="1"/>
  <c r="E129" i="1"/>
  <c r="J128" i="1"/>
  <c r="J127" i="1"/>
  <c r="J126" i="1"/>
  <c r="J125" i="1"/>
  <c r="J124" i="1"/>
  <c r="J123" i="1"/>
  <c r="J122" i="1"/>
  <c r="I117" i="1"/>
  <c r="H117" i="1"/>
  <c r="G117" i="1"/>
  <c r="F117" i="1"/>
  <c r="E117" i="1"/>
  <c r="J116" i="1"/>
  <c r="J115" i="1"/>
  <c r="J114" i="1"/>
  <c r="J113" i="1"/>
  <c r="J112" i="1"/>
  <c r="J111" i="1"/>
  <c r="J110" i="1"/>
  <c r="I107" i="1"/>
  <c r="H107" i="1"/>
  <c r="G107" i="1"/>
  <c r="F107" i="1"/>
  <c r="E107" i="1"/>
  <c r="J106" i="1"/>
  <c r="J105" i="1"/>
  <c r="J104" i="1"/>
  <c r="J103" i="1"/>
  <c r="J102" i="1"/>
  <c r="J101" i="1"/>
  <c r="J100" i="1"/>
  <c r="I97" i="1"/>
  <c r="H97" i="1"/>
  <c r="G97" i="1"/>
  <c r="F97" i="1"/>
  <c r="E97" i="1"/>
  <c r="J96" i="1"/>
  <c r="J95" i="1"/>
  <c r="J94" i="1"/>
  <c r="J93" i="1"/>
  <c r="J92" i="1"/>
  <c r="J91" i="1"/>
  <c r="J90" i="1"/>
  <c r="I87" i="1"/>
  <c r="H87" i="1"/>
  <c r="G87" i="1"/>
  <c r="F87" i="1"/>
  <c r="E87" i="1"/>
  <c r="J86" i="1"/>
  <c r="J85" i="1"/>
  <c r="J84" i="1"/>
  <c r="J83" i="1"/>
  <c r="J82" i="1"/>
  <c r="J81" i="1"/>
  <c r="J80" i="1"/>
  <c r="I75" i="1"/>
  <c r="H75" i="1"/>
  <c r="G75" i="1"/>
  <c r="F75" i="1"/>
  <c r="E75" i="1"/>
  <c r="J74" i="1"/>
  <c r="J73" i="1"/>
  <c r="J72" i="1"/>
  <c r="J71" i="1"/>
  <c r="J70" i="1"/>
  <c r="J69" i="1"/>
  <c r="J68" i="1"/>
  <c r="I65" i="1"/>
  <c r="H65" i="1"/>
  <c r="G65" i="1"/>
  <c r="F65" i="1"/>
  <c r="E65" i="1"/>
  <c r="J64" i="1"/>
  <c r="J63" i="1"/>
  <c r="J62" i="1"/>
  <c r="J61" i="1"/>
  <c r="J60" i="1"/>
  <c r="J59" i="1"/>
  <c r="J58" i="1"/>
  <c r="I55" i="1"/>
  <c r="H55" i="1"/>
  <c r="G55" i="1"/>
  <c r="F55" i="1"/>
  <c r="E55" i="1"/>
  <c r="J54" i="1"/>
  <c r="J53" i="1"/>
  <c r="J52" i="1"/>
  <c r="J51" i="1"/>
  <c r="J50" i="1"/>
  <c r="J49" i="1"/>
  <c r="J48" i="1"/>
  <c r="I45" i="1"/>
  <c r="H45" i="1"/>
  <c r="G45" i="1"/>
  <c r="F45" i="1"/>
  <c r="E45" i="1"/>
  <c r="J44" i="1"/>
  <c r="J43" i="1"/>
  <c r="J42" i="1"/>
  <c r="J41" i="1"/>
  <c r="J40" i="1"/>
  <c r="J39" i="1"/>
  <c r="J38" i="1"/>
  <c r="I33" i="1"/>
  <c r="H33" i="1"/>
  <c r="G33" i="1"/>
  <c r="F33" i="1"/>
  <c r="E33" i="1"/>
  <c r="J32" i="1"/>
  <c r="J31" i="1"/>
  <c r="J30" i="1"/>
  <c r="J29" i="1"/>
  <c r="J28" i="1"/>
  <c r="J27" i="1"/>
  <c r="J26" i="1"/>
  <c r="I23" i="1"/>
  <c r="H23" i="1"/>
  <c r="G23" i="1"/>
  <c r="F23" i="1"/>
  <c r="E23" i="1"/>
  <c r="J22" i="1"/>
  <c r="J21" i="1"/>
  <c r="J20" i="1"/>
  <c r="J19" i="1"/>
  <c r="J18" i="1"/>
  <c r="J17" i="1"/>
  <c r="J16" i="1"/>
  <c r="Q838" i="1" l="1"/>
  <c r="J801" i="1"/>
  <c r="Q176" i="1"/>
  <c r="Q280" i="1"/>
  <c r="Q302" i="1"/>
  <c r="Q532" i="1"/>
  <c r="Q574" i="1"/>
  <c r="Q596" i="1"/>
  <c r="Q638" i="1"/>
  <c r="Q784" i="1"/>
  <c r="Q438" i="1"/>
  <c r="Q502" i="1"/>
  <c r="Q144" i="1"/>
  <c r="Q134" i="1"/>
  <c r="Q112" i="1"/>
  <c r="Q102" i="1"/>
  <c r="Q70" i="1"/>
  <c r="Q82" i="1"/>
  <c r="Q396" i="1"/>
  <c r="Q428" i="1"/>
  <c r="Q460" i="1"/>
  <c r="Q606" i="1"/>
  <c r="Q890" i="1"/>
  <c r="Q208" i="1"/>
  <c r="Q238" i="1"/>
  <c r="Q334" i="1"/>
  <c r="J591" i="1"/>
  <c r="Q742" i="1"/>
  <c r="Q774" i="1"/>
  <c r="Q806" i="1"/>
  <c r="Q28" i="1"/>
  <c r="Q900" i="1"/>
  <c r="J769" i="1"/>
  <c r="Q848" i="1"/>
  <c r="J495" i="1"/>
  <c r="J737" i="1"/>
  <c r="J873" i="1"/>
  <c r="Q406" i="1"/>
  <c r="J507" i="1"/>
  <c r="Q18" i="1"/>
  <c r="J23" i="1"/>
  <c r="J33" i="1"/>
  <c r="Q40" i="1"/>
  <c r="J45" i="1"/>
  <c r="J55" i="1"/>
  <c r="Q60" i="1"/>
  <c r="J65" i="1"/>
  <c r="J75" i="1"/>
  <c r="J87" i="1"/>
  <c r="Q92" i="1"/>
  <c r="J97" i="1"/>
  <c r="J107" i="1"/>
  <c r="J117" i="1"/>
  <c r="Q124" i="1"/>
  <c r="J129" i="1"/>
  <c r="J149" i="1"/>
  <c r="J159" i="1"/>
  <c r="J181" i="1"/>
  <c r="J191" i="1"/>
  <c r="Q196" i="1"/>
  <c r="J201" i="1"/>
  <c r="J213" i="1"/>
  <c r="J223" i="1"/>
  <c r="Q228" i="1"/>
  <c r="J233" i="1"/>
  <c r="J255" i="1"/>
  <c r="Q260" i="1"/>
  <c r="J265" i="1"/>
  <c r="J285" i="1"/>
  <c r="Q292" i="1"/>
  <c r="J297" i="1"/>
  <c r="J307" i="1"/>
  <c r="J317" i="1"/>
  <c r="Q322" i="1"/>
  <c r="J327" i="1"/>
  <c r="J339" i="1"/>
  <c r="J349" i="1"/>
  <c r="Q354" i="1"/>
  <c r="J359" i="1"/>
  <c r="J369" i="1"/>
  <c r="J381" i="1"/>
  <c r="Q386" i="1"/>
  <c r="J391" i="1"/>
  <c r="J401" i="1"/>
  <c r="J411" i="1"/>
  <c r="Q418" i="1"/>
  <c r="J433" i="1"/>
  <c r="J443" i="1"/>
  <c r="J453" i="1"/>
  <c r="J465" i="1"/>
  <c r="J475" i="1"/>
  <c r="J485" i="1"/>
  <c r="Q490" i="1"/>
  <c r="Q512" i="1"/>
  <c r="J517" i="1"/>
  <c r="J527" i="1"/>
  <c r="J537" i="1"/>
  <c r="Q544" i="1"/>
  <c r="J549" i="1"/>
  <c r="J559" i="1"/>
  <c r="J569" i="1"/>
  <c r="J579" i="1"/>
  <c r="Q586" i="1"/>
  <c r="J601" i="1"/>
  <c r="J611" i="1"/>
  <c r="Q616" i="1"/>
  <c r="J621" i="1"/>
  <c r="J633" i="1"/>
  <c r="J643" i="1"/>
  <c r="J653" i="1"/>
  <c r="Q658" i="1"/>
  <c r="J675" i="1"/>
  <c r="J685" i="1"/>
  <c r="Q690" i="1"/>
  <c r="J695" i="1"/>
  <c r="Q700" i="1"/>
  <c r="J717" i="1"/>
  <c r="Q722" i="1"/>
  <c r="J727" i="1"/>
  <c r="Q732" i="1"/>
  <c r="Q754" i="1"/>
  <c r="J759" i="1"/>
  <c r="Q764" i="1"/>
  <c r="J789" i="1"/>
  <c r="Q796" i="1"/>
  <c r="J821" i="1"/>
  <c r="J831" i="1"/>
  <c r="J853" i="1"/>
  <c r="J863" i="1"/>
  <c r="Q880" i="1"/>
  <c r="J905" i="1"/>
  <c r="J915" i="1"/>
  <c r="J139" i="1"/>
  <c r="Q218" i="1"/>
  <c r="J243" i="1"/>
  <c r="Q50" i="1"/>
  <c r="Q154" i="1"/>
  <c r="Q250" i="1"/>
  <c r="J275" i="1"/>
  <c r="Q186" i="1"/>
  <c r="Q344" i="1"/>
  <c r="Q376" i="1"/>
  <c r="Q448" i="1"/>
  <c r="Q480" i="1"/>
  <c r="Q712" i="1"/>
  <c r="Q648" i="1"/>
  <c r="Q680" i="1"/>
  <c r="Q522" i="1"/>
  <c r="Q554" i="1"/>
  <c r="J747" i="1"/>
  <c r="J779" i="1"/>
  <c r="J811" i="1"/>
  <c r="Q826" i="1"/>
  <c r="J843" i="1"/>
  <c r="Q858" i="1"/>
  <c r="J885" i="1"/>
  <c r="J895" i="1"/>
  <c r="Q910" i="1"/>
  <c r="J2" i="1" l="1"/>
  <c r="DV79" i="5" l="1"/>
  <c r="DV80" i="5" s="1"/>
  <c r="DV81" i="5" s="1"/>
  <c r="DV82" i="5" s="1"/>
  <c r="DV83" i="5" s="1"/>
  <c r="DV84" i="5" s="1"/>
  <c r="DV85" i="5" s="1"/>
  <c r="DV86" i="5" s="1"/>
  <c r="DV87" i="5" s="1"/>
  <c r="DV88" i="5" s="1"/>
  <c r="DV89" i="5" s="1"/>
  <c r="CV8" i="5" l="1"/>
  <c r="CW8" i="5" s="1"/>
  <c r="CV7" i="5"/>
  <c r="CW7" i="5" s="1"/>
  <c r="CV6" i="5"/>
  <c r="CW6" i="5" s="1"/>
  <c r="CS8" i="5"/>
  <c r="CU8" i="5" s="1"/>
  <c r="CS7" i="5"/>
  <c r="CU7" i="5" s="1"/>
  <c r="CS6" i="5"/>
  <c r="CU6" i="5" s="1"/>
  <c r="J8" i="5"/>
  <c r="K8" i="5" s="1"/>
  <c r="J7" i="5"/>
  <c r="K7" i="5" s="1"/>
  <c r="J6" i="5"/>
  <c r="K6" i="5" s="1"/>
  <c r="G8" i="5"/>
  <c r="I8" i="5" s="1"/>
  <c r="G7" i="5"/>
  <c r="I7" i="5" s="1"/>
  <c r="G6" i="5"/>
  <c r="I6" i="5" s="1"/>
  <c r="L6" i="4"/>
  <c r="Q6" i="4"/>
  <c r="N6" i="4"/>
  <c r="J6" i="4"/>
  <c r="I6" i="4"/>
  <c r="G6" i="4"/>
  <c r="F6" i="4"/>
  <c r="D6" i="4"/>
  <c r="E6" i="4"/>
  <c r="B6" i="4"/>
  <c r="F4" i="3"/>
  <c r="L4" i="3"/>
  <c r="U4" i="3"/>
  <c r="R4" i="3"/>
  <c r="Q4" i="3"/>
  <c r="O4" i="3"/>
  <c r="K4" i="3"/>
  <c r="H4" i="3"/>
  <c r="G4" i="3"/>
  <c r="E4" i="3"/>
  <c r="D4" i="3"/>
  <c r="B4" i="3"/>
  <c r="U4" i="2"/>
  <c r="R4" i="2"/>
  <c r="Q4" i="2"/>
  <c r="O4" i="2"/>
  <c r="N4" i="2"/>
  <c r="L4" i="2"/>
  <c r="H4" i="2"/>
  <c r="G4" i="2"/>
  <c r="F4" i="2"/>
  <c r="E4" i="2"/>
  <c r="D4" i="2"/>
  <c r="B4" i="2"/>
  <c r="O4" i="1"/>
  <c r="Q4" i="1"/>
  <c r="H4" i="1"/>
  <c r="G4" i="1"/>
  <c r="F4" i="1"/>
  <c r="E4" i="1"/>
  <c r="D4" i="1"/>
  <c r="B4" i="1"/>
  <c r="F9" i="2" l="1"/>
  <c r="J9" i="2"/>
  <c r="S9" i="2"/>
  <c r="X9" i="2"/>
  <c r="A18" i="6" l="1"/>
  <c r="A17" i="6"/>
  <c r="A16" i="6"/>
  <c r="A15" i="6"/>
  <c r="A14" i="6"/>
  <c r="A13" i="6"/>
  <c r="A12" i="6"/>
  <c r="A11" i="6"/>
  <c r="A10" i="6"/>
  <c r="A9" i="6"/>
  <c r="A8" i="6"/>
  <c r="A7" i="6"/>
  <c r="ET8" i="5"/>
  <c r="EU8" i="5" s="1"/>
  <c r="EQ8" i="5"/>
  <c r="ES8" i="5" s="1"/>
  <c r="EJ8" i="5"/>
  <c r="EK8" i="5" s="1"/>
  <c r="EG8" i="5"/>
  <c r="EI8" i="5" s="1"/>
  <c r="DZ8" i="5"/>
  <c r="EA8" i="5" s="1"/>
  <c r="DW8" i="5"/>
  <c r="DY8" i="5" s="1"/>
  <c r="BY89" i="5"/>
  <c r="BY88" i="5"/>
  <c r="CA88" i="5" s="1"/>
  <c r="BY87" i="5"/>
  <c r="BY86" i="5"/>
  <c r="CA86" i="5" s="1"/>
  <c r="BY85" i="5"/>
  <c r="CA85" i="5" s="1"/>
  <c r="BY84" i="5"/>
  <c r="CA84" i="5" s="1"/>
  <c r="BY83" i="5"/>
  <c r="CA83" i="5" s="1"/>
  <c r="BY82" i="5"/>
  <c r="CA82" i="5" s="1"/>
  <c r="BY81" i="5"/>
  <c r="BY80" i="5"/>
  <c r="CA80" i="5" s="1"/>
  <c r="BY79" i="5"/>
  <c r="BY78" i="5"/>
  <c r="CA78" i="5" s="1"/>
  <c r="BY77" i="5"/>
  <c r="CA77" i="5" s="1"/>
  <c r="BY76" i="5"/>
  <c r="CA76" i="5" s="1"/>
  <c r="BY75" i="5"/>
  <c r="CA75" i="5" s="1"/>
  <c r="BY74" i="5"/>
  <c r="CA74" i="5" s="1"/>
  <c r="BY73" i="5"/>
  <c r="BY72" i="5"/>
  <c r="CA72" i="5" s="1"/>
  <c r="BY71" i="5"/>
  <c r="BY70" i="5"/>
  <c r="CA70" i="5" s="1"/>
  <c r="BY69" i="5"/>
  <c r="CA69" i="5" s="1"/>
  <c r="BY68" i="5"/>
  <c r="CA68" i="5" s="1"/>
  <c r="BY67" i="5"/>
  <c r="CA67" i="5" s="1"/>
  <c r="BY66" i="5"/>
  <c r="CA66" i="5" s="1"/>
  <c r="BY65" i="5"/>
  <c r="BY64" i="5"/>
  <c r="CA64" i="5" s="1"/>
  <c r="BY63" i="5"/>
  <c r="BY62" i="5"/>
  <c r="CA62" i="5" s="1"/>
  <c r="BY61" i="5"/>
  <c r="CA61" i="5" s="1"/>
  <c r="BY60" i="5"/>
  <c r="CA60" i="5" s="1"/>
  <c r="BY59" i="5"/>
  <c r="CA59" i="5" s="1"/>
  <c r="BY58" i="5"/>
  <c r="CA58" i="5" s="1"/>
  <c r="BY57" i="5"/>
  <c r="BY56" i="5"/>
  <c r="CA56" i="5" s="1"/>
  <c r="BY55" i="5"/>
  <c r="BY54" i="5"/>
  <c r="CA54" i="5" s="1"/>
  <c r="BY53" i="5"/>
  <c r="CA53" i="5" s="1"/>
  <c r="BY52" i="5"/>
  <c r="CA52" i="5" s="1"/>
  <c r="BY51" i="5"/>
  <c r="BY50" i="5"/>
  <c r="CA50" i="5" s="1"/>
  <c r="BY49" i="5"/>
  <c r="BY48" i="5"/>
  <c r="BY47" i="5"/>
  <c r="BY46" i="5"/>
  <c r="CA46" i="5" s="1"/>
  <c r="BY45" i="5"/>
  <c r="CA45" i="5" s="1"/>
  <c r="BY44" i="5"/>
  <c r="CA44" i="5" s="1"/>
  <c r="BY43" i="5"/>
  <c r="CA43" i="5" s="1"/>
  <c r="BY42" i="5"/>
  <c r="CA42" i="5" s="1"/>
  <c r="BY41" i="5"/>
  <c r="BY40" i="5"/>
  <c r="BY39" i="5"/>
  <c r="BY38" i="5"/>
  <c r="CA38" i="5" s="1"/>
  <c r="BY37" i="5"/>
  <c r="CA37" i="5" s="1"/>
  <c r="BY36" i="5"/>
  <c r="CA36" i="5" s="1"/>
  <c r="BY35" i="5"/>
  <c r="BY34" i="5"/>
  <c r="CA34" i="5" s="1"/>
  <c r="BY33" i="5"/>
  <c r="BY32" i="5"/>
  <c r="BY31" i="5"/>
  <c r="BY30" i="5"/>
  <c r="CA30" i="5" s="1"/>
  <c r="BY29" i="5"/>
  <c r="CA29" i="5" s="1"/>
  <c r="BY28" i="5"/>
  <c r="CA28" i="5" s="1"/>
  <c r="BY27" i="5"/>
  <c r="CA27" i="5" s="1"/>
  <c r="BY26" i="5"/>
  <c r="CA26" i="5" s="1"/>
  <c r="BY25" i="5"/>
  <c r="BY24" i="5"/>
  <c r="BY23" i="5"/>
  <c r="BY22" i="5"/>
  <c r="CA22" i="5" s="1"/>
  <c r="BY21" i="5"/>
  <c r="BY20" i="5"/>
  <c r="CA20" i="5" s="1"/>
  <c r="BY19" i="5"/>
  <c r="CA19" i="5" s="1"/>
  <c r="BY18" i="5"/>
  <c r="CA18" i="5" s="1"/>
  <c r="BY17" i="5"/>
  <c r="BY16" i="5"/>
  <c r="CA16" i="5" s="1"/>
  <c r="BY15" i="5"/>
  <c r="BY14" i="5"/>
  <c r="CA14" i="5" s="1"/>
  <c r="BY13" i="5"/>
  <c r="CA13" i="5" s="1"/>
  <c r="BY12" i="5"/>
  <c r="CA12" i="5" s="1"/>
  <c r="BY11" i="5"/>
  <c r="CA11" i="5" s="1"/>
  <c r="BY10" i="5"/>
  <c r="CA10" i="5" s="1"/>
  <c r="BY9" i="5"/>
  <c r="BY8" i="5"/>
  <c r="BY7" i="5"/>
  <c r="CL8" i="5"/>
  <c r="CM8" i="5" s="1"/>
  <c r="CL7" i="5"/>
  <c r="CM7" i="5" s="1"/>
  <c r="CI8" i="5"/>
  <c r="CK8" i="5" s="1"/>
  <c r="CI7" i="5"/>
  <c r="CK7" i="5" s="1"/>
  <c r="CI9" i="5"/>
  <c r="CH32" i="5"/>
  <c r="CH33" i="5" s="1"/>
  <c r="CH34" i="5" s="1"/>
  <c r="CB89" i="5"/>
  <c r="CA89" i="5"/>
  <c r="CB88" i="5"/>
  <c r="CB87" i="5"/>
  <c r="CA87" i="5"/>
  <c r="CB86" i="5"/>
  <c r="CB85" i="5"/>
  <c r="CB84" i="5"/>
  <c r="CB83" i="5"/>
  <c r="CB82" i="5"/>
  <c r="CB81" i="5"/>
  <c r="CA81" i="5"/>
  <c r="CB80" i="5"/>
  <c r="CB79" i="5"/>
  <c r="CA79" i="5"/>
  <c r="CB78" i="5"/>
  <c r="CB77" i="5"/>
  <c r="CB76" i="5"/>
  <c r="CB75" i="5"/>
  <c r="CB74" i="5"/>
  <c r="CB73" i="5"/>
  <c r="CA73" i="5"/>
  <c r="CB72" i="5"/>
  <c r="CB71" i="5"/>
  <c r="CA71" i="5"/>
  <c r="CB70" i="5"/>
  <c r="CB69" i="5"/>
  <c r="CB68" i="5"/>
  <c r="CB67" i="5"/>
  <c r="CB66" i="5"/>
  <c r="CB65" i="5"/>
  <c r="CA65" i="5"/>
  <c r="CB64" i="5"/>
  <c r="CB63" i="5"/>
  <c r="CA63" i="5"/>
  <c r="CB62" i="5"/>
  <c r="CB61" i="5"/>
  <c r="CB60" i="5"/>
  <c r="CB59" i="5"/>
  <c r="CB58" i="5"/>
  <c r="CB57" i="5"/>
  <c r="CA57" i="5"/>
  <c r="CB56" i="5"/>
  <c r="CB55" i="5"/>
  <c r="CA55" i="5"/>
  <c r="CB54" i="5"/>
  <c r="CB53" i="5"/>
  <c r="CB52" i="5"/>
  <c r="CB51" i="5"/>
  <c r="CA51" i="5"/>
  <c r="CB50" i="5"/>
  <c r="CB49" i="5"/>
  <c r="CA49" i="5"/>
  <c r="CB48" i="5"/>
  <c r="CA48" i="5"/>
  <c r="CB47" i="5"/>
  <c r="CA47" i="5"/>
  <c r="CB46" i="5"/>
  <c r="CB45" i="5"/>
  <c r="CB44" i="5"/>
  <c r="CB43" i="5"/>
  <c r="CB42" i="5"/>
  <c r="CB41" i="5"/>
  <c r="CA41" i="5"/>
  <c r="CB40" i="5"/>
  <c r="CA40" i="5"/>
  <c r="CB39" i="5"/>
  <c r="CA39" i="5"/>
  <c r="CB38" i="5"/>
  <c r="CB37" i="5"/>
  <c r="CB36" i="5"/>
  <c r="CB35" i="5"/>
  <c r="CA35" i="5"/>
  <c r="CB34" i="5"/>
  <c r="CB33" i="5"/>
  <c r="CA33" i="5"/>
  <c r="CB32" i="5"/>
  <c r="CA32" i="5"/>
  <c r="CB31" i="5"/>
  <c r="CA31" i="5"/>
  <c r="CB30" i="5"/>
  <c r="CB29" i="5"/>
  <c r="CB28" i="5"/>
  <c r="CB27" i="5"/>
  <c r="CB26" i="5"/>
  <c r="CB25" i="5"/>
  <c r="CA25" i="5"/>
  <c r="CB24" i="5"/>
  <c r="CA24" i="5"/>
  <c r="CB23" i="5"/>
  <c r="CA23" i="5"/>
  <c r="CB22" i="5"/>
  <c r="CB21" i="5"/>
  <c r="CA21" i="5"/>
  <c r="CB20" i="5"/>
  <c r="CB19" i="5"/>
  <c r="CB18" i="5"/>
  <c r="CB17" i="5"/>
  <c r="CA17" i="5"/>
  <c r="CB16" i="5"/>
  <c r="CB15" i="5"/>
  <c r="CA15" i="5"/>
  <c r="CB14" i="5"/>
  <c r="CB13" i="5"/>
  <c r="CB12" i="5"/>
  <c r="CB11" i="5"/>
  <c r="CB10" i="5"/>
  <c r="CB9" i="5"/>
  <c r="CC9" i="5" s="1"/>
  <c r="CA9" i="5"/>
  <c r="CL89" i="5"/>
  <c r="CL88" i="5"/>
  <c r="CL87" i="5"/>
  <c r="CL86" i="5"/>
  <c r="CL85" i="5"/>
  <c r="CL84" i="5"/>
  <c r="CL83" i="5"/>
  <c r="CL82" i="5"/>
  <c r="CL81" i="5"/>
  <c r="CL80" i="5"/>
  <c r="CL79" i="5"/>
  <c r="CL78" i="5"/>
  <c r="CL77" i="5"/>
  <c r="CL76" i="5"/>
  <c r="CL75" i="5"/>
  <c r="CL74" i="5"/>
  <c r="CL73" i="5"/>
  <c r="CL72" i="5"/>
  <c r="CL71" i="5"/>
  <c r="CL70" i="5"/>
  <c r="CL69" i="5"/>
  <c r="CL68" i="5"/>
  <c r="CL67" i="5"/>
  <c r="CL66" i="5"/>
  <c r="CL65" i="5"/>
  <c r="CL64" i="5"/>
  <c r="CL63" i="5"/>
  <c r="CL62" i="5"/>
  <c r="CL61" i="5"/>
  <c r="CL44" i="5"/>
  <c r="CL43" i="5"/>
  <c r="CL42" i="5"/>
  <c r="CL41" i="5"/>
  <c r="CL40" i="5"/>
  <c r="CL39" i="5"/>
  <c r="CL38" i="5"/>
  <c r="CL37" i="5"/>
  <c r="CL36" i="5"/>
  <c r="CL35" i="5"/>
  <c r="CL34" i="5"/>
  <c r="CL33" i="5"/>
  <c r="CI33" i="5"/>
  <c r="CK33" i="5" s="1"/>
  <c r="CL32" i="5"/>
  <c r="CI32" i="5"/>
  <c r="CK32" i="5" s="1"/>
  <c r="CL31" i="5"/>
  <c r="CI31" i="5"/>
  <c r="CK31" i="5" s="1"/>
  <c r="CL30" i="5"/>
  <c r="CI30" i="5"/>
  <c r="CK30" i="5" s="1"/>
  <c r="CL29" i="5"/>
  <c r="CI29" i="5"/>
  <c r="CK29" i="5" s="1"/>
  <c r="CL28" i="5"/>
  <c r="CI28" i="5"/>
  <c r="CK28" i="5" s="1"/>
  <c r="CL27" i="5"/>
  <c r="CI27" i="5"/>
  <c r="CK27" i="5" s="1"/>
  <c r="CL26" i="5"/>
  <c r="CI26" i="5"/>
  <c r="CK26" i="5" s="1"/>
  <c r="CL25" i="5"/>
  <c r="CI25" i="5"/>
  <c r="CK25" i="5" s="1"/>
  <c r="CL24" i="5"/>
  <c r="CI24" i="5"/>
  <c r="CK24" i="5" s="1"/>
  <c r="CL23" i="5"/>
  <c r="CI23" i="5"/>
  <c r="CK23" i="5" s="1"/>
  <c r="CL22" i="5"/>
  <c r="CI22" i="5"/>
  <c r="CK22" i="5" s="1"/>
  <c r="CL21" i="5"/>
  <c r="CI21" i="5"/>
  <c r="CK21" i="5" s="1"/>
  <c r="CL20" i="5"/>
  <c r="CI20" i="5"/>
  <c r="CK20" i="5" s="1"/>
  <c r="CL19" i="5"/>
  <c r="CI19" i="5"/>
  <c r="CK19" i="5" s="1"/>
  <c r="CL18" i="5"/>
  <c r="CI18" i="5"/>
  <c r="CK18" i="5" s="1"/>
  <c r="CL17" i="5"/>
  <c r="CI17" i="5"/>
  <c r="CK17" i="5" s="1"/>
  <c r="CL16" i="5"/>
  <c r="CI16" i="5"/>
  <c r="CK16" i="5" s="1"/>
  <c r="CL15" i="5"/>
  <c r="CI15" i="5"/>
  <c r="CK15" i="5" s="1"/>
  <c r="CL14" i="5"/>
  <c r="CI14" i="5"/>
  <c r="CK14" i="5" s="1"/>
  <c r="CL13" i="5"/>
  <c r="CI13" i="5"/>
  <c r="CK13" i="5" s="1"/>
  <c r="CL12" i="5"/>
  <c r="CI12" i="5"/>
  <c r="CK12" i="5" s="1"/>
  <c r="CL11" i="5"/>
  <c r="CI11" i="5"/>
  <c r="CK11" i="5" s="1"/>
  <c r="CL10" i="5"/>
  <c r="CI10" i="5"/>
  <c r="CK10" i="5" s="1"/>
  <c r="CL9" i="5"/>
  <c r="CM9" i="5" s="1"/>
  <c r="CK9" i="5"/>
  <c r="BR8" i="5"/>
  <c r="BS8" i="5" s="1"/>
  <c r="BO8" i="5"/>
  <c r="BQ8" i="5" s="1"/>
  <c r="AN8" i="5"/>
  <c r="AO8" i="5" s="1"/>
  <c r="AN7" i="5"/>
  <c r="AO7" i="5" s="1"/>
  <c r="AK8" i="5"/>
  <c r="AM8" i="5" s="1"/>
  <c r="AK7" i="5"/>
  <c r="AM7" i="5" s="1"/>
  <c r="AX8" i="5"/>
  <c r="AY8" i="5" s="1"/>
  <c r="AX7" i="5"/>
  <c r="AY7" i="5" s="1"/>
  <c r="AU8" i="5"/>
  <c r="AW8" i="5" s="1"/>
  <c r="AU7" i="5"/>
  <c r="AW7" i="5" s="1"/>
  <c r="BH8" i="5"/>
  <c r="BI8" i="5" s="1"/>
  <c r="BH7" i="5"/>
  <c r="BI7" i="5" s="1"/>
  <c r="BE7" i="5"/>
  <c r="BG7" i="5" s="1"/>
  <c r="BE8" i="5"/>
  <c r="BG8" i="5" s="1"/>
  <c r="CM10" i="5" l="1"/>
  <c r="CC10" i="5"/>
  <c r="CC11" i="5" s="1"/>
  <c r="CC12" i="5" s="1"/>
  <c r="CC13" i="5" s="1"/>
  <c r="CC14" i="5" s="1"/>
  <c r="CC15" i="5" s="1"/>
  <c r="CC16" i="5" s="1"/>
  <c r="CC17" i="5" s="1"/>
  <c r="CC18" i="5" s="1"/>
  <c r="CC19" i="5" s="1"/>
  <c r="CC20" i="5" s="1"/>
  <c r="CC21" i="5" s="1"/>
  <c r="CC22" i="5" s="1"/>
  <c r="CC23" i="5" s="1"/>
  <c r="CC24" i="5" s="1"/>
  <c r="CC25" i="5" s="1"/>
  <c r="CC26" i="5" s="1"/>
  <c r="CC27" i="5" s="1"/>
  <c r="CC28" i="5" s="1"/>
  <c r="CC29" i="5" s="1"/>
  <c r="CC30" i="5" s="1"/>
  <c r="CC31" i="5" s="1"/>
  <c r="CC32" i="5" s="1"/>
  <c r="CC33" i="5" s="1"/>
  <c r="CC34" i="5" s="1"/>
  <c r="CC35" i="5" s="1"/>
  <c r="CC36" i="5" s="1"/>
  <c r="CC37" i="5" s="1"/>
  <c r="CC38" i="5" s="1"/>
  <c r="CC39" i="5" s="1"/>
  <c r="CC40" i="5" s="1"/>
  <c r="CC41" i="5" s="1"/>
  <c r="CC42" i="5" s="1"/>
  <c r="CC43" i="5" s="1"/>
  <c r="CC44" i="5" s="1"/>
  <c r="CC45" i="5" s="1"/>
  <c r="CC46" i="5" s="1"/>
  <c r="CC47" i="5" s="1"/>
  <c r="CC48" i="5" s="1"/>
  <c r="CC49" i="5" s="1"/>
  <c r="CC50" i="5" s="1"/>
  <c r="CC51" i="5" s="1"/>
  <c r="CC52" i="5" s="1"/>
  <c r="CC53" i="5" s="1"/>
  <c r="CC54" i="5" s="1"/>
  <c r="CC55" i="5" s="1"/>
  <c r="CC56" i="5" s="1"/>
  <c r="CC57" i="5" s="1"/>
  <c r="CC58" i="5" s="1"/>
  <c r="CC59" i="5" s="1"/>
  <c r="CC60" i="5" s="1"/>
  <c r="CC61" i="5" s="1"/>
  <c r="CC62" i="5" s="1"/>
  <c r="CC63" i="5" s="1"/>
  <c r="CC64" i="5" s="1"/>
  <c r="CC65" i="5" s="1"/>
  <c r="CC66" i="5" s="1"/>
  <c r="CC67" i="5" s="1"/>
  <c r="CC68" i="5" s="1"/>
  <c r="CC69" i="5" s="1"/>
  <c r="CC70" i="5" s="1"/>
  <c r="CC71" i="5" s="1"/>
  <c r="CC72" i="5" s="1"/>
  <c r="CC73" i="5" s="1"/>
  <c r="CC74" i="5" s="1"/>
  <c r="CC75" i="5" s="1"/>
  <c r="CC76" i="5" s="1"/>
  <c r="CC77" i="5" s="1"/>
  <c r="CC78" i="5" s="1"/>
  <c r="CC79" i="5" s="1"/>
  <c r="CC80" i="5" s="1"/>
  <c r="CC81" i="5" s="1"/>
  <c r="CC82" i="5" s="1"/>
  <c r="CC83" i="5" s="1"/>
  <c r="CC84" i="5" s="1"/>
  <c r="CC85" i="5" s="1"/>
  <c r="CC86" i="5" s="1"/>
  <c r="CC87" i="5" s="1"/>
  <c r="CC88" i="5" s="1"/>
  <c r="CC89" i="5" s="1"/>
  <c r="CH35" i="5"/>
  <c r="CI34" i="5"/>
  <c r="CK34" i="5" s="1"/>
  <c r="CL45" i="5"/>
  <c r="CM11" i="5"/>
  <c r="CM12" i="5" s="1"/>
  <c r="CM13" i="5" s="1"/>
  <c r="CM14" i="5" s="1"/>
  <c r="CM15" i="5" s="1"/>
  <c r="CM16" i="5" s="1"/>
  <c r="CM17" i="5" s="1"/>
  <c r="CM18" i="5" s="1"/>
  <c r="CM19" i="5" s="1"/>
  <c r="CM20" i="5" s="1"/>
  <c r="CM21" i="5" s="1"/>
  <c r="CM22" i="5" s="1"/>
  <c r="CM23" i="5" s="1"/>
  <c r="CM24" i="5" s="1"/>
  <c r="CM25" i="5" s="1"/>
  <c r="CM26" i="5" s="1"/>
  <c r="CM27" i="5" s="1"/>
  <c r="CM28" i="5" s="1"/>
  <c r="CM29" i="5" s="1"/>
  <c r="CM30" i="5" s="1"/>
  <c r="CM31" i="5" s="1"/>
  <c r="CM32" i="5" s="1"/>
  <c r="CM33" i="5" s="1"/>
  <c r="CM34" i="5" s="1"/>
  <c r="CM35" i="5" s="1"/>
  <c r="CM36" i="5" s="1"/>
  <c r="CM37" i="5" s="1"/>
  <c r="CM38" i="5" s="1"/>
  <c r="CM39" i="5" s="1"/>
  <c r="CM40" i="5" s="1"/>
  <c r="CM41" i="5" s="1"/>
  <c r="CM42" i="5" s="1"/>
  <c r="CM43" i="5" s="1"/>
  <c r="CM44" i="5" s="1"/>
  <c r="BR89" i="5"/>
  <c r="BO89" i="5"/>
  <c r="BQ89" i="5" s="1"/>
  <c r="BR88" i="5"/>
  <c r="BO88" i="5"/>
  <c r="BQ88" i="5" s="1"/>
  <c r="BR87" i="5"/>
  <c r="BO87" i="5"/>
  <c r="BQ87" i="5" s="1"/>
  <c r="BR86" i="5"/>
  <c r="BO86" i="5"/>
  <c r="BQ86" i="5" s="1"/>
  <c r="BR85" i="5"/>
  <c r="BO85" i="5"/>
  <c r="BQ85" i="5" s="1"/>
  <c r="BR84" i="5"/>
  <c r="BO84" i="5"/>
  <c r="BQ84" i="5" s="1"/>
  <c r="BR83" i="5"/>
  <c r="BO83" i="5"/>
  <c r="BQ83" i="5" s="1"/>
  <c r="BR82" i="5"/>
  <c r="BO82" i="5"/>
  <c r="BQ82" i="5" s="1"/>
  <c r="BR81" i="5"/>
  <c r="BO81" i="5"/>
  <c r="BQ81" i="5" s="1"/>
  <c r="BR80" i="5"/>
  <c r="BO80" i="5"/>
  <c r="BQ80" i="5" s="1"/>
  <c r="BR79" i="5"/>
  <c r="BO79" i="5"/>
  <c r="BQ79" i="5" s="1"/>
  <c r="BR78" i="5"/>
  <c r="BO78" i="5"/>
  <c r="BQ78" i="5" s="1"/>
  <c r="BR77" i="5"/>
  <c r="BO77" i="5"/>
  <c r="BQ77" i="5" s="1"/>
  <c r="BR76" i="5"/>
  <c r="BO76" i="5"/>
  <c r="BQ76" i="5" s="1"/>
  <c r="BR75" i="5"/>
  <c r="BO75" i="5"/>
  <c r="BQ75" i="5" s="1"/>
  <c r="BR74" i="5"/>
  <c r="BO74" i="5"/>
  <c r="BQ74" i="5" s="1"/>
  <c r="BR73" i="5"/>
  <c r="BO73" i="5"/>
  <c r="BQ73" i="5" s="1"/>
  <c r="BR72" i="5"/>
  <c r="BO72" i="5"/>
  <c r="BQ72" i="5" s="1"/>
  <c r="BR71" i="5"/>
  <c r="BO71" i="5"/>
  <c r="BQ71" i="5" s="1"/>
  <c r="BR70" i="5"/>
  <c r="BO70" i="5"/>
  <c r="BQ70" i="5" s="1"/>
  <c r="BR69" i="5"/>
  <c r="BO69" i="5"/>
  <c r="BQ69" i="5" s="1"/>
  <c r="BR68" i="5"/>
  <c r="BO68" i="5"/>
  <c r="BQ68" i="5" s="1"/>
  <c r="BR67" i="5"/>
  <c r="BO67" i="5"/>
  <c r="BQ67" i="5" s="1"/>
  <c r="BR66" i="5"/>
  <c r="BO66" i="5"/>
  <c r="BQ66" i="5" s="1"/>
  <c r="BR65" i="5"/>
  <c r="BO65" i="5"/>
  <c r="BQ65" i="5" s="1"/>
  <c r="BR64" i="5"/>
  <c r="BO64" i="5"/>
  <c r="BQ64" i="5" s="1"/>
  <c r="BR63" i="5"/>
  <c r="BO63" i="5"/>
  <c r="BQ63" i="5" s="1"/>
  <c r="BR62" i="5"/>
  <c r="BO62" i="5"/>
  <c r="BQ62" i="5" s="1"/>
  <c r="BR61" i="5"/>
  <c r="BO61" i="5"/>
  <c r="BQ61" i="5" s="1"/>
  <c r="BR60" i="5"/>
  <c r="BO60" i="5"/>
  <c r="BQ60" i="5" s="1"/>
  <c r="BR59" i="5"/>
  <c r="BO59" i="5"/>
  <c r="BQ59" i="5" s="1"/>
  <c r="BR58" i="5"/>
  <c r="BO58" i="5"/>
  <c r="BQ58" i="5" s="1"/>
  <c r="BR57" i="5"/>
  <c r="BO57" i="5"/>
  <c r="BQ57" i="5" s="1"/>
  <c r="BR56" i="5"/>
  <c r="BO56" i="5"/>
  <c r="BQ56" i="5" s="1"/>
  <c r="BR55" i="5"/>
  <c r="BO55" i="5"/>
  <c r="BQ55" i="5" s="1"/>
  <c r="BR54" i="5"/>
  <c r="BO54" i="5"/>
  <c r="BQ54" i="5" s="1"/>
  <c r="BR53" i="5"/>
  <c r="BO53" i="5"/>
  <c r="BQ53" i="5" s="1"/>
  <c r="BR52" i="5"/>
  <c r="BO52" i="5"/>
  <c r="BQ52" i="5" s="1"/>
  <c r="BR51" i="5"/>
  <c r="BO51" i="5"/>
  <c r="BQ51" i="5" s="1"/>
  <c r="BR50" i="5"/>
  <c r="BO50" i="5"/>
  <c r="BQ50" i="5" s="1"/>
  <c r="BR49" i="5"/>
  <c r="BO49" i="5"/>
  <c r="BQ49" i="5" s="1"/>
  <c r="BR48" i="5"/>
  <c r="BO48" i="5"/>
  <c r="BQ48" i="5" s="1"/>
  <c r="BR47" i="5"/>
  <c r="BO47" i="5"/>
  <c r="BQ47" i="5" s="1"/>
  <c r="BR46" i="5"/>
  <c r="BO46" i="5"/>
  <c r="BQ46" i="5" s="1"/>
  <c r="BR45" i="5"/>
  <c r="BO45" i="5"/>
  <c r="BQ45" i="5" s="1"/>
  <c r="BR44" i="5"/>
  <c r="BO44" i="5"/>
  <c r="BQ44" i="5" s="1"/>
  <c r="BR43" i="5"/>
  <c r="BO43" i="5"/>
  <c r="BQ43" i="5" s="1"/>
  <c r="BR42" i="5"/>
  <c r="BO42" i="5"/>
  <c r="BQ42" i="5" s="1"/>
  <c r="BR41" i="5"/>
  <c r="BO41" i="5"/>
  <c r="BQ41" i="5" s="1"/>
  <c r="BR40" i="5"/>
  <c r="BO40" i="5"/>
  <c r="BQ40" i="5" s="1"/>
  <c r="BR39" i="5"/>
  <c r="BO39" i="5"/>
  <c r="BQ39" i="5" s="1"/>
  <c r="BR38" i="5"/>
  <c r="BO38" i="5"/>
  <c r="BQ38" i="5" s="1"/>
  <c r="BR37" i="5"/>
  <c r="BO37" i="5"/>
  <c r="BQ37" i="5" s="1"/>
  <c r="BR36" i="5"/>
  <c r="BO36" i="5"/>
  <c r="BQ36" i="5" s="1"/>
  <c r="BR35" i="5"/>
  <c r="BO35" i="5"/>
  <c r="BQ35" i="5" s="1"/>
  <c r="BR34" i="5"/>
  <c r="BO34" i="5"/>
  <c r="BQ34" i="5" s="1"/>
  <c r="BR33" i="5"/>
  <c r="BO33" i="5"/>
  <c r="BQ33" i="5" s="1"/>
  <c r="BR32" i="5"/>
  <c r="BO32" i="5"/>
  <c r="BQ32" i="5" s="1"/>
  <c r="BR31" i="5"/>
  <c r="BO31" i="5"/>
  <c r="BQ31" i="5" s="1"/>
  <c r="BR30" i="5"/>
  <c r="BO30" i="5"/>
  <c r="BQ30" i="5" s="1"/>
  <c r="BR29" i="5"/>
  <c r="BO29" i="5"/>
  <c r="BQ29" i="5" s="1"/>
  <c r="BR28" i="5"/>
  <c r="BO28" i="5"/>
  <c r="BQ28" i="5" s="1"/>
  <c r="BR27" i="5"/>
  <c r="BO27" i="5"/>
  <c r="BQ27" i="5" s="1"/>
  <c r="BR26" i="5"/>
  <c r="BO26" i="5"/>
  <c r="BQ26" i="5" s="1"/>
  <c r="BR25" i="5"/>
  <c r="BO25" i="5"/>
  <c r="BQ25" i="5" s="1"/>
  <c r="BR24" i="5"/>
  <c r="BO24" i="5"/>
  <c r="BQ24" i="5" s="1"/>
  <c r="BR23" i="5"/>
  <c r="BO23" i="5"/>
  <c r="BQ23" i="5" s="1"/>
  <c r="BR22" i="5"/>
  <c r="BO22" i="5"/>
  <c r="BQ22" i="5" s="1"/>
  <c r="BR21" i="5"/>
  <c r="BO21" i="5"/>
  <c r="BQ21" i="5" s="1"/>
  <c r="BR20" i="5"/>
  <c r="BO20" i="5"/>
  <c r="BQ20" i="5" s="1"/>
  <c r="BR19" i="5"/>
  <c r="BO19" i="5"/>
  <c r="BQ19" i="5" s="1"/>
  <c r="BR18" i="5"/>
  <c r="BO18" i="5"/>
  <c r="BQ18" i="5" s="1"/>
  <c r="BR17" i="5"/>
  <c r="BO17" i="5"/>
  <c r="BQ17" i="5" s="1"/>
  <c r="BR16" i="5"/>
  <c r="BO16" i="5"/>
  <c r="BQ16" i="5" s="1"/>
  <c r="BR15" i="5"/>
  <c r="BO15" i="5"/>
  <c r="BQ15" i="5" s="1"/>
  <c r="BR14" i="5"/>
  <c r="BO14" i="5"/>
  <c r="BQ14" i="5" s="1"/>
  <c r="BR13" i="5"/>
  <c r="BO13" i="5"/>
  <c r="BQ13" i="5" s="1"/>
  <c r="BR12" i="5"/>
  <c r="BO12" i="5"/>
  <c r="BQ12" i="5" s="1"/>
  <c r="BR11" i="5"/>
  <c r="BO11" i="5"/>
  <c r="BQ11" i="5" s="1"/>
  <c r="BR10" i="5"/>
  <c r="BO10" i="5"/>
  <c r="BQ10" i="5" s="1"/>
  <c r="BR9" i="5"/>
  <c r="BS9" i="5" s="1"/>
  <c r="BS10" i="5" s="1"/>
  <c r="BO9" i="5"/>
  <c r="BQ9" i="5" s="1"/>
  <c r="CM45" i="5" l="1"/>
  <c r="CH36" i="5"/>
  <c r="CI35" i="5"/>
  <c r="CK35" i="5" s="1"/>
  <c r="CL46" i="5"/>
  <c r="BS11" i="5"/>
  <c r="BS12" i="5" s="1"/>
  <c r="BS13" i="5" s="1"/>
  <c r="BS14" i="5" s="1"/>
  <c r="BS15" i="5" s="1"/>
  <c r="BS16" i="5" s="1"/>
  <c r="BS17" i="5" s="1"/>
  <c r="BS18" i="5" s="1"/>
  <c r="BS19" i="5" s="1"/>
  <c r="BS20" i="5" s="1"/>
  <c r="BS21" i="5" s="1"/>
  <c r="BS22" i="5" s="1"/>
  <c r="BS23" i="5" s="1"/>
  <c r="BS24" i="5" s="1"/>
  <c r="BS25" i="5" s="1"/>
  <c r="BS26" i="5" s="1"/>
  <c r="BS27" i="5" s="1"/>
  <c r="BS28" i="5" s="1"/>
  <c r="BS29" i="5" s="1"/>
  <c r="BS30" i="5" s="1"/>
  <c r="BS31" i="5" s="1"/>
  <c r="BS32" i="5" s="1"/>
  <c r="BS33" i="5" s="1"/>
  <c r="BS34" i="5" s="1"/>
  <c r="BS35" i="5" s="1"/>
  <c r="BS36" i="5" s="1"/>
  <c r="BS37" i="5" s="1"/>
  <c r="BS38" i="5" s="1"/>
  <c r="BS39" i="5" s="1"/>
  <c r="BS40" i="5" s="1"/>
  <c r="BS41" i="5" s="1"/>
  <c r="BS42" i="5" s="1"/>
  <c r="BS43" i="5" s="1"/>
  <c r="BS44" i="5" s="1"/>
  <c r="BS45" i="5" s="1"/>
  <c r="BS46" i="5" s="1"/>
  <c r="BS47" i="5" s="1"/>
  <c r="BS48" i="5" s="1"/>
  <c r="BS49" i="5" s="1"/>
  <c r="BS50" i="5" s="1"/>
  <c r="BS51" i="5" s="1"/>
  <c r="BS52" i="5" s="1"/>
  <c r="BS53" i="5" s="1"/>
  <c r="BS54" i="5" s="1"/>
  <c r="BS55" i="5" s="1"/>
  <c r="BS56" i="5" s="1"/>
  <c r="BS57" i="5" s="1"/>
  <c r="BS58" i="5" s="1"/>
  <c r="BS59" i="5" s="1"/>
  <c r="BS60" i="5" s="1"/>
  <c r="BS61" i="5" s="1"/>
  <c r="BS62" i="5" s="1"/>
  <c r="BS63" i="5" s="1"/>
  <c r="BS64" i="5" s="1"/>
  <c r="BS65" i="5" s="1"/>
  <c r="BS66" i="5" s="1"/>
  <c r="BS67" i="5" s="1"/>
  <c r="BS68" i="5" s="1"/>
  <c r="BS69" i="5" s="1"/>
  <c r="BS70" i="5" s="1"/>
  <c r="BS71" i="5" s="1"/>
  <c r="BS72" i="5" s="1"/>
  <c r="BS73" i="5" s="1"/>
  <c r="BS74" i="5" s="1"/>
  <c r="BS75" i="5" s="1"/>
  <c r="BS76" i="5" s="1"/>
  <c r="BS77" i="5" s="1"/>
  <c r="BS78" i="5" s="1"/>
  <c r="BS79" i="5" s="1"/>
  <c r="BS80" i="5" s="1"/>
  <c r="BS81" i="5" s="1"/>
  <c r="BS82" i="5" s="1"/>
  <c r="BS83" i="5" s="1"/>
  <c r="BS84" i="5" s="1"/>
  <c r="BS85" i="5" s="1"/>
  <c r="BS86" i="5" s="1"/>
  <c r="BS87" i="5" s="1"/>
  <c r="BS88" i="5" s="1"/>
  <c r="BS89" i="5" s="1"/>
  <c r="CM46" i="5" l="1"/>
  <c r="CI36" i="5"/>
  <c r="CK36" i="5" s="1"/>
  <c r="CH37" i="5"/>
  <c r="CL47" i="5"/>
  <c r="AX89" i="5"/>
  <c r="AU89" i="5"/>
  <c r="AW89" i="5" s="1"/>
  <c r="AX88" i="5"/>
  <c r="AU88" i="5"/>
  <c r="AW88" i="5" s="1"/>
  <c r="AX87" i="5"/>
  <c r="AU87" i="5"/>
  <c r="AW87" i="5" s="1"/>
  <c r="AX86" i="5"/>
  <c r="AU86" i="5"/>
  <c r="AW86" i="5" s="1"/>
  <c r="AX85" i="5"/>
  <c r="AU85" i="5"/>
  <c r="AW85" i="5" s="1"/>
  <c r="AX84" i="5"/>
  <c r="AU84" i="5"/>
  <c r="AW84" i="5" s="1"/>
  <c r="AX83" i="5"/>
  <c r="AU83" i="5"/>
  <c r="AW83" i="5" s="1"/>
  <c r="AX82" i="5"/>
  <c r="AU82" i="5"/>
  <c r="AW82" i="5" s="1"/>
  <c r="AX81" i="5"/>
  <c r="AU81" i="5"/>
  <c r="AW81" i="5" s="1"/>
  <c r="AX80" i="5"/>
  <c r="AU80" i="5"/>
  <c r="AW80" i="5" s="1"/>
  <c r="AX79" i="5"/>
  <c r="AU79" i="5"/>
  <c r="AW79" i="5" s="1"/>
  <c r="AX78" i="5"/>
  <c r="AU78" i="5"/>
  <c r="AW78" i="5" s="1"/>
  <c r="AX77" i="5"/>
  <c r="AU77" i="5"/>
  <c r="AW77" i="5" s="1"/>
  <c r="AX76" i="5"/>
  <c r="AU76" i="5"/>
  <c r="AW76" i="5" s="1"/>
  <c r="AX75" i="5"/>
  <c r="AU75" i="5"/>
  <c r="AW75" i="5" s="1"/>
  <c r="AX74" i="5"/>
  <c r="AU74" i="5"/>
  <c r="AW74" i="5" s="1"/>
  <c r="AX73" i="5"/>
  <c r="AU73" i="5"/>
  <c r="AW73" i="5" s="1"/>
  <c r="AX72" i="5"/>
  <c r="AU72" i="5"/>
  <c r="AW72" i="5" s="1"/>
  <c r="AX71" i="5"/>
  <c r="AU71" i="5"/>
  <c r="AW71" i="5" s="1"/>
  <c r="AX70" i="5"/>
  <c r="AU70" i="5"/>
  <c r="AW70" i="5" s="1"/>
  <c r="AX69" i="5"/>
  <c r="AU69" i="5"/>
  <c r="AW69" i="5" s="1"/>
  <c r="AX68" i="5"/>
  <c r="AU68" i="5"/>
  <c r="AW68" i="5" s="1"/>
  <c r="AX67" i="5"/>
  <c r="AU67" i="5"/>
  <c r="AW67" i="5" s="1"/>
  <c r="AX66" i="5"/>
  <c r="AU66" i="5"/>
  <c r="AW66" i="5" s="1"/>
  <c r="AX65" i="5"/>
  <c r="AU65" i="5"/>
  <c r="AW65" i="5" s="1"/>
  <c r="AX64" i="5"/>
  <c r="AU64" i="5"/>
  <c r="AW64" i="5" s="1"/>
  <c r="AX63" i="5"/>
  <c r="AU63" i="5"/>
  <c r="AW63" i="5" s="1"/>
  <c r="AX62" i="5"/>
  <c r="AU62" i="5"/>
  <c r="AW62" i="5" s="1"/>
  <c r="AX61" i="5"/>
  <c r="AU61" i="5"/>
  <c r="AW61" i="5" s="1"/>
  <c r="AX60" i="5"/>
  <c r="AU60" i="5"/>
  <c r="AW60" i="5" s="1"/>
  <c r="AX59" i="5"/>
  <c r="AU59" i="5"/>
  <c r="AW59" i="5" s="1"/>
  <c r="AX58" i="5"/>
  <c r="AU58" i="5"/>
  <c r="AW58" i="5" s="1"/>
  <c r="AX57" i="5"/>
  <c r="AU57" i="5"/>
  <c r="AW57" i="5" s="1"/>
  <c r="AX56" i="5"/>
  <c r="AU56" i="5"/>
  <c r="AW56" i="5" s="1"/>
  <c r="AX55" i="5"/>
  <c r="AU55" i="5"/>
  <c r="AW55" i="5" s="1"/>
  <c r="AX54" i="5"/>
  <c r="AU54" i="5"/>
  <c r="AW54" i="5" s="1"/>
  <c r="AX53" i="5"/>
  <c r="AU53" i="5"/>
  <c r="AW53" i="5" s="1"/>
  <c r="AX52" i="5"/>
  <c r="AU52" i="5"/>
  <c r="AW52" i="5" s="1"/>
  <c r="AX51" i="5"/>
  <c r="AU51" i="5"/>
  <c r="AW51" i="5" s="1"/>
  <c r="AX50" i="5"/>
  <c r="AU50" i="5"/>
  <c r="AW50" i="5" s="1"/>
  <c r="AX49" i="5"/>
  <c r="AU49" i="5"/>
  <c r="AW49" i="5" s="1"/>
  <c r="AX48" i="5"/>
  <c r="AU48" i="5"/>
  <c r="AW48" i="5" s="1"/>
  <c r="AX47" i="5"/>
  <c r="AU47" i="5"/>
  <c r="AW47" i="5" s="1"/>
  <c r="AX46" i="5"/>
  <c r="AU46" i="5"/>
  <c r="AW46" i="5" s="1"/>
  <c r="AX45" i="5"/>
  <c r="AU45" i="5"/>
  <c r="AW45" i="5" s="1"/>
  <c r="AX44" i="5"/>
  <c r="AU44" i="5"/>
  <c r="AW44" i="5" s="1"/>
  <c r="AX43" i="5"/>
  <c r="AU43" i="5"/>
  <c r="AW43" i="5" s="1"/>
  <c r="AX42" i="5"/>
  <c r="AU42" i="5"/>
  <c r="AW42" i="5" s="1"/>
  <c r="AX41" i="5"/>
  <c r="AU41" i="5"/>
  <c r="AW41" i="5" s="1"/>
  <c r="AX40" i="5"/>
  <c r="AU40" i="5"/>
  <c r="AW40" i="5" s="1"/>
  <c r="AX39" i="5"/>
  <c r="AU39" i="5"/>
  <c r="AW39" i="5" s="1"/>
  <c r="AX38" i="5"/>
  <c r="AU38" i="5"/>
  <c r="AW38" i="5" s="1"/>
  <c r="AX37" i="5"/>
  <c r="AU37" i="5"/>
  <c r="AW37" i="5" s="1"/>
  <c r="AX36" i="5"/>
  <c r="AU36" i="5"/>
  <c r="AW36" i="5" s="1"/>
  <c r="AX35" i="5"/>
  <c r="AU35" i="5"/>
  <c r="AW35" i="5" s="1"/>
  <c r="AX34" i="5"/>
  <c r="AU34" i="5"/>
  <c r="AW34" i="5" s="1"/>
  <c r="AX33" i="5"/>
  <c r="AU33" i="5"/>
  <c r="AW33" i="5" s="1"/>
  <c r="AX32" i="5"/>
  <c r="AU32" i="5"/>
  <c r="AW32" i="5" s="1"/>
  <c r="AX31" i="5"/>
  <c r="AU31" i="5"/>
  <c r="AW31" i="5" s="1"/>
  <c r="AX30" i="5"/>
  <c r="AU30" i="5"/>
  <c r="AW30" i="5" s="1"/>
  <c r="AX29" i="5"/>
  <c r="AU29" i="5"/>
  <c r="AW29" i="5" s="1"/>
  <c r="AX28" i="5"/>
  <c r="AU28" i="5"/>
  <c r="AW28" i="5" s="1"/>
  <c r="AX27" i="5"/>
  <c r="AU27" i="5"/>
  <c r="AW27" i="5" s="1"/>
  <c r="AX26" i="5"/>
  <c r="AU26" i="5"/>
  <c r="AW26" i="5" s="1"/>
  <c r="AX25" i="5"/>
  <c r="AU25" i="5"/>
  <c r="AW25" i="5" s="1"/>
  <c r="AX24" i="5"/>
  <c r="AU24" i="5"/>
  <c r="AW24" i="5" s="1"/>
  <c r="AX23" i="5"/>
  <c r="AU23" i="5"/>
  <c r="AW23" i="5" s="1"/>
  <c r="AX22" i="5"/>
  <c r="AU22" i="5"/>
  <c r="AW22" i="5" s="1"/>
  <c r="AX21" i="5"/>
  <c r="AU21" i="5"/>
  <c r="AW21" i="5" s="1"/>
  <c r="AX20" i="5"/>
  <c r="AU20" i="5"/>
  <c r="AW20" i="5" s="1"/>
  <c r="AX19" i="5"/>
  <c r="AU19" i="5"/>
  <c r="AW19" i="5" s="1"/>
  <c r="AX18" i="5"/>
  <c r="AU18" i="5"/>
  <c r="AW18" i="5" s="1"/>
  <c r="AX17" i="5"/>
  <c r="AU17" i="5"/>
  <c r="AW17" i="5" s="1"/>
  <c r="AX16" i="5"/>
  <c r="AU16" i="5"/>
  <c r="AW16" i="5" s="1"/>
  <c r="AX15" i="5"/>
  <c r="AU15" i="5"/>
  <c r="AW15" i="5" s="1"/>
  <c r="AX14" i="5"/>
  <c r="AU14" i="5"/>
  <c r="AW14" i="5" s="1"/>
  <c r="AX13" i="5"/>
  <c r="AU13" i="5"/>
  <c r="AW13" i="5" s="1"/>
  <c r="AX12" i="5"/>
  <c r="AU12" i="5"/>
  <c r="AW12" i="5" s="1"/>
  <c r="AX11" i="5"/>
  <c r="AU11" i="5"/>
  <c r="AW11" i="5" s="1"/>
  <c r="AX10" i="5"/>
  <c r="AU10" i="5"/>
  <c r="AW10" i="5" s="1"/>
  <c r="AX9" i="5"/>
  <c r="AY9" i="5" s="1"/>
  <c r="AU9" i="5"/>
  <c r="AW9" i="5" s="1"/>
  <c r="AN89" i="5"/>
  <c r="AK89" i="5"/>
  <c r="AM89" i="5" s="1"/>
  <c r="AN88" i="5"/>
  <c r="AK88" i="5"/>
  <c r="AM88" i="5" s="1"/>
  <c r="AN87" i="5"/>
  <c r="AK87" i="5"/>
  <c r="AM87" i="5" s="1"/>
  <c r="AN86" i="5"/>
  <c r="AK86" i="5"/>
  <c r="AM86" i="5" s="1"/>
  <c r="AN85" i="5"/>
  <c r="AK85" i="5"/>
  <c r="AM85" i="5" s="1"/>
  <c r="AN84" i="5"/>
  <c r="AK84" i="5"/>
  <c r="AM84" i="5" s="1"/>
  <c r="AN83" i="5"/>
  <c r="AK83" i="5"/>
  <c r="AM83" i="5" s="1"/>
  <c r="AN82" i="5"/>
  <c r="AK82" i="5"/>
  <c r="AM82" i="5" s="1"/>
  <c r="AN81" i="5"/>
  <c r="AK81" i="5"/>
  <c r="AM81" i="5" s="1"/>
  <c r="AN80" i="5"/>
  <c r="AK80" i="5"/>
  <c r="AM80" i="5" s="1"/>
  <c r="AN79" i="5"/>
  <c r="AK79" i="5"/>
  <c r="AM79" i="5" s="1"/>
  <c r="AN78" i="5"/>
  <c r="AK78" i="5"/>
  <c r="AM78" i="5" s="1"/>
  <c r="AN77" i="5"/>
  <c r="AK77" i="5"/>
  <c r="AM77" i="5" s="1"/>
  <c r="AN76" i="5"/>
  <c r="AK76" i="5"/>
  <c r="AM76" i="5" s="1"/>
  <c r="AN75" i="5"/>
  <c r="AK75" i="5"/>
  <c r="AM75" i="5" s="1"/>
  <c r="AN74" i="5"/>
  <c r="AK74" i="5"/>
  <c r="AM74" i="5" s="1"/>
  <c r="AN73" i="5"/>
  <c r="AK73" i="5"/>
  <c r="AM73" i="5" s="1"/>
  <c r="AN72" i="5"/>
  <c r="AK72" i="5"/>
  <c r="AM72" i="5" s="1"/>
  <c r="AN71" i="5"/>
  <c r="AK71" i="5"/>
  <c r="AM71" i="5" s="1"/>
  <c r="AN70" i="5"/>
  <c r="AK70" i="5"/>
  <c r="AM70" i="5" s="1"/>
  <c r="AN69" i="5"/>
  <c r="AK69" i="5"/>
  <c r="AM69" i="5" s="1"/>
  <c r="AN68" i="5"/>
  <c r="AK68" i="5"/>
  <c r="AM68" i="5" s="1"/>
  <c r="AN67" i="5"/>
  <c r="AK67" i="5"/>
  <c r="AM67" i="5" s="1"/>
  <c r="AN66" i="5"/>
  <c r="AK66" i="5"/>
  <c r="AM66" i="5" s="1"/>
  <c r="AN65" i="5"/>
  <c r="AK65" i="5"/>
  <c r="AM65" i="5" s="1"/>
  <c r="AN64" i="5"/>
  <c r="AK64" i="5"/>
  <c r="AM64" i="5" s="1"/>
  <c r="AN63" i="5"/>
  <c r="AK63" i="5"/>
  <c r="AM63" i="5" s="1"/>
  <c r="AN62" i="5"/>
  <c r="AK62" i="5"/>
  <c r="AM62" i="5" s="1"/>
  <c r="AN61" i="5"/>
  <c r="AK61" i="5"/>
  <c r="AM61" i="5" s="1"/>
  <c r="AN60" i="5"/>
  <c r="AK60" i="5"/>
  <c r="AM60" i="5" s="1"/>
  <c r="AN59" i="5"/>
  <c r="AK59" i="5"/>
  <c r="AM59" i="5" s="1"/>
  <c r="AN58" i="5"/>
  <c r="AK58" i="5"/>
  <c r="AM58" i="5" s="1"/>
  <c r="AN57" i="5"/>
  <c r="AK57" i="5"/>
  <c r="AM57" i="5" s="1"/>
  <c r="AN56" i="5"/>
  <c r="AK56" i="5"/>
  <c r="AM56" i="5" s="1"/>
  <c r="AN55" i="5"/>
  <c r="AK55" i="5"/>
  <c r="AM55" i="5" s="1"/>
  <c r="AN54" i="5"/>
  <c r="AK54" i="5"/>
  <c r="AM54" i="5" s="1"/>
  <c r="AN53" i="5"/>
  <c r="AK53" i="5"/>
  <c r="AM53" i="5" s="1"/>
  <c r="AN52" i="5"/>
  <c r="AK52" i="5"/>
  <c r="AM52" i="5" s="1"/>
  <c r="AN51" i="5"/>
  <c r="AK51" i="5"/>
  <c r="AM51" i="5" s="1"/>
  <c r="AN50" i="5"/>
  <c r="AK50" i="5"/>
  <c r="AM50" i="5" s="1"/>
  <c r="AN49" i="5"/>
  <c r="AK49" i="5"/>
  <c r="AM49" i="5" s="1"/>
  <c r="AN48" i="5"/>
  <c r="AK48" i="5"/>
  <c r="AM48" i="5" s="1"/>
  <c r="AN47" i="5"/>
  <c r="AK47" i="5"/>
  <c r="AM47" i="5" s="1"/>
  <c r="AN46" i="5"/>
  <c r="AK46" i="5"/>
  <c r="AM46" i="5" s="1"/>
  <c r="AN45" i="5"/>
  <c r="AK45" i="5"/>
  <c r="AM45" i="5" s="1"/>
  <c r="AN44" i="5"/>
  <c r="AK44" i="5"/>
  <c r="AM44" i="5" s="1"/>
  <c r="AN43" i="5"/>
  <c r="AK43" i="5"/>
  <c r="AM43" i="5" s="1"/>
  <c r="AN42" i="5"/>
  <c r="AK42" i="5"/>
  <c r="AM42" i="5" s="1"/>
  <c r="AN41" i="5"/>
  <c r="AK41" i="5"/>
  <c r="AM41" i="5" s="1"/>
  <c r="AN40" i="5"/>
  <c r="AK40" i="5"/>
  <c r="AM40" i="5" s="1"/>
  <c r="AN39" i="5"/>
  <c r="AK39" i="5"/>
  <c r="AM39" i="5" s="1"/>
  <c r="AN38" i="5"/>
  <c r="AK38" i="5"/>
  <c r="AM38" i="5" s="1"/>
  <c r="AN37" i="5"/>
  <c r="AK37" i="5"/>
  <c r="AM37" i="5" s="1"/>
  <c r="AN36" i="5"/>
  <c r="AK36" i="5"/>
  <c r="AM36" i="5" s="1"/>
  <c r="AN35" i="5"/>
  <c r="AK35" i="5"/>
  <c r="AM35" i="5" s="1"/>
  <c r="AN34" i="5"/>
  <c r="AK34" i="5"/>
  <c r="AM34" i="5" s="1"/>
  <c r="AN33" i="5"/>
  <c r="AK33" i="5"/>
  <c r="AM33" i="5" s="1"/>
  <c r="AN32" i="5"/>
  <c r="AK32" i="5"/>
  <c r="AM32" i="5" s="1"/>
  <c r="AN31" i="5"/>
  <c r="AK31" i="5"/>
  <c r="AM31" i="5" s="1"/>
  <c r="AN30" i="5"/>
  <c r="AK30" i="5"/>
  <c r="AM30" i="5" s="1"/>
  <c r="AN29" i="5"/>
  <c r="AK29" i="5"/>
  <c r="AM29" i="5" s="1"/>
  <c r="AN28" i="5"/>
  <c r="AK28" i="5"/>
  <c r="AM28" i="5" s="1"/>
  <c r="AN27" i="5"/>
  <c r="AK27" i="5"/>
  <c r="AM27" i="5" s="1"/>
  <c r="AN26" i="5"/>
  <c r="AK26" i="5"/>
  <c r="AM26" i="5" s="1"/>
  <c r="AN25" i="5"/>
  <c r="AK25" i="5"/>
  <c r="AM25" i="5" s="1"/>
  <c r="AN24" i="5"/>
  <c r="AK24" i="5"/>
  <c r="AM24" i="5" s="1"/>
  <c r="AN23" i="5"/>
  <c r="AK23" i="5"/>
  <c r="AM23" i="5" s="1"/>
  <c r="AN22" i="5"/>
  <c r="AK22" i="5"/>
  <c r="AM22" i="5" s="1"/>
  <c r="AN21" i="5"/>
  <c r="AK21" i="5"/>
  <c r="AM21" i="5" s="1"/>
  <c r="AN20" i="5"/>
  <c r="AK20" i="5"/>
  <c r="AM20" i="5" s="1"/>
  <c r="AN19" i="5"/>
  <c r="AK19" i="5"/>
  <c r="AM19" i="5" s="1"/>
  <c r="AN18" i="5"/>
  <c r="AK18" i="5"/>
  <c r="AM18" i="5" s="1"/>
  <c r="AN17" i="5"/>
  <c r="AK17" i="5"/>
  <c r="AM17" i="5" s="1"/>
  <c r="AN16" i="5"/>
  <c r="AK16" i="5"/>
  <c r="AM16" i="5" s="1"/>
  <c r="AN15" i="5"/>
  <c r="AK15" i="5"/>
  <c r="AM15" i="5" s="1"/>
  <c r="AN14" i="5"/>
  <c r="AK14" i="5"/>
  <c r="AM14" i="5" s="1"/>
  <c r="AN13" i="5"/>
  <c r="AK13" i="5"/>
  <c r="AM13" i="5" s="1"/>
  <c r="AN12" i="5"/>
  <c r="AK12" i="5"/>
  <c r="AM12" i="5" s="1"/>
  <c r="AN11" i="5"/>
  <c r="AK11" i="5"/>
  <c r="AM11" i="5" s="1"/>
  <c r="AN10" i="5"/>
  <c r="AK10" i="5"/>
  <c r="AM10" i="5" s="1"/>
  <c r="AN9" i="5"/>
  <c r="AO9" i="5" s="1"/>
  <c r="AK9" i="5"/>
  <c r="AM9" i="5" s="1"/>
  <c r="BH89" i="5"/>
  <c r="BE89" i="5"/>
  <c r="BG89" i="5" s="1"/>
  <c r="BH88" i="5"/>
  <c r="BE88" i="5"/>
  <c r="BG88" i="5" s="1"/>
  <c r="BH87" i="5"/>
  <c r="BE87" i="5"/>
  <c r="BG87" i="5" s="1"/>
  <c r="BH86" i="5"/>
  <c r="BE86" i="5"/>
  <c r="BG86" i="5" s="1"/>
  <c r="BH85" i="5"/>
  <c r="BE85" i="5"/>
  <c r="BG85" i="5" s="1"/>
  <c r="BH84" i="5"/>
  <c r="BE84" i="5"/>
  <c r="BG84" i="5" s="1"/>
  <c r="BH83" i="5"/>
  <c r="BE83" i="5"/>
  <c r="BG83" i="5" s="1"/>
  <c r="BH82" i="5"/>
  <c r="BE82" i="5"/>
  <c r="BG82" i="5" s="1"/>
  <c r="BH81" i="5"/>
  <c r="BE81" i="5"/>
  <c r="BG81" i="5" s="1"/>
  <c r="BH80" i="5"/>
  <c r="BE80" i="5"/>
  <c r="BG80" i="5" s="1"/>
  <c r="BH79" i="5"/>
  <c r="BE79" i="5"/>
  <c r="BG79" i="5" s="1"/>
  <c r="BH78" i="5"/>
  <c r="BE78" i="5"/>
  <c r="BG78" i="5" s="1"/>
  <c r="BH77" i="5"/>
  <c r="BE77" i="5"/>
  <c r="BG77" i="5" s="1"/>
  <c r="BH76" i="5"/>
  <c r="BE76" i="5"/>
  <c r="BG76" i="5" s="1"/>
  <c r="BH75" i="5"/>
  <c r="BE75" i="5"/>
  <c r="BG75" i="5" s="1"/>
  <c r="BH74" i="5"/>
  <c r="BE74" i="5"/>
  <c r="BG74" i="5" s="1"/>
  <c r="BH73" i="5"/>
  <c r="BE73" i="5"/>
  <c r="BG73" i="5" s="1"/>
  <c r="BH72" i="5"/>
  <c r="BE72" i="5"/>
  <c r="BG72" i="5" s="1"/>
  <c r="BH71" i="5"/>
  <c r="BE71" i="5"/>
  <c r="BG71" i="5" s="1"/>
  <c r="BH70" i="5"/>
  <c r="BE70" i="5"/>
  <c r="BG70" i="5" s="1"/>
  <c r="BH69" i="5"/>
  <c r="BE69" i="5"/>
  <c r="BG69" i="5" s="1"/>
  <c r="BH68" i="5"/>
  <c r="BE68" i="5"/>
  <c r="BG68" i="5" s="1"/>
  <c r="BH67" i="5"/>
  <c r="BE67" i="5"/>
  <c r="BG67" i="5" s="1"/>
  <c r="BH66" i="5"/>
  <c r="BE66" i="5"/>
  <c r="BG66" i="5" s="1"/>
  <c r="BH65" i="5"/>
  <c r="BE65" i="5"/>
  <c r="BG65" i="5" s="1"/>
  <c r="BH64" i="5"/>
  <c r="BE64" i="5"/>
  <c r="BG64" i="5" s="1"/>
  <c r="BH63" i="5"/>
  <c r="BE63" i="5"/>
  <c r="BG63" i="5" s="1"/>
  <c r="BH62" i="5"/>
  <c r="BE62" i="5"/>
  <c r="BG62" i="5" s="1"/>
  <c r="BH61" i="5"/>
  <c r="BE61" i="5"/>
  <c r="BG61" i="5" s="1"/>
  <c r="BH60" i="5"/>
  <c r="BE60" i="5"/>
  <c r="BG60" i="5" s="1"/>
  <c r="BH59" i="5"/>
  <c r="BE59" i="5"/>
  <c r="BG59" i="5" s="1"/>
  <c r="BH58" i="5"/>
  <c r="BE58" i="5"/>
  <c r="BG58" i="5" s="1"/>
  <c r="BH57" i="5"/>
  <c r="BE57" i="5"/>
  <c r="BG57" i="5" s="1"/>
  <c r="BH56" i="5"/>
  <c r="BE56" i="5"/>
  <c r="BG56" i="5" s="1"/>
  <c r="BH55" i="5"/>
  <c r="BE55" i="5"/>
  <c r="BG55" i="5" s="1"/>
  <c r="BH54" i="5"/>
  <c r="BE54" i="5"/>
  <c r="BG54" i="5" s="1"/>
  <c r="BH53" i="5"/>
  <c r="BE53" i="5"/>
  <c r="BG53" i="5" s="1"/>
  <c r="BH52" i="5"/>
  <c r="BE52" i="5"/>
  <c r="BG52" i="5" s="1"/>
  <c r="BH51" i="5"/>
  <c r="BE51" i="5"/>
  <c r="BG51" i="5" s="1"/>
  <c r="BH50" i="5"/>
  <c r="BE50" i="5"/>
  <c r="BG50" i="5" s="1"/>
  <c r="BH49" i="5"/>
  <c r="BE49" i="5"/>
  <c r="BG49" i="5" s="1"/>
  <c r="BH48" i="5"/>
  <c r="BE48" i="5"/>
  <c r="BG48" i="5" s="1"/>
  <c r="BH47" i="5"/>
  <c r="BE47" i="5"/>
  <c r="BG47" i="5" s="1"/>
  <c r="BH46" i="5"/>
  <c r="BE46" i="5"/>
  <c r="BG46" i="5" s="1"/>
  <c r="BH45" i="5"/>
  <c r="BE45" i="5"/>
  <c r="BG45" i="5" s="1"/>
  <c r="BH44" i="5"/>
  <c r="BE44" i="5"/>
  <c r="BG44" i="5" s="1"/>
  <c r="BH43" i="5"/>
  <c r="BE43" i="5"/>
  <c r="BG43" i="5" s="1"/>
  <c r="BH42" i="5"/>
  <c r="BE42" i="5"/>
  <c r="BG42" i="5" s="1"/>
  <c r="BH41" i="5"/>
  <c r="BE41" i="5"/>
  <c r="BG41" i="5" s="1"/>
  <c r="BH40" i="5"/>
  <c r="BE40" i="5"/>
  <c r="BG40" i="5" s="1"/>
  <c r="BH39" i="5"/>
  <c r="BE39" i="5"/>
  <c r="BG39" i="5" s="1"/>
  <c r="BH38" i="5"/>
  <c r="BE38" i="5"/>
  <c r="BG38" i="5" s="1"/>
  <c r="BH37" i="5"/>
  <c r="BE37" i="5"/>
  <c r="BG37" i="5" s="1"/>
  <c r="BH36" i="5"/>
  <c r="BE36" i="5"/>
  <c r="BG36" i="5" s="1"/>
  <c r="BH35" i="5"/>
  <c r="BE35" i="5"/>
  <c r="BG35" i="5" s="1"/>
  <c r="BH34" i="5"/>
  <c r="BE34" i="5"/>
  <c r="BG34" i="5" s="1"/>
  <c r="BH33" i="5"/>
  <c r="BE33" i="5"/>
  <c r="BG33" i="5" s="1"/>
  <c r="BH32" i="5"/>
  <c r="BE32" i="5"/>
  <c r="BG32" i="5" s="1"/>
  <c r="BH31" i="5"/>
  <c r="BE31" i="5"/>
  <c r="BG31" i="5" s="1"/>
  <c r="BH30" i="5"/>
  <c r="BE30" i="5"/>
  <c r="BG30" i="5" s="1"/>
  <c r="BH29" i="5"/>
  <c r="BE29" i="5"/>
  <c r="BG29" i="5" s="1"/>
  <c r="BH28" i="5"/>
  <c r="BE28" i="5"/>
  <c r="BG28" i="5" s="1"/>
  <c r="BH27" i="5"/>
  <c r="BE27" i="5"/>
  <c r="BG27" i="5" s="1"/>
  <c r="BH26" i="5"/>
  <c r="BE26" i="5"/>
  <c r="BG26" i="5" s="1"/>
  <c r="BH25" i="5"/>
  <c r="BE25" i="5"/>
  <c r="BG25" i="5" s="1"/>
  <c r="BH24" i="5"/>
  <c r="BE24" i="5"/>
  <c r="BG24" i="5" s="1"/>
  <c r="BH23" i="5"/>
  <c r="BE23" i="5"/>
  <c r="BG23" i="5" s="1"/>
  <c r="BH22" i="5"/>
  <c r="BE22" i="5"/>
  <c r="BG22" i="5" s="1"/>
  <c r="BH21" i="5"/>
  <c r="BE21" i="5"/>
  <c r="BG21" i="5" s="1"/>
  <c r="BH20" i="5"/>
  <c r="BE20" i="5"/>
  <c r="BG20" i="5" s="1"/>
  <c r="BH19" i="5"/>
  <c r="BE19" i="5"/>
  <c r="BG19" i="5" s="1"/>
  <c r="BH18" i="5"/>
  <c r="BE18" i="5"/>
  <c r="BG18" i="5" s="1"/>
  <c r="BH17" i="5"/>
  <c r="BE17" i="5"/>
  <c r="BG17" i="5" s="1"/>
  <c r="BH16" i="5"/>
  <c r="BE16" i="5"/>
  <c r="BG16" i="5" s="1"/>
  <c r="BH15" i="5"/>
  <c r="BE15" i="5"/>
  <c r="BG15" i="5" s="1"/>
  <c r="BH14" i="5"/>
  <c r="BE14" i="5"/>
  <c r="BG14" i="5" s="1"/>
  <c r="BH13" i="5"/>
  <c r="BE13" i="5"/>
  <c r="BG13" i="5" s="1"/>
  <c r="BH12" i="5"/>
  <c r="BE12" i="5"/>
  <c r="BG12" i="5" s="1"/>
  <c r="BH11" i="5"/>
  <c r="BE11" i="5"/>
  <c r="BG11" i="5" s="1"/>
  <c r="BH10" i="5"/>
  <c r="BE10" i="5"/>
  <c r="BG10" i="5" s="1"/>
  <c r="BH9" i="5"/>
  <c r="BI9" i="5" s="1"/>
  <c r="BE9" i="5"/>
  <c r="BG9" i="5" s="1"/>
  <c r="CM47" i="5" l="1"/>
  <c r="CH38" i="5"/>
  <c r="CI37" i="5"/>
  <c r="CK37" i="5" s="1"/>
  <c r="CL48" i="5"/>
  <c r="CM48" i="5" s="1"/>
  <c r="BI10" i="5"/>
  <c r="BI11" i="5" s="1"/>
  <c r="BI12" i="5" s="1"/>
  <c r="BI13" i="5" s="1"/>
  <c r="BI14" i="5" s="1"/>
  <c r="BI15" i="5" s="1"/>
  <c r="BI16" i="5" s="1"/>
  <c r="BI17" i="5" s="1"/>
  <c r="BI18" i="5" s="1"/>
  <c r="BI19" i="5" s="1"/>
  <c r="BI20" i="5" s="1"/>
  <c r="BI21" i="5" s="1"/>
  <c r="BI22" i="5" s="1"/>
  <c r="BI23" i="5" s="1"/>
  <c r="BI24" i="5" s="1"/>
  <c r="BI25" i="5" s="1"/>
  <c r="BI26" i="5" s="1"/>
  <c r="BI27" i="5" s="1"/>
  <c r="BI28" i="5" s="1"/>
  <c r="BI29" i="5" s="1"/>
  <c r="BI30" i="5" s="1"/>
  <c r="BI31" i="5" s="1"/>
  <c r="BI32" i="5" s="1"/>
  <c r="BI33" i="5" s="1"/>
  <c r="BI34" i="5" s="1"/>
  <c r="BI35" i="5" s="1"/>
  <c r="BI36" i="5" s="1"/>
  <c r="BI37" i="5" s="1"/>
  <c r="BI38" i="5" s="1"/>
  <c r="BI39" i="5" s="1"/>
  <c r="BI40" i="5" s="1"/>
  <c r="BI41" i="5" s="1"/>
  <c r="BI42" i="5" s="1"/>
  <c r="BI43" i="5" s="1"/>
  <c r="BI44" i="5" s="1"/>
  <c r="BI45" i="5" s="1"/>
  <c r="BI46" i="5" s="1"/>
  <c r="BI47" i="5" s="1"/>
  <c r="BI48" i="5" s="1"/>
  <c r="BI49" i="5" s="1"/>
  <c r="BI50" i="5" s="1"/>
  <c r="BI51" i="5" s="1"/>
  <c r="BI52" i="5" s="1"/>
  <c r="BI53" i="5" s="1"/>
  <c r="BI54" i="5" s="1"/>
  <c r="BI55" i="5" s="1"/>
  <c r="BI56" i="5" s="1"/>
  <c r="BI57" i="5" s="1"/>
  <c r="BI58" i="5" s="1"/>
  <c r="BI59" i="5" s="1"/>
  <c r="BI60" i="5" s="1"/>
  <c r="BI61" i="5" s="1"/>
  <c r="BI62" i="5" s="1"/>
  <c r="BI63" i="5" s="1"/>
  <c r="BI64" i="5" s="1"/>
  <c r="BI65" i="5" s="1"/>
  <c r="BI66" i="5" s="1"/>
  <c r="BI67" i="5" s="1"/>
  <c r="BI68" i="5" s="1"/>
  <c r="BI69" i="5" s="1"/>
  <c r="BI70" i="5" s="1"/>
  <c r="BI71" i="5" s="1"/>
  <c r="BI72" i="5" s="1"/>
  <c r="BI73" i="5" s="1"/>
  <c r="BI74" i="5" s="1"/>
  <c r="BI75" i="5" s="1"/>
  <c r="BI76" i="5" s="1"/>
  <c r="BI77" i="5" s="1"/>
  <c r="BI78" i="5" s="1"/>
  <c r="BI79" i="5" s="1"/>
  <c r="BI80" i="5" s="1"/>
  <c r="BI81" i="5" s="1"/>
  <c r="BI82" i="5" s="1"/>
  <c r="BI83" i="5" s="1"/>
  <c r="BI84" i="5" s="1"/>
  <c r="BI85" i="5" s="1"/>
  <c r="BI86" i="5" s="1"/>
  <c r="BI87" i="5" s="1"/>
  <c r="BI88" i="5" s="1"/>
  <c r="BI89" i="5" s="1"/>
  <c r="AY10" i="5"/>
  <c r="AY11" i="5" s="1"/>
  <c r="AY12" i="5" s="1"/>
  <c r="AY13" i="5" s="1"/>
  <c r="AY14" i="5" s="1"/>
  <c r="AY15" i="5" s="1"/>
  <c r="AY16" i="5" s="1"/>
  <c r="AY17" i="5" s="1"/>
  <c r="AY18" i="5" s="1"/>
  <c r="AY19" i="5" s="1"/>
  <c r="AY20" i="5" s="1"/>
  <c r="AY21" i="5" s="1"/>
  <c r="AY22" i="5" s="1"/>
  <c r="AY23" i="5" s="1"/>
  <c r="AY24" i="5" s="1"/>
  <c r="AY25" i="5" s="1"/>
  <c r="AY26" i="5" s="1"/>
  <c r="AY27" i="5" s="1"/>
  <c r="AY28" i="5" s="1"/>
  <c r="AY29" i="5" s="1"/>
  <c r="AY30" i="5" s="1"/>
  <c r="AY31" i="5" s="1"/>
  <c r="AY32" i="5" s="1"/>
  <c r="AY33" i="5" s="1"/>
  <c r="AY34" i="5" s="1"/>
  <c r="AY35" i="5" s="1"/>
  <c r="AY36" i="5" s="1"/>
  <c r="AY37" i="5" s="1"/>
  <c r="AY38" i="5" s="1"/>
  <c r="AY39" i="5" s="1"/>
  <c r="AY40" i="5" s="1"/>
  <c r="AY41" i="5" s="1"/>
  <c r="AY42" i="5" s="1"/>
  <c r="AY43" i="5" s="1"/>
  <c r="AY44" i="5" s="1"/>
  <c r="AY45" i="5" s="1"/>
  <c r="AY46" i="5" s="1"/>
  <c r="AY47" i="5" s="1"/>
  <c r="AY48" i="5" s="1"/>
  <c r="AY49" i="5" s="1"/>
  <c r="AY50" i="5" s="1"/>
  <c r="AY51" i="5" s="1"/>
  <c r="AY52" i="5" s="1"/>
  <c r="AY53" i="5" s="1"/>
  <c r="AY54" i="5" s="1"/>
  <c r="AY55" i="5" s="1"/>
  <c r="AY56" i="5" s="1"/>
  <c r="AY57" i="5" s="1"/>
  <c r="AY58" i="5" s="1"/>
  <c r="AY59" i="5" s="1"/>
  <c r="AY60" i="5" s="1"/>
  <c r="AY61" i="5" s="1"/>
  <c r="AY62" i="5" s="1"/>
  <c r="AY63" i="5" s="1"/>
  <c r="AY64" i="5" s="1"/>
  <c r="AY65" i="5" s="1"/>
  <c r="AY66" i="5" s="1"/>
  <c r="AY67" i="5" s="1"/>
  <c r="AY68" i="5" s="1"/>
  <c r="AY69" i="5" s="1"/>
  <c r="AY70" i="5" s="1"/>
  <c r="AY71" i="5" s="1"/>
  <c r="AY72" i="5" s="1"/>
  <c r="AY73" i="5" s="1"/>
  <c r="AY74" i="5" s="1"/>
  <c r="AY75" i="5" s="1"/>
  <c r="AY76" i="5" s="1"/>
  <c r="AY77" i="5" s="1"/>
  <c r="AY78" i="5" s="1"/>
  <c r="AY79" i="5" s="1"/>
  <c r="AY80" i="5" s="1"/>
  <c r="AY81" i="5" s="1"/>
  <c r="AY82" i="5" s="1"/>
  <c r="AY83" i="5" s="1"/>
  <c r="AY84" i="5" s="1"/>
  <c r="AY85" i="5" s="1"/>
  <c r="AY86" i="5" s="1"/>
  <c r="AY87" i="5" s="1"/>
  <c r="AY88" i="5" s="1"/>
  <c r="AY89" i="5" s="1"/>
  <c r="AO10" i="5"/>
  <c r="AO11" i="5" s="1"/>
  <c r="AO12" i="5" s="1"/>
  <c r="AO13" i="5" s="1"/>
  <c r="AO14" i="5" s="1"/>
  <c r="AO15" i="5" s="1"/>
  <c r="AO16" i="5" s="1"/>
  <c r="AO17" i="5" s="1"/>
  <c r="AO18" i="5" s="1"/>
  <c r="AO19" i="5" s="1"/>
  <c r="AO20" i="5" s="1"/>
  <c r="AO21" i="5" s="1"/>
  <c r="AO22" i="5" s="1"/>
  <c r="AO23" i="5" s="1"/>
  <c r="AO24" i="5" s="1"/>
  <c r="AO25" i="5" s="1"/>
  <c r="AO26" i="5" s="1"/>
  <c r="AO27" i="5" s="1"/>
  <c r="AO28" i="5" s="1"/>
  <c r="AO29" i="5" s="1"/>
  <c r="AO30" i="5" s="1"/>
  <c r="AO31" i="5" s="1"/>
  <c r="AO32" i="5" s="1"/>
  <c r="AO33" i="5" s="1"/>
  <c r="AO34" i="5" s="1"/>
  <c r="AO35" i="5" s="1"/>
  <c r="AO36" i="5" s="1"/>
  <c r="AO37" i="5" s="1"/>
  <c r="AO38" i="5" s="1"/>
  <c r="AO39" i="5" s="1"/>
  <c r="AO40" i="5" s="1"/>
  <c r="AO41" i="5" s="1"/>
  <c r="AO42" i="5" s="1"/>
  <c r="AO43" i="5" s="1"/>
  <c r="AO44" i="5" s="1"/>
  <c r="AO45" i="5" s="1"/>
  <c r="AO46" i="5" s="1"/>
  <c r="AO47" i="5" s="1"/>
  <c r="AO48" i="5" s="1"/>
  <c r="AO49" i="5" s="1"/>
  <c r="AO50" i="5" s="1"/>
  <c r="AO51" i="5" s="1"/>
  <c r="AO52" i="5" s="1"/>
  <c r="AO53" i="5" s="1"/>
  <c r="AO54" i="5" s="1"/>
  <c r="AO55" i="5" s="1"/>
  <c r="AO56" i="5" s="1"/>
  <c r="AO57" i="5" s="1"/>
  <c r="AO58" i="5" s="1"/>
  <c r="AO59" i="5" s="1"/>
  <c r="AO60" i="5" s="1"/>
  <c r="AO61" i="5" s="1"/>
  <c r="AO62" i="5" s="1"/>
  <c r="AO63" i="5" s="1"/>
  <c r="AO64" i="5" s="1"/>
  <c r="AO65" i="5" s="1"/>
  <c r="AO66" i="5" s="1"/>
  <c r="AO67" i="5" s="1"/>
  <c r="AO68" i="5" s="1"/>
  <c r="AO69" i="5" s="1"/>
  <c r="AO70" i="5" s="1"/>
  <c r="AO71" i="5" s="1"/>
  <c r="AO72" i="5" s="1"/>
  <c r="AO73" i="5" s="1"/>
  <c r="AO74" i="5" s="1"/>
  <c r="AO75" i="5" s="1"/>
  <c r="AO76" i="5" s="1"/>
  <c r="AO77" i="5" s="1"/>
  <c r="AO78" i="5" s="1"/>
  <c r="AO79" i="5" s="1"/>
  <c r="AO80" i="5" s="1"/>
  <c r="AO81" i="5" s="1"/>
  <c r="AO82" i="5" s="1"/>
  <c r="AO83" i="5" s="1"/>
  <c r="AO84" i="5" s="1"/>
  <c r="AO85" i="5" s="1"/>
  <c r="AO86" i="5" s="1"/>
  <c r="AO87" i="5" s="1"/>
  <c r="AO88" i="5" s="1"/>
  <c r="AO89" i="5" s="1"/>
  <c r="HB89" i="5"/>
  <c r="GY89" i="5"/>
  <c r="HA89" i="5" s="1"/>
  <c r="HB88" i="5"/>
  <c r="GY88" i="5"/>
  <c r="HA88" i="5" s="1"/>
  <c r="HB87" i="5"/>
  <c r="GY87" i="5"/>
  <c r="HA87" i="5" s="1"/>
  <c r="HB86" i="5"/>
  <c r="GY86" i="5"/>
  <c r="HA86" i="5" s="1"/>
  <c r="HB85" i="5"/>
  <c r="GY85" i="5"/>
  <c r="HA85" i="5" s="1"/>
  <c r="HB84" i="5"/>
  <c r="GY84" i="5"/>
  <c r="HA84" i="5" s="1"/>
  <c r="HB83" i="5"/>
  <c r="GY83" i="5"/>
  <c r="HA83" i="5" s="1"/>
  <c r="HB82" i="5"/>
  <c r="GY82" i="5"/>
  <c r="HA82" i="5" s="1"/>
  <c r="HB81" i="5"/>
  <c r="GY81" i="5"/>
  <c r="HA81" i="5" s="1"/>
  <c r="HB80" i="5"/>
  <c r="GY80" i="5"/>
  <c r="HA80" i="5" s="1"/>
  <c r="HB79" i="5"/>
  <c r="GY79" i="5"/>
  <c r="HA79" i="5" s="1"/>
  <c r="HB78" i="5"/>
  <c r="GY78" i="5"/>
  <c r="HA78" i="5" s="1"/>
  <c r="HB77" i="5"/>
  <c r="GY77" i="5"/>
  <c r="HA77" i="5" s="1"/>
  <c r="HB76" i="5"/>
  <c r="GY76" i="5"/>
  <c r="HA76" i="5" s="1"/>
  <c r="HB75" i="5"/>
  <c r="GY75" i="5"/>
  <c r="HA75" i="5" s="1"/>
  <c r="HB74" i="5"/>
  <c r="GY74" i="5"/>
  <c r="HA74" i="5" s="1"/>
  <c r="HB73" i="5"/>
  <c r="GY73" i="5"/>
  <c r="HA73" i="5" s="1"/>
  <c r="HB72" i="5"/>
  <c r="GY72" i="5"/>
  <c r="HA72" i="5" s="1"/>
  <c r="HB71" i="5"/>
  <c r="GY71" i="5"/>
  <c r="HA71" i="5" s="1"/>
  <c r="HB70" i="5"/>
  <c r="GY70" i="5"/>
  <c r="HA70" i="5" s="1"/>
  <c r="HB69" i="5"/>
  <c r="GY69" i="5"/>
  <c r="HA69" i="5" s="1"/>
  <c r="HB68" i="5"/>
  <c r="GY68" i="5"/>
  <c r="HA68" i="5" s="1"/>
  <c r="HB67" i="5"/>
  <c r="GY67" i="5"/>
  <c r="HA67" i="5" s="1"/>
  <c r="HB66" i="5"/>
  <c r="GY66" i="5"/>
  <c r="HA66" i="5" s="1"/>
  <c r="HB65" i="5"/>
  <c r="GY65" i="5"/>
  <c r="HA65" i="5" s="1"/>
  <c r="HB64" i="5"/>
  <c r="GY64" i="5"/>
  <c r="HA64" i="5" s="1"/>
  <c r="HB63" i="5"/>
  <c r="GY63" i="5"/>
  <c r="HA63" i="5" s="1"/>
  <c r="HB62" i="5"/>
  <c r="GY62" i="5"/>
  <c r="HA62" i="5" s="1"/>
  <c r="HB61" i="5"/>
  <c r="GY61" i="5"/>
  <c r="HA61" i="5" s="1"/>
  <c r="HB60" i="5"/>
  <c r="GY60" i="5"/>
  <c r="HA60" i="5" s="1"/>
  <c r="HB59" i="5"/>
  <c r="GY59" i="5"/>
  <c r="HA59" i="5" s="1"/>
  <c r="HB58" i="5"/>
  <c r="GY58" i="5"/>
  <c r="HA58" i="5" s="1"/>
  <c r="HB57" i="5"/>
  <c r="GY57" i="5"/>
  <c r="HA57" i="5" s="1"/>
  <c r="HB56" i="5"/>
  <c r="GY56" i="5"/>
  <c r="HA56" i="5" s="1"/>
  <c r="HB55" i="5"/>
  <c r="GY55" i="5"/>
  <c r="HA55" i="5" s="1"/>
  <c r="HB54" i="5"/>
  <c r="GY54" i="5"/>
  <c r="HA54" i="5" s="1"/>
  <c r="HB53" i="5"/>
  <c r="GY53" i="5"/>
  <c r="HA53" i="5" s="1"/>
  <c r="HB52" i="5"/>
  <c r="GY52" i="5"/>
  <c r="HA52" i="5" s="1"/>
  <c r="HB51" i="5"/>
  <c r="GY51" i="5"/>
  <c r="HA51" i="5" s="1"/>
  <c r="HB50" i="5"/>
  <c r="GY50" i="5"/>
  <c r="HA50" i="5" s="1"/>
  <c r="HB49" i="5"/>
  <c r="GY49" i="5"/>
  <c r="HA49" i="5" s="1"/>
  <c r="HB48" i="5"/>
  <c r="GY48" i="5"/>
  <c r="HA48" i="5" s="1"/>
  <c r="HB47" i="5"/>
  <c r="GY47" i="5"/>
  <c r="HA47" i="5" s="1"/>
  <c r="HB46" i="5"/>
  <c r="GY46" i="5"/>
  <c r="HA46" i="5" s="1"/>
  <c r="HB45" i="5"/>
  <c r="GY45" i="5"/>
  <c r="HA45" i="5" s="1"/>
  <c r="HB44" i="5"/>
  <c r="GY44" i="5"/>
  <c r="HA44" i="5" s="1"/>
  <c r="HB43" i="5"/>
  <c r="GY43" i="5"/>
  <c r="HA43" i="5" s="1"/>
  <c r="HB42" i="5"/>
  <c r="GY42" i="5"/>
  <c r="HA42" i="5" s="1"/>
  <c r="HB41" i="5"/>
  <c r="GY41" i="5"/>
  <c r="HA41" i="5" s="1"/>
  <c r="HB40" i="5"/>
  <c r="GY40" i="5"/>
  <c r="HA40" i="5" s="1"/>
  <c r="HB39" i="5"/>
  <c r="GY39" i="5"/>
  <c r="HA39" i="5" s="1"/>
  <c r="HB38" i="5"/>
  <c r="GY38" i="5"/>
  <c r="HA38" i="5" s="1"/>
  <c r="HB37" i="5"/>
  <c r="GY37" i="5"/>
  <c r="HA37" i="5" s="1"/>
  <c r="HB36" i="5"/>
  <c r="GY36" i="5"/>
  <c r="HA36" i="5" s="1"/>
  <c r="HB35" i="5"/>
  <c r="GY35" i="5"/>
  <c r="HA35" i="5" s="1"/>
  <c r="HB34" i="5"/>
  <c r="GY34" i="5"/>
  <c r="HA34" i="5" s="1"/>
  <c r="HB33" i="5"/>
  <c r="GY33" i="5"/>
  <c r="HA33" i="5" s="1"/>
  <c r="HB32" i="5"/>
  <c r="GY32" i="5"/>
  <c r="HA32" i="5" s="1"/>
  <c r="HB31" i="5"/>
  <c r="GY31" i="5"/>
  <c r="HA31" i="5" s="1"/>
  <c r="HB30" i="5"/>
  <c r="GY30" i="5"/>
  <c r="HA30" i="5" s="1"/>
  <c r="HB29" i="5"/>
  <c r="GY29" i="5"/>
  <c r="HA29" i="5" s="1"/>
  <c r="HB28" i="5"/>
  <c r="GY28" i="5"/>
  <c r="HA28" i="5" s="1"/>
  <c r="HB27" i="5"/>
  <c r="GY27" i="5"/>
  <c r="HA27" i="5" s="1"/>
  <c r="HB26" i="5"/>
  <c r="GY26" i="5"/>
  <c r="HA26" i="5" s="1"/>
  <c r="HB25" i="5"/>
  <c r="GY25" i="5"/>
  <c r="HA25" i="5" s="1"/>
  <c r="HB24" i="5"/>
  <c r="GY24" i="5"/>
  <c r="HA24" i="5" s="1"/>
  <c r="HB23" i="5"/>
  <c r="GY23" i="5"/>
  <c r="HA23" i="5" s="1"/>
  <c r="HB22" i="5"/>
  <c r="GY22" i="5"/>
  <c r="HA22" i="5" s="1"/>
  <c r="HB21" i="5"/>
  <c r="GY21" i="5"/>
  <c r="HA21" i="5" s="1"/>
  <c r="HB20" i="5"/>
  <c r="GY20" i="5"/>
  <c r="HA20" i="5" s="1"/>
  <c r="HB19" i="5"/>
  <c r="GY19" i="5"/>
  <c r="HA19" i="5" s="1"/>
  <c r="HB18" i="5"/>
  <c r="GY18" i="5"/>
  <c r="HA18" i="5" s="1"/>
  <c r="HB17" i="5"/>
  <c r="GY17" i="5"/>
  <c r="HA17" i="5" s="1"/>
  <c r="HB16" i="5"/>
  <c r="GY16" i="5"/>
  <c r="HA16" i="5" s="1"/>
  <c r="HB15" i="5"/>
  <c r="GY15" i="5"/>
  <c r="HA15" i="5" s="1"/>
  <c r="HB14" i="5"/>
  <c r="GY14" i="5"/>
  <c r="HA14" i="5" s="1"/>
  <c r="HB13" i="5"/>
  <c r="GY13" i="5"/>
  <c r="HA13" i="5" s="1"/>
  <c r="HB12" i="5"/>
  <c r="GY12" i="5"/>
  <c r="HA12" i="5" s="1"/>
  <c r="HB11" i="5"/>
  <c r="GY11" i="5"/>
  <c r="HA11" i="5" s="1"/>
  <c r="HB10" i="5"/>
  <c r="GY10" i="5"/>
  <c r="HA10" i="5" s="1"/>
  <c r="HB9" i="5"/>
  <c r="HC9" i="5" s="1"/>
  <c r="GY9" i="5"/>
  <c r="HA9" i="5" s="1"/>
  <c r="GR89" i="5"/>
  <c r="GO89" i="5"/>
  <c r="GQ89" i="5" s="1"/>
  <c r="GR88" i="5"/>
  <c r="GO88" i="5"/>
  <c r="GQ88" i="5" s="1"/>
  <c r="GR87" i="5"/>
  <c r="GO87" i="5"/>
  <c r="GQ87" i="5" s="1"/>
  <c r="GR86" i="5"/>
  <c r="GO86" i="5"/>
  <c r="GQ86" i="5" s="1"/>
  <c r="GR85" i="5"/>
  <c r="GO85" i="5"/>
  <c r="GQ85" i="5" s="1"/>
  <c r="GR84" i="5"/>
  <c r="GO84" i="5"/>
  <c r="GQ84" i="5" s="1"/>
  <c r="GR83" i="5"/>
  <c r="GO83" i="5"/>
  <c r="GQ83" i="5" s="1"/>
  <c r="GR82" i="5"/>
  <c r="GO82" i="5"/>
  <c r="GQ82" i="5" s="1"/>
  <c r="GR81" i="5"/>
  <c r="GO81" i="5"/>
  <c r="GQ81" i="5" s="1"/>
  <c r="GR80" i="5"/>
  <c r="GO80" i="5"/>
  <c r="GQ80" i="5" s="1"/>
  <c r="GR79" i="5"/>
  <c r="GO79" i="5"/>
  <c r="GQ79" i="5" s="1"/>
  <c r="GR78" i="5"/>
  <c r="GO78" i="5"/>
  <c r="GQ78" i="5" s="1"/>
  <c r="GR77" i="5"/>
  <c r="GO77" i="5"/>
  <c r="GQ77" i="5" s="1"/>
  <c r="GR76" i="5"/>
  <c r="GO76" i="5"/>
  <c r="GQ76" i="5" s="1"/>
  <c r="GR75" i="5"/>
  <c r="GO75" i="5"/>
  <c r="GQ75" i="5" s="1"/>
  <c r="GR74" i="5"/>
  <c r="GO74" i="5"/>
  <c r="GQ74" i="5" s="1"/>
  <c r="GR73" i="5"/>
  <c r="GO73" i="5"/>
  <c r="GQ73" i="5" s="1"/>
  <c r="GR72" i="5"/>
  <c r="GO72" i="5"/>
  <c r="GQ72" i="5" s="1"/>
  <c r="GR71" i="5"/>
  <c r="GO71" i="5"/>
  <c r="GQ71" i="5" s="1"/>
  <c r="GR70" i="5"/>
  <c r="GO70" i="5"/>
  <c r="GQ70" i="5" s="1"/>
  <c r="GR69" i="5"/>
  <c r="GO69" i="5"/>
  <c r="GQ69" i="5" s="1"/>
  <c r="GR68" i="5"/>
  <c r="GO68" i="5"/>
  <c r="GQ68" i="5" s="1"/>
  <c r="GR67" i="5"/>
  <c r="GO67" i="5"/>
  <c r="GQ67" i="5" s="1"/>
  <c r="GR66" i="5"/>
  <c r="GO66" i="5"/>
  <c r="GQ66" i="5" s="1"/>
  <c r="GR65" i="5"/>
  <c r="GO65" i="5"/>
  <c r="GQ65" i="5" s="1"/>
  <c r="GR64" i="5"/>
  <c r="GO64" i="5"/>
  <c r="GQ64" i="5" s="1"/>
  <c r="GR63" i="5"/>
  <c r="GO63" i="5"/>
  <c r="GQ63" i="5" s="1"/>
  <c r="GR62" i="5"/>
  <c r="GO62" i="5"/>
  <c r="GQ62" i="5" s="1"/>
  <c r="GR61" i="5"/>
  <c r="GO61" i="5"/>
  <c r="GQ61" i="5" s="1"/>
  <c r="GR60" i="5"/>
  <c r="GO60" i="5"/>
  <c r="GQ60" i="5" s="1"/>
  <c r="GR59" i="5"/>
  <c r="GO59" i="5"/>
  <c r="GQ59" i="5" s="1"/>
  <c r="GR58" i="5"/>
  <c r="GO58" i="5"/>
  <c r="GQ58" i="5" s="1"/>
  <c r="GR57" i="5"/>
  <c r="GO57" i="5"/>
  <c r="GQ57" i="5" s="1"/>
  <c r="GR56" i="5"/>
  <c r="GO56" i="5"/>
  <c r="GQ56" i="5" s="1"/>
  <c r="GR55" i="5"/>
  <c r="GO55" i="5"/>
  <c r="GQ55" i="5" s="1"/>
  <c r="GR54" i="5"/>
  <c r="GO54" i="5"/>
  <c r="GQ54" i="5" s="1"/>
  <c r="GR53" i="5"/>
  <c r="GO53" i="5"/>
  <c r="GQ53" i="5" s="1"/>
  <c r="GR52" i="5"/>
  <c r="GO52" i="5"/>
  <c r="GQ52" i="5" s="1"/>
  <c r="GR51" i="5"/>
  <c r="GO51" i="5"/>
  <c r="GQ51" i="5" s="1"/>
  <c r="GR50" i="5"/>
  <c r="GO50" i="5"/>
  <c r="GQ50" i="5" s="1"/>
  <c r="GR49" i="5"/>
  <c r="GO49" i="5"/>
  <c r="GQ49" i="5" s="1"/>
  <c r="GR48" i="5"/>
  <c r="GO48" i="5"/>
  <c r="GQ48" i="5" s="1"/>
  <c r="GR47" i="5"/>
  <c r="GO47" i="5"/>
  <c r="GQ47" i="5" s="1"/>
  <c r="GR46" i="5"/>
  <c r="GO46" i="5"/>
  <c r="GQ46" i="5" s="1"/>
  <c r="GR45" i="5"/>
  <c r="GO45" i="5"/>
  <c r="GQ45" i="5" s="1"/>
  <c r="GR44" i="5"/>
  <c r="GO44" i="5"/>
  <c r="GQ44" i="5" s="1"/>
  <c r="GR43" i="5"/>
  <c r="GO43" i="5"/>
  <c r="GQ43" i="5" s="1"/>
  <c r="GR42" i="5"/>
  <c r="GO42" i="5"/>
  <c r="GQ42" i="5" s="1"/>
  <c r="GR41" i="5"/>
  <c r="GO41" i="5"/>
  <c r="GQ41" i="5" s="1"/>
  <c r="GR40" i="5"/>
  <c r="GO40" i="5"/>
  <c r="GQ40" i="5" s="1"/>
  <c r="GR39" i="5"/>
  <c r="GO39" i="5"/>
  <c r="GQ39" i="5" s="1"/>
  <c r="GR38" i="5"/>
  <c r="GO38" i="5"/>
  <c r="GQ38" i="5" s="1"/>
  <c r="GR37" i="5"/>
  <c r="GO37" i="5"/>
  <c r="GQ37" i="5" s="1"/>
  <c r="GR36" i="5"/>
  <c r="GO36" i="5"/>
  <c r="GQ36" i="5" s="1"/>
  <c r="GR35" i="5"/>
  <c r="GO35" i="5"/>
  <c r="GQ35" i="5" s="1"/>
  <c r="GR34" i="5"/>
  <c r="GO34" i="5"/>
  <c r="GQ34" i="5" s="1"/>
  <c r="GR33" i="5"/>
  <c r="GO33" i="5"/>
  <c r="GQ33" i="5" s="1"/>
  <c r="GR32" i="5"/>
  <c r="GO32" i="5"/>
  <c r="GQ32" i="5" s="1"/>
  <c r="GR31" i="5"/>
  <c r="GO31" i="5"/>
  <c r="GQ31" i="5" s="1"/>
  <c r="GR30" i="5"/>
  <c r="GO30" i="5"/>
  <c r="GQ30" i="5" s="1"/>
  <c r="GR29" i="5"/>
  <c r="GO29" i="5"/>
  <c r="GQ29" i="5" s="1"/>
  <c r="GR28" i="5"/>
  <c r="GO28" i="5"/>
  <c r="GQ28" i="5" s="1"/>
  <c r="GR27" i="5"/>
  <c r="GO27" i="5"/>
  <c r="GQ27" i="5" s="1"/>
  <c r="GR26" i="5"/>
  <c r="GO26" i="5"/>
  <c r="GQ26" i="5" s="1"/>
  <c r="GR25" i="5"/>
  <c r="GO25" i="5"/>
  <c r="GQ25" i="5" s="1"/>
  <c r="GR24" i="5"/>
  <c r="GO24" i="5"/>
  <c r="GQ24" i="5" s="1"/>
  <c r="GR23" i="5"/>
  <c r="GO23" i="5"/>
  <c r="GQ23" i="5" s="1"/>
  <c r="GR22" i="5"/>
  <c r="GO22" i="5"/>
  <c r="GQ22" i="5" s="1"/>
  <c r="GR21" i="5"/>
  <c r="GO21" i="5"/>
  <c r="GQ21" i="5" s="1"/>
  <c r="GR20" i="5"/>
  <c r="GO20" i="5"/>
  <c r="GQ20" i="5" s="1"/>
  <c r="GR19" i="5"/>
  <c r="GO19" i="5"/>
  <c r="GQ19" i="5" s="1"/>
  <c r="GR18" i="5"/>
  <c r="GO18" i="5"/>
  <c r="GQ18" i="5" s="1"/>
  <c r="GR17" i="5"/>
  <c r="GO17" i="5"/>
  <c r="GQ17" i="5" s="1"/>
  <c r="GR16" i="5"/>
  <c r="GO16" i="5"/>
  <c r="GQ16" i="5" s="1"/>
  <c r="GR15" i="5"/>
  <c r="GO15" i="5"/>
  <c r="GQ15" i="5" s="1"/>
  <c r="GR14" i="5"/>
  <c r="GO14" i="5"/>
  <c r="GQ14" i="5" s="1"/>
  <c r="GR13" i="5"/>
  <c r="GO13" i="5"/>
  <c r="GQ13" i="5" s="1"/>
  <c r="GR12" i="5"/>
  <c r="GO12" i="5"/>
  <c r="GQ12" i="5" s="1"/>
  <c r="GR11" i="5"/>
  <c r="GO11" i="5"/>
  <c r="GQ11" i="5" s="1"/>
  <c r="GR10" i="5"/>
  <c r="GO10" i="5"/>
  <c r="GQ10" i="5" s="1"/>
  <c r="GR9" i="5"/>
  <c r="GS9" i="5" s="1"/>
  <c r="GO9" i="5"/>
  <c r="GQ9" i="5" s="1"/>
  <c r="GH89" i="5"/>
  <c r="GE89" i="5"/>
  <c r="GG89" i="5" s="1"/>
  <c r="GH88" i="5"/>
  <c r="GE88" i="5"/>
  <c r="GG88" i="5" s="1"/>
  <c r="GH87" i="5"/>
  <c r="GE87" i="5"/>
  <c r="GG87" i="5" s="1"/>
  <c r="GH86" i="5"/>
  <c r="GE86" i="5"/>
  <c r="GG86" i="5" s="1"/>
  <c r="GH85" i="5"/>
  <c r="GE85" i="5"/>
  <c r="GG85" i="5" s="1"/>
  <c r="GH84" i="5"/>
  <c r="GE84" i="5"/>
  <c r="GG84" i="5" s="1"/>
  <c r="GH83" i="5"/>
  <c r="GE83" i="5"/>
  <c r="GG83" i="5" s="1"/>
  <c r="GH82" i="5"/>
  <c r="GE82" i="5"/>
  <c r="GG82" i="5" s="1"/>
  <c r="GH81" i="5"/>
  <c r="GE81" i="5"/>
  <c r="GG81" i="5" s="1"/>
  <c r="GH80" i="5"/>
  <c r="GE80" i="5"/>
  <c r="GG80" i="5" s="1"/>
  <c r="GH79" i="5"/>
  <c r="GE79" i="5"/>
  <c r="GG79" i="5" s="1"/>
  <c r="GH78" i="5"/>
  <c r="GE78" i="5"/>
  <c r="GG78" i="5" s="1"/>
  <c r="GH77" i="5"/>
  <c r="GE77" i="5"/>
  <c r="GG77" i="5" s="1"/>
  <c r="GH76" i="5"/>
  <c r="GE76" i="5"/>
  <c r="GG76" i="5" s="1"/>
  <c r="GH75" i="5"/>
  <c r="GE75" i="5"/>
  <c r="GG75" i="5" s="1"/>
  <c r="GH74" i="5"/>
  <c r="GE74" i="5"/>
  <c r="GG74" i="5" s="1"/>
  <c r="GH73" i="5"/>
  <c r="GE73" i="5"/>
  <c r="GG73" i="5" s="1"/>
  <c r="GH72" i="5"/>
  <c r="GE72" i="5"/>
  <c r="GG72" i="5" s="1"/>
  <c r="GH71" i="5"/>
  <c r="GE71" i="5"/>
  <c r="GG71" i="5" s="1"/>
  <c r="GH70" i="5"/>
  <c r="GE70" i="5"/>
  <c r="GG70" i="5" s="1"/>
  <c r="GH69" i="5"/>
  <c r="GE69" i="5"/>
  <c r="GG69" i="5" s="1"/>
  <c r="GH68" i="5"/>
  <c r="GE68" i="5"/>
  <c r="GG68" i="5" s="1"/>
  <c r="GH67" i="5"/>
  <c r="GE67" i="5"/>
  <c r="GG67" i="5" s="1"/>
  <c r="GH66" i="5"/>
  <c r="GE66" i="5"/>
  <c r="GG66" i="5" s="1"/>
  <c r="GH65" i="5"/>
  <c r="GE65" i="5"/>
  <c r="GG65" i="5" s="1"/>
  <c r="GH64" i="5"/>
  <c r="GE64" i="5"/>
  <c r="GG64" i="5" s="1"/>
  <c r="GH63" i="5"/>
  <c r="GE63" i="5"/>
  <c r="GG63" i="5" s="1"/>
  <c r="GH62" i="5"/>
  <c r="GE62" i="5"/>
  <c r="GG62" i="5" s="1"/>
  <c r="GH61" i="5"/>
  <c r="GE61" i="5"/>
  <c r="GG61" i="5" s="1"/>
  <c r="GH60" i="5"/>
  <c r="GE60" i="5"/>
  <c r="GG60" i="5" s="1"/>
  <c r="GH59" i="5"/>
  <c r="GE59" i="5"/>
  <c r="GG59" i="5" s="1"/>
  <c r="GH58" i="5"/>
  <c r="GE58" i="5"/>
  <c r="GG58" i="5" s="1"/>
  <c r="GH57" i="5"/>
  <c r="GE57" i="5"/>
  <c r="GG57" i="5" s="1"/>
  <c r="GH56" i="5"/>
  <c r="GE56" i="5"/>
  <c r="GG56" i="5" s="1"/>
  <c r="GH55" i="5"/>
  <c r="GE55" i="5"/>
  <c r="GG55" i="5" s="1"/>
  <c r="GH54" i="5"/>
  <c r="GE54" i="5"/>
  <c r="GG54" i="5" s="1"/>
  <c r="GH53" i="5"/>
  <c r="GE53" i="5"/>
  <c r="GG53" i="5" s="1"/>
  <c r="GH52" i="5"/>
  <c r="GE52" i="5"/>
  <c r="GG52" i="5" s="1"/>
  <c r="GH51" i="5"/>
  <c r="GE51" i="5"/>
  <c r="GG51" i="5" s="1"/>
  <c r="GH50" i="5"/>
  <c r="GE50" i="5"/>
  <c r="GG50" i="5" s="1"/>
  <c r="GH49" i="5"/>
  <c r="GE49" i="5"/>
  <c r="GG49" i="5" s="1"/>
  <c r="GH48" i="5"/>
  <c r="GE48" i="5"/>
  <c r="GG48" i="5" s="1"/>
  <c r="GH47" i="5"/>
  <c r="GE47" i="5"/>
  <c r="GG47" i="5" s="1"/>
  <c r="GH46" i="5"/>
  <c r="GE46" i="5"/>
  <c r="GG46" i="5" s="1"/>
  <c r="GH45" i="5"/>
  <c r="GE45" i="5"/>
  <c r="GG45" i="5" s="1"/>
  <c r="GH44" i="5"/>
  <c r="GE44" i="5"/>
  <c r="GG44" i="5" s="1"/>
  <c r="GH43" i="5"/>
  <c r="GE43" i="5"/>
  <c r="GG43" i="5" s="1"/>
  <c r="GH42" i="5"/>
  <c r="GE42" i="5"/>
  <c r="GG42" i="5" s="1"/>
  <c r="GH41" i="5"/>
  <c r="GE41" i="5"/>
  <c r="GG41" i="5" s="1"/>
  <c r="GH40" i="5"/>
  <c r="GE40" i="5"/>
  <c r="GG40" i="5" s="1"/>
  <c r="GH39" i="5"/>
  <c r="GE39" i="5"/>
  <c r="GG39" i="5" s="1"/>
  <c r="GH38" i="5"/>
  <c r="GE38" i="5"/>
  <c r="GG38" i="5" s="1"/>
  <c r="GH37" i="5"/>
  <c r="GE37" i="5"/>
  <c r="GG37" i="5" s="1"/>
  <c r="GH36" i="5"/>
  <c r="GE36" i="5"/>
  <c r="GG36" i="5" s="1"/>
  <c r="GH35" i="5"/>
  <c r="GE35" i="5"/>
  <c r="GG35" i="5" s="1"/>
  <c r="GH34" i="5"/>
  <c r="GE34" i="5"/>
  <c r="GG34" i="5" s="1"/>
  <c r="GH33" i="5"/>
  <c r="GE33" i="5"/>
  <c r="GG33" i="5" s="1"/>
  <c r="GH32" i="5"/>
  <c r="GE32" i="5"/>
  <c r="GG32" i="5" s="1"/>
  <c r="GH31" i="5"/>
  <c r="GE31" i="5"/>
  <c r="GG31" i="5" s="1"/>
  <c r="GH30" i="5"/>
  <c r="GE30" i="5"/>
  <c r="GG30" i="5" s="1"/>
  <c r="GH29" i="5"/>
  <c r="GE29" i="5"/>
  <c r="GG29" i="5" s="1"/>
  <c r="GH28" i="5"/>
  <c r="GE28" i="5"/>
  <c r="GG28" i="5" s="1"/>
  <c r="GH27" i="5"/>
  <c r="GE27" i="5"/>
  <c r="GG27" i="5" s="1"/>
  <c r="GH26" i="5"/>
  <c r="GE26" i="5"/>
  <c r="GG26" i="5" s="1"/>
  <c r="GH25" i="5"/>
  <c r="GE25" i="5"/>
  <c r="GG25" i="5" s="1"/>
  <c r="GH24" i="5"/>
  <c r="GE24" i="5"/>
  <c r="GG24" i="5" s="1"/>
  <c r="GH23" i="5"/>
  <c r="GE23" i="5"/>
  <c r="GG23" i="5" s="1"/>
  <c r="GH22" i="5"/>
  <c r="GE22" i="5"/>
  <c r="GG22" i="5" s="1"/>
  <c r="GH21" i="5"/>
  <c r="GE21" i="5"/>
  <c r="GG21" i="5" s="1"/>
  <c r="GH20" i="5"/>
  <c r="GE20" i="5"/>
  <c r="GG20" i="5" s="1"/>
  <c r="GH19" i="5"/>
  <c r="GE19" i="5"/>
  <c r="GG19" i="5" s="1"/>
  <c r="GH18" i="5"/>
  <c r="GE18" i="5"/>
  <c r="GG18" i="5" s="1"/>
  <c r="GH17" i="5"/>
  <c r="GE17" i="5"/>
  <c r="GG17" i="5" s="1"/>
  <c r="GH16" i="5"/>
  <c r="GE16" i="5"/>
  <c r="GG16" i="5" s="1"/>
  <c r="GH15" i="5"/>
  <c r="GE15" i="5"/>
  <c r="GG15" i="5" s="1"/>
  <c r="GH14" i="5"/>
  <c r="GE14" i="5"/>
  <c r="GG14" i="5" s="1"/>
  <c r="GH13" i="5"/>
  <c r="GE13" i="5"/>
  <c r="GG13" i="5" s="1"/>
  <c r="GH12" i="5"/>
  <c r="GE12" i="5"/>
  <c r="GG12" i="5" s="1"/>
  <c r="GH11" i="5"/>
  <c r="GE11" i="5"/>
  <c r="GG11" i="5" s="1"/>
  <c r="GH10" i="5"/>
  <c r="GE10" i="5"/>
  <c r="GG10" i="5" s="1"/>
  <c r="GH9" i="5"/>
  <c r="GI9" i="5" s="1"/>
  <c r="GE9" i="5"/>
  <c r="GG9" i="5" s="1"/>
  <c r="FX89" i="5"/>
  <c r="FU89" i="5"/>
  <c r="FW89" i="5" s="1"/>
  <c r="FX88" i="5"/>
  <c r="FU88" i="5"/>
  <c r="FW88" i="5" s="1"/>
  <c r="FX87" i="5"/>
  <c r="FU87" i="5"/>
  <c r="FW87" i="5" s="1"/>
  <c r="FX86" i="5"/>
  <c r="FU86" i="5"/>
  <c r="FW86" i="5" s="1"/>
  <c r="FX85" i="5"/>
  <c r="FU85" i="5"/>
  <c r="FW85" i="5" s="1"/>
  <c r="FX84" i="5"/>
  <c r="FU84" i="5"/>
  <c r="FW84" i="5" s="1"/>
  <c r="FX83" i="5"/>
  <c r="FU83" i="5"/>
  <c r="FW83" i="5" s="1"/>
  <c r="FX82" i="5"/>
  <c r="FU82" i="5"/>
  <c r="FW82" i="5" s="1"/>
  <c r="FX81" i="5"/>
  <c r="FU81" i="5"/>
  <c r="FW81" i="5" s="1"/>
  <c r="FX80" i="5"/>
  <c r="FU80" i="5"/>
  <c r="FW80" i="5" s="1"/>
  <c r="FX79" i="5"/>
  <c r="FU79" i="5"/>
  <c r="FW79" i="5" s="1"/>
  <c r="FX78" i="5"/>
  <c r="FU78" i="5"/>
  <c r="FW78" i="5" s="1"/>
  <c r="FX77" i="5"/>
  <c r="FU77" i="5"/>
  <c r="FW77" i="5" s="1"/>
  <c r="FX76" i="5"/>
  <c r="FU76" i="5"/>
  <c r="FW76" i="5" s="1"/>
  <c r="FX75" i="5"/>
  <c r="FU75" i="5"/>
  <c r="FW75" i="5" s="1"/>
  <c r="FX74" i="5"/>
  <c r="FU74" i="5"/>
  <c r="FW74" i="5" s="1"/>
  <c r="FX73" i="5"/>
  <c r="FU73" i="5"/>
  <c r="FW73" i="5" s="1"/>
  <c r="FX72" i="5"/>
  <c r="FU72" i="5"/>
  <c r="FW72" i="5" s="1"/>
  <c r="FX71" i="5"/>
  <c r="FU71" i="5"/>
  <c r="FW71" i="5" s="1"/>
  <c r="FX70" i="5"/>
  <c r="FU70" i="5"/>
  <c r="FW70" i="5" s="1"/>
  <c r="FX69" i="5"/>
  <c r="FU69" i="5"/>
  <c r="FW69" i="5" s="1"/>
  <c r="FX68" i="5"/>
  <c r="FU68" i="5"/>
  <c r="FW68" i="5" s="1"/>
  <c r="FX67" i="5"/>
  <c r="FU67" i="5"/>
  <c r="FW67" i="5" s="1"/>
  <c r="FX66" i="5"/>
  <c r="FU66" i="5"/>
  <c r="FW66" i="5" s="1"/>
  <c r="FX65" i="5"/>
  <c r="FU65" i="5"/>
  <c r="FW65" i="5" s="1"/>
  <c r="FX64" i="5"/>
  <c r="FU64" i="5"/>
  <c r="FW64" i="5" s="1"/>
  <c r="FX63" i="5"/>
  <c r="FU63" i="5"/>
  <c r="FW63" i="5" s="1"/>
  <c r="FX62" i="5"/>
  <c r="FU62" i="5"/>
  <c r="FW62" i="5" s="1"/>
  <c r="FX61" i="5"/>
  <c r="FU61" i="5"/>
  <c r="FW61" i="5" s="1"/>
  <c r="FX60" i="5"/>
  <c r="FU60" i="5"/>
  <c r="FW60" i="5" s="1"/>
  <c r="FX59" i="5"/>
  <c r="FU59" i="5"/>
  <c r="FW59" i="5" s="1"/>
  <c r="FX58" i="5"/>
  <c r="FU58" i="5"/>
  <c r="FW58" i="5" s="1"/>
  <c r="FX57" i="5"/>
  <c r="FU57" i="5"/>
  <c r="FW57" i="5" s="1"/>
  <c r="FX56" i="5"/>
  <c r="FU56" i="5"/>
  <c r="FW56" i="5" s="1"/>
  <c r="FX55" i="5"/>
  <c r="FU55" i="5"/>
  <c r="FW55" i="5" s="1"/>
  <c r="FX54" i="5"/>
  <c r="FU54" i="5"/>
  <c r="FW54" i="5" s="1"/>
  <c r="FX53" i="5"/>
  <c r="FU53" i="5"/>
  <c r="FW53" i="5" s="1"/>
  <c r="FX52" i="5"/>
  <c r="FU52" i="5"/>
  <c r="FW52" i="5" s="1"/>
  <c r="FX51" i="5"/>
  <c r="FU51" i="5"/>
  <c r="FW51" i="5" s="1"/>
  <c r="FX50" i="5"/>
  <c r="FU50" i="5"/>
  <c r="FW50" i="5" s="1"/>
  <c r="FX49" i="5"/>
  <c r="FU49" i="5"/>
  <c r="FW49" i="5" s="1"/>
  <c r="FX48" i="5"/>
  <c r="FU48" i="5"/>
  <c r="FW48" i="5" s="1"/>
  <c r="FX47" i="5"/>
  <c r="FU47" i="5"/>
  <c r="FW47" i="5" s="1"/>
  <c r="FX46" i="5"/>
  <c r="FU46" i="5"/>
  <c r="FW46" i="5" s="1"/>
  <c r="FX45" i="5"/>
  <c r="FU45" i="5"/>
  <c r="FW45" i="5" s="1"/>
  <c r="FX44" i="5"/>
  <c r="FU44" i="5"/>
  <c r="FW44" i="5" s="1"/>
  <c r="FX43" i="5"/>
  <c r="FU43" i="5"/>
  <c r="FW43" i="5" s="1"/>
  <c r="FX42" i="5"/>
  <c r="FU42" i="5"/>
  <c r="FW42" i="5" s="1"/>
  <c r="FX41" i="5"/>
  <c r="FU41" i="5"/>
  <c r="FW41" i="5" s="1"/>
  <c r="FX40" i="5"/>
  <c r="FU40" i="5"/>
  <c r="FW40" i="5" s="1"/>
  <c r="FX39" i="5"/>
  <c r="FU39" i="5"/>
  <c r="FW39" i="5" s="1"/>
  <c r="FX38" i="5"/>
  <c r="FU38" i="5"/>
  <c r="FW38" i="5" s="1"/>
  <c r="FX37" i="5"/>
  <c r="FU37" i="5"/>
  <c r="FW37" i="5" s="1"/>
  <c r="FX36" i="5"/>
  <c r="FU36" i="5"/>
  <c r="FW36" i="5" s="1"/>
  <c r="FX35" i="5"/>
  <c r="FU35" i="5"/>
  <c r="FW35" i="5" s="1"/>
  <c r="FX34" i="5"/>
  <c r="FU34" i="5"/>
  <c r="FW34" i="5" s="1"/>
  <c r="FX33" i="5"/>
  <c r="FU33" i="5"/>
  <c r="FW33" i="5" s="1"/>
  <c r="FX32" i="5"/>
  <c r="FU32" i="5"/>
  <c r="FW32" i="5" s="1"/>
  <c r="FX31" i="5"/>
  <c r="FU31" i="5"/>
  <c r="FW31" i="5" s="1"/>
  <c r="FX30" i="5"/>
  <c r="FU30" i="5"/>
  <c r="FW30" i="5" s="1"/>
  <c r="FX29" i="5"/>
  <c r="FU29" i="5"/>
  <c r="FW29" i="5" s="1"/>
  <c r="FX28" i="5"/>
  <c r="FU28" i="5"/>
  <c r="FW28" i="5" s="1"/>
  <c r="FX27" i="5"/>
  <c r="FU27" i="5"/>
  <c r="FW27" i="5" s="1"/>
  <c r="FX26" i="5"/>
  <c r="FU26" i="5"/>
  <c r="FW26" i="5" s="1"/>
  <c r="FX25" i="5"/>
  <c r="FU25" i="5"/>
  <c r="FW25" i="5" s="1"/>
  <c r="FX24" i="5"/>
  <c r="FU24" i="5"/>
  <c r="FW24" i="5" s="1"/>
  <c r="FX23" i="5"/>
  <c r="FU23" i="5"/>
  <c r="FW23" i="5" s="1"/>
  <c r="FX22" i="5"/>
  <c r="FU22" i="5"/>
  <c r="FW22" i="5" s="1"/>
  <c r="FX21" i="5"/>
  <c r="FU21" i="5"/>
  <c r="FW21" i="5" s="1"/>
  <c r="FX20" i="5"/>
  <c r="FU20" i="5"/>
  <c r="FW20" i="5" s="1"/>
  <c r="FX19" i="5"/>
  <c r="FU19" i="5"/>
  <c r="FW19" i="5" s="1"/>
  <c r="FX18" i="5"/>
  <c r="FU18" i="5"/>
  <c r="FW18" i="5" s="1"/>
  <c r="FX17" i="5"/>
  <c r="FU17" i="5"/>
  <c r="FW17" i="5" s="1"/>
  <c r="FX16" i="5"/>
  <c r="FU16" i="5"/>
  <c r="FW16" i="5" s="1"/>
  <c r="FX15" i="5"/>
  <c r="FU15" i="5"/>
  <c r="FW15" i="5" s="1"/>
  <c r="FX14" i="5"/>
  <c r="FU14" i="5"/>
  <c r="FW14" i="5" s="1"/>
  <c r="FX13" i="5"/>
  <c r="FU13" i="5"/>
  <c r="FW13" i="5" s="1"/>
  <c r="FX12" i="5"/>
  <c r="FU12" i="5"/>
  <c r="FW12" i="5" s="1"/>
  <c r="FX11" i="5"/>
  <c r="FU11" i="5"/>
  <c r="FW11" i="5" s="1"/>
  <c r="FX10" i="5"/>
  <c r="FU10" i="5"/>
  <c r="FW10" i="5" s="1"/>
  <c r="FX9" i="5"/>
  <c r="FY9" i="5" s="1"/>
  <c r="FU9" i="5"/>
  <c r="FW9" i="5" s="1"/>
  <c r="FN89" i="5"/>
  <c r="FK89" i="5"/>
  <c r="FM89" i="5" s="1"/>
  <c r="FN88" i="5"/>
  <c r="FK88" i="5"/>
  <c r="FM88" i="5" s="1"/>
  <c r="FN87" i="5"/>
  <c r="FK87" i="5"/>
  <c r="FM87" i="5" s="1"/>
  <c r="FN86" i="5"/>
  <c r="FK86" i="5"/>
  <c r="FM86" i="5" s="1"/>
  <c r="FN85" i="5"/>
  <c r="FK85" i="5"/>
  <c r="FM85" i="5" s="1"/>
  <c r="FN84" i="5"/>
  <c r="FK84" i="5"/>
  <c r="FM84" i="5" s="1"/>
  <c r="FN83" i="5"/>
  <c r="FK83" i="5"/>
  <c r="FM83" i="5" s="1"/>
  <c r="FN82" i="5"/>
  <c r="FK82" i="5"/>
  <c r="FM82" i="5" s="1"/>
  <c r="FN81" i="5"/>
  <c r="FK81" i="5"/>
  <c r="FM81" i="5" s="1"/>
  <c r="FN80" i="5"/>
  <c r="FK80" i="5"/>
  <c r="FM80" i="5" s="1"/>
  <c r="FN79" i="5"/>
  <c r="FK79" i="5"/>
  <c r="FM79" i="5" s="1"/>
  <c r="FN78" i="5"/>
  <c r="FK78" i="5"/>
  <c r="FM78" i="5" s="1"/>
  <c r="FN77" i="5"/>
  <c r="FK77" i="5"/>
  <c r="FM77" i="5" s="1"/>
  <c r="FN76" i="5"/>
  <c r="FK76" i="5"/>
  <c r="FM76" i="5" s="1"/>
  <c r="FN75" i="5"/>
  <c r="FK75" i="5"/>
  <c r="FM75" i="5" s="1"/>
  <c r="FN74" i="5"/>
  <c r="FK74" i="5"/>
  <c r="FM74" i="5" s="1"/>
  <c r="FN73" i="5"/>
  <c r="FK73" i="5"/>
  <c r="FM73" i="5" s="1"/>
  <c r="FN72" i="5"/>
  <c r="FK72" i="5"/>
  <c r="FM72" i="5" s="1"/>
  <c r="FN71" i="5"/>
  <c r="FK71" i="5"/>
  <c r="FM71" i="5" s="1"/>
  <c r="FN70" i="5"/>
  <c r="FK70" i="5"/>
  <c r="FM70" i="5" s="1"/>
  <c r="FN69" i="5"/>
  <c r="FK69" i="5"/>
  <c r="FM69" i="5" s="1"/>
  <c r="FN68" i="5"/>
  <c r="FK68" i="5"/>
  <c r="FM68" i="5" s="1"/>
  <c r="FN67" i="5"/>
  <c r="FK67" i="5"/>
  <c r="FM67" i="5" s="1"/>
  <c r="FN66" i="5"/>
  <c r="FK66" i="5"/>
  <c r="FM66" i="5" s="1"/>
  <c r="FN65" i="5"/>
  <c r="FK65" i="5"/>
  <c r="FM65" i="5" s="1"/>
  <c r="FN64" i="5"/>
  <c r="FK64" i="5"/>
  <c r="FM64" i="5" s="1"/>
  <c r="FN63" i="5"/>
  <c r="FK63" i="5"/>
  <c r="FM63" i="5" s="1"/>
  <c r="FN62" i="5"/>
  <c r="FK62" i="5"/>
  <c r="FM62" i="5" s="1"/>
  <c r="FN61" i="5"/>
  <c r="FK61" i="5"/>
  <c r="FM61" i="5" s="1"/>
  <c r="FN60" i="5"/>
  <c r="FK60" i="5"/>
  <c r="FM60" i="5" s="1"/>
  <c r="FN59" i="5"/>
  <c r="FK59" i="5"/>
  <c r="FM59" i="5" s="1"/>
  <c r="FN58" i="5"/>
  <c r="FK58" i="5"/>
  <c r="FM58" i="5" s="1"/>
  <c r="FN57" i="5"/>
  <c r="FK57" i="5"/>
  <c r="FM57" i="5" s="1"/>
  <c r="FN56" i="5"/>
  <c r="FK56" i="5"/>
  <c r="FM56" i="5" s="1"/>
  <c r="FN55" i="5"/>
  <c r="FK55" i="5"/>
  <c r="FM55" i="5" s="1"/>
  <c r="FN54" i="5"/>
  <c r="FK54" i="5"/>
  <c r="FM54" i="5" s="1"/>
  <c r="FN53" i="5"/>
  <c r="FK53" i="5"/>
  <c r="FM53" i="5" s="1"/>
  <c r="FN52" i="5"/>
  <c r="FK52" i="5"/>
  <c r="FM52" i="5" s="1"/>
  <c r="FN51" i="5"/>
  <c r="FK51" i="5"/>
  <c r="FM51" i="5" s="1"/>
  <c r="FN50" i="5"/>
  <c r="FK50" i="5"/>
  <c r="FM50" i="5" s="1"/>
  <c r="FN49" i="5"/>
  <c r="FK49" i="5"/>
  <c r="FM49" i="5" s="1"/>
  <c r="FN48" i="5"/>
  <c r="FK48" i="5"/>
  <c r="FM48" i="5" s="1"/>
  <c r="FN47" i="5"/>
  <c r="FK47" i="5"/>
  <c r="FM47" i="5" s="1"/>
  <c r="FN46" i="5"/>
  <c r="FK46" i="5"/>
  <c r="FM46" i="5" s="1"/>
  <c r="FN45" i="5"/>
  <c r="FK45" i="5"/>
  <c r="FM45" i="5" s="1"/>
  <c r="FN44" i="5"/>
  <c r="FK44" i="5"/>
  <c r="FM44" i="5" s="1"/>
  <c r="FN43" i="5"/>
  <c r="FK43" i="5"/>
  <c r="FM43" i="5" s="1"/>
  <c r="FN42" i="5"/>
  <c r="FK42" i="5"/>
  <c r="FM42" i="5" s="1"/>
  <c r="FN41" i="5"/>
  <c r="FK41" i="5"/>
  <c r="FM41" i="5" s="1"/>
  <c r="FN40" i="5"/>
  <c r="FK40" i="5"/>
  <c r="FM40" i="5" s="1"/>
  <c r="FN39" i="5"/>
  <c r="FK39" i="5"/>
  <c r="FM39" i="5" s="1"/>
  <c r="FN38" i="5"/>
  <c r="FK38" i="5"/>
  <c r="FM38" i="5" s="1"/>
  <c r="FN37" i="5"/>
  <c r="FK37" i="5"/>
  <c r="FM37" i="5" s="1"/>
  <c r="FN36" i="5"/>
  <c r="FK36" i="5"/>
  <c r="FM36" i="5" s="1"/>
  <c r="FN35" i="5"/>
  <c r="FK35" i="5"/>
  <c r="FM35" i="5" s="1"/>
  <c r="FN34" i="5"/>
  <c r="FK34" i="5"/>
  <c r="FM34" i="5" s="1"/>
  <c r="FN33" i="5"/>
  <c r="FK33" i="5"/>
  <c r="FM33" i="5" s="1"/>
  <c r="FN32" i="5"/>
  <c r="FK32" i="5"/>
  <c r="FM32" i="5" s="1"/>
  <c r="FN31" i="5"/>
  <c r="FK31" i="5"/>
  <c r="FM31" i="5" s="1"/>
  <c r="FN30" i="5"/>
  <c r="FK30" i="5"/>
  <c r="FM30" i="5" s="1"/>
  <c r="FN29" i="5"/>
  <c r="FK29" i="5"/>
  <c r="FM29" i="5" s="1"/>
  <c r="FN28" i="5"/>
  <c r="FK28" i="5"/>
  <c r="FM28" i="5" s="1"/>
  <c r="FN27" i="5"/>
  <c r="FK27" i="5"/>
  <c r="FM27" i="5" s="1"/>
  <c r="FN26" i="5"/>
  <c r="FK26" i="5"/>
  <c r="FM26" i="5" s="1"/>
  <c r="FN25" i="5"/>
  <c r="FK25" i="5"/>
  <c r="FM25" i="5" s="1"/>
  <c r="FN24" i="5"/>
  <c r="FK24" i="5"/>
  <c r="FM24" i="5" s="1"/>
  <c r="FN23" i="5"/>
  <c r="FK23" i="5"/>
  <c r="FM23" i="5" s="1"/>
  <c r="FN22" i="5"/>
  <c r="FK22" i="5"/>
  <c r="FM22" i="5" s="1"/>
  <c r="FN21" i="5"/>
  <c r="FK21" i="5"/>
  <c r="FM21" i="5" s="1"/>
  <c r="FN20" i="5"/>
  <c r="FK20" i="5"/>
  <c r="FM20" i="5" s="1"/>
  <c r="FN19" i="5"/>
  <c r="FK19" i="5"/>
  <c r="FM19" i="5" s="1"/>
  <c r="FN18" i="5"/>
  <c r="FK18" i="5"/>
  <c r="FM18" i="5" s="1"/>
  <c r="FN17" i="5"/>
  <c r="FK17" i="5"/>
  <c r="FM17" i="5" s="1"/>
  <c r="FN16" i="5"/>
  <c r="FK16" i="5"/>
  <c r="FM16" i="5" s="1"/>
  <c r="FN15" i="5"/>
  <c r="FK15" i="5"/>
  <c r="FM15" i="5" s="1"/>
  <c r="FN14" i="5"/>
  <c r="FK14" i="5"/>
  <c r="FM14" i="5" s="1"/>
  <c r="FN13" i="5"/>
  <c r="FK13" i="5"/>
  <c r="FM13" i="5" s="1"/>
  <c r="FN12" i="5"/>
  <c r="FK12" i="5"/>
  <c r="FM12" i="5" s="1"/>
  <c r="FN11" i="5"/>
  <c r="FK11" i="5"/>
  <c r="FM11" i="5" s="1"/>
  <c r="FN10" i="5"/>
  <c r="FK10" i="5"/>
  <c r="FM10" i="5" s="1"/>
  <c r="FN9" i="5"/>
  <c r="FO9" i="5" s="1"/>
  <c r="FK9" i="5"/>
  <c r="FM9" i="5" s="1"/>
  <c r="FD89" i="5"/>
  <c r="FA89" i="5"/>
  <c r="FC89" i="5" s="1"/>
  <c r="FD88" i="5"/>
  <c r="FA88" i="5"/>
  <c r="FC88" i="5" s="1"/>
  <c r="FD87" i="5"/>
  <c r="FA87" i="5"/>
  <c r="FC87" i="5" s="1"/>
  <c r="FD86" i="5"/>
  <c r="FA86" i="5"/>
  <c r="FC86" i="5" s="1"/>
  <c r="FD85" i="5"/>
  <c r="FA85" i="5"/>
  <c r="FC85" i="5" s="1"/>
  <c r="FD84" i="5"/>
  <c r="FA84" i="5"/>
  <c r="FC84" i="5" s="1"/>
  <c r="FD83" i="5"/>
  <c r="FA83" i="5"/>
  <c r="FC83" i="5" s="1"/>
  <c r="FD82" i="5"/>
  <c r="FA82" i="5"/>
  <c r="FC82" i="5" s="1"/>
  <c r="FD81" i="5"/>
  <c r="FA81" i="5"/>
  <c r="FC81" i="5" s="1"/>
  <c r="FD80" i="5"/>
  <c r="FA80" i="5"/>
  <c r="FC80" i="5" s="1"/>
  <c r="FD79" i="5"/>
  <c r="FA79" i="5"/>
  <c r="FC79" i="5" s="1"/>
  <c r="FD78" i="5"/>
  <c r="FA78" i="5"/>
  <c r="FC78" i="5" s="1"/>
  <c r="FD77" i="5"/>
  <c r="FA77" i="5"/>
  <c r="FC77" i="5" s="1"/>
  <c r="FD76" i="5"/>
  <c r="FA76" i="5"/>
  <c r="FC76" i="5" s="1"/>
  <c r="FD75" i="5"/>
  <c r="FA75" i="5"/>
  <c r="FC75" i="5" s="1"/>
  <c r="FD74" i="5"/>
  <c r="FA74" i="5"/>
  <c r="FC74" i="5" s="1"/>
  <c r="FD73" i="5"/>
  <c r="FA73" i="5"/>
  <c r="FC73" i="5" s="1"/>
  <c r="FD72" i="5"/>
  <c r="FA72" i="5"/>
  <c r="FC72" i="5" s="1"/>
  <c r="FD71" i="5"/>
  <c r="FA71" i="5"/>
  <c r="FC71" i="5" s="1"/>
  <c r="FD70" i="5"/>
  <c r="FA70" i="5"/>
  <c r="FC70" i="5" s="1"/>
  <c r="FD69" i="5"/>
  <c r="FA69" i="5"/>
  <c r="FC69" i="5" s="1"/>
  <c r="FD68" i="5"/>
  <c r="FA68" i="5"/>
  <c r="FC68" i="5" s="1"/>
  <c r="FD67" i="5"/>
  <c r="FA67" i="5"/>
  <c r="FC67" i="5" s="1"/>
  <c r="FD66" i="5"/>
  <c r="FA66" i="5"/>
  <c r="FC66" i="5" s="1"/>
  <c r="FD65" i="5"/>
  <c r="FA65" i="5"/>
  <c r="FC65" i="5" s="1"/>
  <c r="FD64" i="5"/>
  <c r="FA64" i="5"/>
  <c r="FC64" i="5" s="1"/>
  <c r="FD63" i="5"/>
  <c r="FA63" i="5"/>
  <c r="FC63" i="5" s="1"/>
  <c r="FD62" i="5"/>
  <c r="FA62" i="5"/>
  <c r="FC62" i="5" s="1"/>
  <c r="FD61" i="5"/>
  <c r="FA61" i="5"/>
  <c r="FC61" i="5" s="1"/>
  <c r="FD60" i="5"/>
  <c r="FA60" i="5"/>
  <c r="FC60" i="5" s="1"/>
  <c r="FD59" i="5"/>
  <c r="FA59" i="5"/>
  <c r="FC59" i="5" s="1"/>
  <c r="FD58" i="5"/>
  <c r="FA58" i="5"/>
  <c r="FC58" i="5" s="1"/>
  <c r="FD57" i="5"/>
  <c r="FA57" i="5"/>
  <c r="FC57" i="5" s="1"/>
  <c r="FD56" i="5"/>
  <c r="FA56" i="5"/>
  <c r="FC56" i="5" s="1"/>
  <c r="FD55" i="5"/>
  <c r="FA55" i="5"/>
  <c r="FC55" i="5" s="1"/>
  <c r="FD54" i="5"/>
  <c r="FA54" i="5"/>
  <c r="FC54" i="5" s="1"/>
  <c r="FD53" i="5"/>
  <c r="FA53" i="5"/>
  <c r="FC53" i="5" s="1"/>
  <c r="FD52" i="5"/>
  <c r="FA52" i="5"/>
  <c r="FC52" i="5" s="1"/>
  <c r="FD51" i="5"/>
  <c r="FA51" i="5"/>
  <c r="FC51" i="5" s="1"/>
  <c r="FD50" i="5"/>
  <c r="FA50" i="5"/>
  <c r="FC50" i="5" s="1"/>
  <c r="FD49" i="5"/>
  <c r="FA49" i="5"/>
  <c r="FC49" i="5" s="1"/>
  <c r="FD48" i="5"/>
  <c r="FA48" i="5"/>
  <c r="FC48" i="5" s="1"/>
  <c r="FD47" i="5"/>
  <c r="FA47" i="5"/>
  <c r="FC47" i="5" s="1"/>
  <c r="FD46" i="5"/>
  <c r="FA46" i="5"/>
  <c r="FC46" i="5" s="1"/>
  <c r="FD45" i="5"/>
  <c r="FA45" i="5"/>
  <c r="FC45" i="5" s="1"/>
  <c r="FD44" i="5"/>
  <c r="FA44" i="5"/>
  <c r="FC44" i="5" s="1"/>
  <c r="FD43" i="5"/>
  <c r="FA43" i="5"/>
  <c r="FC43" i="5" s="1"/>
  <c r="FD42" i="5"/>
  <c r="FA42" i="5"/>
  <c r="FC42" i="5" s="1"/>
  <c r="FD41" i="5"/>
  <c r="FA41" i="5"/>
  <c r="FC41" i="5" s="1"/>
  <c r="FD40" i="5"/>
  <c r="FA40" i="5"/>
  <c r="FC40" i="5" s="1"/>
  <c r="FD39" i="5"/>
  <c r="FA39" i="5"/>
  <c r="FC39" i="5" s="1"/>
  <c r="FD38" i="5"/>
  <c r="FA38" i="5"/>
  <c r="FC38" i="5" s="1"/>
  <c r="FD37" i="5"/>
  <c r="FA37" i="5"/>
  <c r="FC37" i="5" s="1"/>
  <c r="FD36" i="5"/>
  <c r="FA36" i="5"/>
  <c r="FC36" i="5" s="1"/>
  <c r="FD35" i="5"/>
  <c r="FA35" i="5"/>
  <c r="FC35" i="5" s="1"/>
  <c r="FD34" i="5"/>
  <c r="FA34" i="5"/>
  <c r="FC34" i="5" s="1"/>
  <c r="FD33" i="5"/>
  <c r="FA33" i="5"/>
  <c r="FC33" i="5" s="1"/>
  <c r="FD32" i="5"/>
  <c r="FA32" i="5"/>
  <c r="FC32" i="5" s="1"/>
  <c r="FD31" i="5"/>
  <c r="FA31" i="5"/>
  <c r="FC31" i="5" s="1"/>
  <c r="FD30" i="5"/>
  <c r="FA30" i="5"/>
  <c r="FC30" i="5" s="1"/>
  <c r="FD29" i="5"/>
  <c r="FA29" i="5"/>
  <c r="FC29" i="5" s="1"/>
  <c r="FD28" i="5"/>
  <c r="FA28" i="5"/>
  <c r="FC28" i="5" s="1"/>
  <c r="FD27" i="5"/>
  <c r="FA27" i="5"/>
  <c r="FC27" i="5" s="1"/>
  <c r="FD26" i="5"/>
  <c r="FA26" i="5"/>
  <c r="FC26" i="5" s="1"/>
  <c r="FD25" i="5"/>
  <c r="FA25" i="5"/>
  <c r="FC25" i="5" s="1"/>
  <c r="FD24" i="5"/>
  <c r="FA24" i="5"/>
  <c r="FC24" i="5" s="1"/>
  <c r="FD23" i="5"/>
  <c r="FA23" i="5"/>
  <c r="FC23" i="5" s="1"/>
  <c r="FD22" i="5"/>
  <c r="FA22" i="5"/>
  <c r="FC22" i="5" s="1"/>
  <c r="FD21" i="5"/>
  <c r="FA21" i="5"/>
  <c r="FC21" i="5" s="1"/>
  <c r="FD20" i="5"/>
  <c r="FA20" i="5"/>
  <c r="FC20" i="5" s="1"/>
  <c r="FD19" i="5"/>
  <c r="FA19" i="5"/>
  <c r="FC19" i="5" s="1"/>
  <c r="FD18" i="5"/>
  <c r="FA18" i="5"/>
  <c r="FC18" i="5" s="1"/>
  <c r="FD17" i="5"/>
  <c r="FA17" i="5"/>
  <c r="FC17" i="5" s="1"/>
  <c r="FD16" i="5"/>
  <c r="FA16" i="5"/>
  <c r="FC16" i="5" s="1"/>
  <c r="FD15" i="5"/>
  <c r="FA15" i="5"/>
  <c r="FC15" i="5" s="1"/>
  <c r="FD14" i="5"/>
  <c r="FA14" i="5"/>
  <c r="FC14" i="5" s="1"/>
  <c r="FD13" i="5"/>
  <c r="FA13" i="5"/>
  <c r="FC13" i="5" s="1"/>
  <c r="FD12" i="5"/>
  <c r="FA12" i="5"/>
  <c r="FC12" i="5" s="1"/>
  <c r="FD11" i="5"/>
  <c r="FA11" i="5"/>
  <c r="FC11" i="5" s="1"/>
  <c r="FD10" i="5"/>
  <c r="FA10" i="5"/>
  <c r="FC10" i="5" s="1"/>
  <c r="FD9" i="5"/>
  <c r="FE9" i="5" s="1"/>
  <c r="FA9" i="5"/>
  <c r="FC9" i="5" s="1"/>
  <c r="ET89" i="5"/>
  <c r="EQ89" i="5"/>
  <c r="ES89" i="5" s="1"/>
  <c r="ET88" i="5"/>
  <c r="EQ88" i="5"/>
  <c r="ES88" i="5" s="1"/>
  <c r="ET87" i="5"/>
  <c r="EQ87" i="5"/>
  <c r="ES87" i="5" s="1"/>
  <c r="ET86" i="5"/>
  <c r="EQ86" i="5"/>
  <c r="ES86" i="5" s="1"/>
  <c r="ET85" i="5"/>
  <c r="EQ85" i="5"/>
  <c r="ES85" i="5" s="1"/>
  <c r="ET84" i="5"/>
  <c r="EQ84" i="5"/>
  <c r="ES84" i="5" s="1"/>
  <c r="ET83" i="5"/>
  <c r="EQ83" i="5"/>
  <c r="ES83" i="5" s="1"/>
  <c r="ET82" i="5"/>
  <c r="EQ82" i="5"/>
  <c r="ES82" i="5" s="1"/>
  <c r="ET81" i="5"/>
  <c r="EQ81" i="5"/>
  <c r="ES81" i="5" s="1"/>
  <c r="ET80" i="5"/>
  <c r="EQ80" i="5"/>
  <c r="ES80" i="5" s="1"/>
  <c r="ET79" i="5"/>
  <c r="EQ79" i="5"/>
  <c r="ES79" i="5" s="1"/>
  <c r="ET78" i="5"/>
  <c r="EQ78" i="5"/>
  <c r="ES78" i="5" s="1"/>
  <c r="ET77" i="5"/>
  <c r="EQ77" i="5"/>
  <c r="ES77" i="5" s="1"/>
  <c r="ET76" i="5"/>
  <c r="EQ76" i="5"/>
  <c r="ES76" i="5" s="1"/>
  <c r="ET75" i="5"/>
  <c r="EQ75" i="5"/>
  <c r="ES75" i="5" s="1"/>
  <c r="ET74" i="5"/>
  <c r="EQ74" i="5"/>
  <c r="ES74" i="5" s="1"/>
  <c r="ET73" i="5"/>
  <c r="EQ73" i="5"/>
  <c r="ES73" i="5" s="1"/>
  <c r="ET72" i="5"/>
  <c r="EQ72" i="5"/>
  <c r="ES72" i="5" s="1"/>
  <c r="ET71" i="5"/>
  <c r="EQ71" i="5"/>
  <c r="ES71" i="5" s="1"/>
  <c r="ET70" i="5"/>
  <c r="EQ70" i="5"/>
  <c r="ES70" i="5" s="1"/>
  <c r="ET69" i="5"/>
  <c r="EQ69" i="5"/>
  <c r="ES69" i="5" s="1"/>
  <c r="ET68" i="5"/>
  <c r="EQ68" i="5"/>
  <c r="ES68" i="5" s="1"/>
  <c r="ET67" i="5"/>
  <c r="EQ67" i="5"/>
  <c r="ES67" i="5" s="1"/>
  <c r="ET66" i="5"/>
  <c r="EQ66" i="5"/>
  <c r="ES66" i="5" s="1"/>
  <c r="ET65" i="5"/>
  <c r="EQ65" i="5"/>
  <c r="ES65" i="5" s="1"/>
  <c r="ET64" i="5"/>
  <c r="EQ64" i="5"/>
  <c r="ES64" i="5" s="1"/>
  <c r="ET63" i="5"/>
  <c r="EQ63" i="5"/>
  <c r="ES63" i="5" s="1"/>
  <c r="ET62" i="5"/>
  <c r="EQ62" i="5"/>
  <c r="ES62" i="5" s="1"/>
  <c r="ET61" i="5"/>
  <c r="EQ61" i="5"/>
  <c r="ES61" i="5" s="1"/>
  <c r="ET60" i="5"/>
  <c r="EQ60" i="5"/>
  <c r="ES60" i="5" s="1"/>
  <c r="ET59" i="5"/>
  <c r="EQ59" i="5"/>
  <c r="ES59" i="5" s="1"/>
  <c r="ET58" i="5"/>
  <c r="EQ58" i="5"/>
  <c r="ES58" i="5" s="1"/>
  <c r="ET57" i="5"/>
  <c r="EQ57" i="5"/>
  <c r="ES57" i="5" s="1"/>
  <c r="ET56" i="5"/>
  <c r="EQ56" i="5"/>
  <c r="ES56" i="5" s="1"/>
  <c r="ET55" i="5"/>
  <c r="EQ55" i="5"/>
  <c r="ES55" i="5" s="1"/>
  <c r="ET54" i="5"/>
  <c r="EQ54" i="5"/>
  <c r="ES54" i="5" s="1"/>
  <c r="ET53" i="5"/>
  <c r="EQ53" i="5"/>
  <c r="ES53" i="5" s="1"/>
  <c r="ET52" i="5"/>
  <c r="EQ52" i="5"/>
  <c r="ES52" i="5" s="1"/>
  <c r="ET51" i="5"/>
  <c r="EQ51" i="5"/>
  <c r="ES51" i="5" s="1"/>
  <c r="ET50" i="5"/>
  <c r="EQ50" i="5"/>
  <c r="ES50" i="5" s="1"/>
  <c r="ET49" i="5"/>
  <c r="EQ49" i="5"/>
  <c r="ES49" i="5" s="1"/>
  <c r="ET48" i="5"/>
  <c r="EQ48" i="5"/>
  <c r="ES48" i="5" s="1"/>
  <c r="ET47" i="5"/>
  <c r="EQ47" i="5"/>
  <c r="ES47" i="5" s="1"/>
  <c r="ET46" i="5"/>
  <c r="EQ46" i="5"/>
  <c r="ES46" i="5" s="1"/>
  <c r="ET45" i="5"/>
  <c r="EQ45" i="5"/>
  <c r="ES45" i="5" s="1"/>
  <c r="ET44" i="5"/>
  <c r="EQ44" i="5"/>
  <c r="ES44" i="5" s="1"/>
  <c r="ET43" i="5"/>
  <c r="EQ43" i="5"/>
  <c r="ES43" i="5" s="1"/>
  <c r="ET42" i="5"/>
  <c r="EQ42" i="5"/>
  <c r="ES42" i="5" s="1"/>
  <c r="ET41" i="5"/>
  <c r="EQ41" i="5"/>
  <c r="ES41" i="5" s="1"/>
  <c r="ET40" i="5"/>
  <c r="EQ40" i="5"/>
  <c r="ES40" i="5" s="1"/>
  <c r="ET39" i="5"/>
  <c r="EQ39" i="5"/>
  <c r="ES39" i="5" s="1"/>
  <c r="ET38" i="5"/>
  <c r="EQ38" i="5"/>
  <c r="ES38" i="5" s="1"/>
  <c r="ET37" i="5"/>
  <c r="EQ37" i="5"/>
  <c r="ES37" i="5" s="1"/>
  <c r="ET36" i="5"/>
  <c r="EQ36" i="5"/>
  <c r="ES36" i="5" s="1"/>
  <c r="ET35" i="5"/>
  <c r="EQ35" i="5"/>
  <c r="ES35" i="5" s="1"/>
  <c r="ET34" i="5"/>
  <c r="EQ34" i="5"/>
  <c r="ES34" i="5" s="1"/>
  <c r="ET33" i="5"/>
  <c r="EQ33" i="5"/>
  <c r="ES33" i="5" s="1"/>
  <c r="ET32" i="5"/>
  <c r="EQ32" i="5"/>
  <c r="ES32" i="5" s="1"/>
  <c r="ET31" i="5"/>
  <c r="EQ31" i="5"/>
  <c r="ES31" i="5" s="1"/>
  <c r="ET30" i="5"/>
  <c r="EQ30" i="5"/>
  <c r="ES30" i="5" s="1"/>
  <c r="ET29" i="5"/>
  <c r="EQ29" i="5"/>
  <c r="ES29" i="5" s="1"/>
  <c r="ET28" i="5"/>
  <c r="EQ28" i="5"/>
  <c r="ES28" i="5" s="1"/>
  <c r="ET27" i="5"/>
  <c r="EQ27" i="5"/>
  <c r="ES27" i="5" s="1"/>
  <c r="ET26" i="5"/>
  <c r="EQ26" i="5"/>
  <c r="ES26" i="5" s="1"/>
  <c r="ET25" i="5"/>
  <c r="EQ25" i="5"/>
  <c r="ES25" i="5" s="1"/>
  <c r="ET24" i="5"/>
  <c r="EQ24" i="5"/>
  <c r="ES24" i="5" s="1"/>
  <c r="ET23" i="5"/>
  <c r="EQ23" i="5"/>
  <c r="ES23" i="5" s="1"/>
  <c r="ET22" i="5"/>
  <c r="EQ22" i="5"/>
  <c r="ES22" i="5" s="1"/>
  <c r="ET21" i="5"/>
  <c r="EQ21" i="5"/>
  <c r="ES21" i="5" s="1"/>
  <c r="ET20" i="5"/>
  <c r="EQ20" i="5"/>
  <c r="ES20" i="5" s="1"/>
  <c r="ET19" i="5"/>
  <c r="EQ19" i="5"/>
  <c r="ES19" i="5" s="1"/>
  <c r="ET18" i="5"/>
  <c r="EQ18" i="5"/>
  <c r="ES18" i="5" s="1"/>
  <c r="ET17" i="5"/>
  <c r="EQ17" i="5"/>
  <c r="ES17" i="5" s="1"/>
  <c r="ET16" i="5"/>
  <c r="EQ16" i="5"/>
  <c r="ES16" i="5" s="1"/>
  <c r="ET15" i="5"/>
  <c r="EQ15" i="5"/>
  <c r="ES15" i="5" s="1"/>
  <c r="ET14" i="5"/>
  <c r="EQ14" i="5"/>
  <c r="ES14" i="5" s="1"/>
  <c r="ET13" i="5"/>
  <c r="EQ13" i="5"/>
  <c r="ES13" i="5" s="1"/>
  <c r="ET12" i="5"/>
  <c r="EQ12" i="5"/>
  <c r="ES12" i="5" s="1"/>
  <c r="ET11" i="5"/>
  <c r="EQ11" i="5"/>
  <c r="ES11" i="5" s="1"/>
  <c r="ET10" i="5"/>
  <c r="EQ10" i="5"/>
  <c r="ES10" i="5" s="1"/>
  <c r="ET9" i="5"/>
  <c r="EU9" i="5" s="1"/>
  <c r="EQ9" i="5"/>
  <c r="ES9" i="5" s="1"/>
  <c r="EJ89" i="5"/>
  <c r="EG89" i="5"/>
  <c r="EI89" i="5" s="1"/>
  <c r="EJ88" i="5"/>
  <c r="EG88" i="5"/>
  <c r="EI88" i="5" s="1"/>
  <c r="EJ87" i="5"/>
  <c r="EG87" i="5"/>
  <c r="EI87" i="5" s="1"/>
  <c r="EJ86" i="5"/>
  <c r="EG86" i="5"/>
  <c r="EI86" i="5" s="1"/>
  <c r="EJ85" i="5"/>
  <c r="EG85" i="5"/>
  <c r="EI85" i="5" s="1"/>
  <c r="EJ84" i="5"/>
  <c r="EG84" i="5"/>
  <c r="EI84" i="5" s="1"/>
  <c r="EJ83" i="5"/>
  <c r="EG83" i="5"/>
  <c r="EI83" i="5" s="1"/>
  <c r="EJ82" i="5"/>
  <c r="EG82" i="5"/>
  <c r="EI82" i="5" s="1"/>
  <c r="EJ81" i="5"/>
  <c r="EG81" i="5"/>
  <c r="EI81" i="5" s="1"/>
  <c r="EJ80" i="5"/>
  <c r="EG80" i="5"/>
  <c r="EI80" i="5" s="1"/>
  <c r="EJ79" i="5"/>
  <c r="EG79" i="5"/>
  <c r="EI79" i="5" s="1"/>
  <c r="EJ78" i="5"/>
  <c r="EG78" i="5"/>
  <c r="EI78" i="5" s="1"/>
  <c r="EJ77" i="5"/>
  <c r="EG77" i="5"/>
  <c r="EI77" i="5" s="1"/>
  <c r="EJ76" i="5"/>
  <c r="EG76" i="5"/>
  <c r="EI76" i="5" s="1"/>
  <c r="EJ75" i="5"/>
  <c r="EG75" i="5"/>
  <c r="EI75" i="5" s="1"/>
  <c r="EJ74" i="5"/>
  <c r="EG74" i="5"/>
  <c r="EI74" i="5" s="1"/>
  <c r="EJ73" i="5"/>
  <c r="EG73" i="5"/>
  <c r="EI73" i="5" s="1"/>
  <c r="EJ72" i="5"/>
  <c r="EG72" i="5"/>
  <c r="EI72" i="5" s="1"/>
  <c r="EJ71" i="5"/>
  <c r="EG71" i="5"/>
  <c r="EI71" i="5" s="1"/>
  <c r="EJ70" i="5"/>
  <c r="EG70" i="5"/>
  <c r="EI70" i="5" s="1"/>
  <c r="EJ69" i="5"/>
  <c r="EG69" i="5"/>
  <c r="EI69" i="5" s="1"/>
  <c r="EJ68" i="5"/>
  <c r="EG68" i="5"/>
  <c r="EI68" i="5" s="1"/>
  <c r="EJ67" i="5"/>
  <c r="EG67" i="5"/>
  <c r="EI67" i="5" s="1"/>
  <c r="EJ66" i="5"/>
  <c r="EG66" i="5"/>
  <c r="EI66" i="5" s="1"/>
  <c r="EJ65" i="5"/>
  <c r="EG65" i="5"/>
  <c r="EI65" i="5" s="1"/>
  <c r="EJ64" i="5"/>
  <c r="EG64" i="5"/>
  <c r="EI64" i="5" s="1"/>
  <c r="EJ63" i="5"/>
  <c r="EG63" i="5"/>
  <c r="EI63" i="5" s="1"/>
  <c r="EJ62" i="5"/>
  <c r="EG62" i="5"/>
  <c r="EI62" i="5" s="1"/>
  <c r="EJ61" i="5"/>
  <c r="EG61" i="5"/>
  <c r="EI61" i="5" s="1"/>
  <c r="EJ60" i="5"/>
  <c r="EG60" i="5"/>
  <c r="EI60" i="5" s="1"/>
  <c r="EJ59" i="5"/>
  <c r="EG59" i="5"/>
  <c r="EI59" i="5" s="1"/>
  <c r="EJ58" i="5"/>
  <c r="EG58" i="5"/>
  <c r="EI58" i="5" s="1"/>
  <c r="EJ57" i="5"/>
  <c r="EG57" i="5"/>
  <c r="EI57" i="5" s="1"/>
  <c r="EJ56" i="5"/>
  <c r="EG56" i="5"/>
  <c r="EI56" i="5" s="1"/>
  <c r="EJ55" i="5"/>
  <c r="EG55" i="5"/>
  <c r="EI55" i="5" s="1"/>
  <c r="EJ54" i="5"/>
  <c r="EG54" i="5"/>
  <c r="EI54" i="5" s="1"/>
  <c r="EJ53" i="5"/>
  <c r="EG53" i="5"/>
  <c r="EI53" i="5" s="1"/>
  <c r="EJ52" i="5"/>
  <c r="EG52" i="5"/>
  <c r="EI52" i="5" s="1"/>
  <c r="EJ51" i="5"/>
  <c r="EG51" i="5"/>
  <c r="EI51" i="5" s="1"/>
  <c r="EJ50" i="5"/>
  <c r="EG50" i="5"/>
  <c r="EI50" i="5" s="1"/>
  <c r="EJ49" i="5"/>
  <c r="EG49" i="5"/>
  <c r="EI49" i="5" s="1"/>
  <c r="EJ48" i="5"/>
  <c r="EG48" i="5"/>
  <c r="EI48" i="5" s="1"/>
  <c r="EJ47" i="5"/>
  <c r="EG47" i="5"/>
  <c r="EI47" i="5" s="1"/>
  <c r="EJ46" i="5"/>
  <c r="EG46" i="5"/>
  <c r="EI46" i="5" s="1"/>
  <c r="EJ45" i="5"/>
  <c r="EG45" i="5"/>
  <c r="EI45" i="5" s="1"/>
  <c r="EJ44" i="5"/>
  <c r="EG44" i="5"/>
  <c r="EI44" i="5" s="1"/>
  <c r="EJ43" i="5"/>
  <c r="EG43" i="5"/>
  <c r="EI43" i="5" s="1"/>
  <c r="EJ42" i="5"/>
  <c r="EG42" i="5"/>
  <c r="EI42" i="5" s="1"/>
  <c r="EJ41" i="5"/>
  <c r="EG41" i="5"/>
  <c r="EI41" i="5" s="1"/>
  <c r="EJ40" i="5"/>
  <c r="EG40" i="5"/>
  <c r="EI40" i="5" s="1"/>
  <c r="EJ39" i="5"/>
  <c r="EG39" i="5"/>
  <c r="EI39" i="5" s="1"/>
  <c r="EJ38" i="5"/>
  <c r="EG38" i="5"/>
  <c r="EI38" i="5" s="1"/>
  <c r="EJ37" i="5"/>
  <c r="EG37" i="5"/>
  <c r="EI37" i="5" s="1"/>
  <c r="EJ36" i="5"/>
  <c r="EG36" i="5"/>
  <c r="EI36" i="5" s="1"/>
  <c r="EJ35" i="5"/>
  <c r="EG35" i="5"/>
  <c r="EI35" i="5" s="1"/>
  <c r="EJ34" i="5"/>
  <c r="EG34" i="5"/>
  <c r="EI34" i="5" s="1"/>
  <c r="EJ33" i="5"/>
  <c r="EG33" i="5"/>
  <c r="EI33" i="5" s="1"/>
  <c r="EJ32" i="5"/>
  <c r="EG32" i="5"/>
  <c r="EI32" i="5" s="1"/>
  <c r="EJ31" i="5"/>
  <c r="EG31" i="5"/>
  <c r="EI31" i="5" s="1"/>
  <c r="EJ30" i="5"/>
  <c r="EG30" i="5"/>
  <c r="EI30" i="5" s="1"/>
  <c r="EJ29" i="5"/>
  <c r="EG29" i="5"/>
  <c r="EI29" i="5" s="1"/>
  <c r="EJ28" i="5"/>
  <c r="EG28" i="5"/>
  <c r="EI28" i="5" s="1"/>
  <c r="EJ27" i="5"/>
  <c r="EG27" i="5"/>
  <c r="EI27" i="5" s="1"/>
  <c r="EJ26" i="5"/>
  <c r="EG26" i="5"/>
  <c r="EI26" i="5" s="1"/>
  <c r="EJ25" i="5"/>
  <c r="EG25" i="5"/>
  <c r="EI25" i="5" s="1"/>
  <c r="EJ24" i="5"/>
  <c r="EG24" i="5"/>
  <c r="EI24" i="5" s="1"/>
  <c r="EJ23" i="5"/>
  <c r="EG23" i="5"/>
  <c r="EI23" i="5" s="1"/>
  <c r="EJ22" i="5"/>
  <c r="EG22" i="5"/>
  <c r="EI22" i="5" s="1"/>
  <c r="EJ21" i="5"/>
  <c r="EG21" i="5"/>
  <c r="EI21" i="5" s="1"/>
  <c r="EJ20" i="5"/>
  <c r="EG20" i="5"/>
  <c r="EI20" i="5" s="1"/>
  <c r="EJ19" i="5"/>
  <c r="EG19" i="5"/>
  <c r="EI19" i="5" s="1"/>
  <c r="EJ18" i="5"/>
  <c r="EG18" i="5"/>
  <c r="EI18" i="5" s="1"/>
  <c r="EJ17" i="5"/>
  <c r="EG17" i="5"/>
  <c r="EI17" i="5" s="1"/>
  <c r="EJ16" i="5"/>
  <c r="EG16" i="5"/>
  <c r="EI16" i="5" s="1"/>
  <c r="EJ15" i="5"/>
  <c r="EG15" i="5"/>
  <c r="EI15" i="5" s="1"/>
  <c r="EJ14" i="5"/>
  <c r="EG14" i="5"/>
  <c r="EI14" i="5" s="1"/>
  <c r="EJ13" i="5"/>
  <c r="EG13" i="5"/>
  <c r="EI13" i="5" s="1"/>
  <c r="EJ12" i="5"/>
  <c r="EG12" i="5"/>
  <c r="EI12" i="5" s="1"/>
  <c r="EJ11" i="5"/>
  <c r="EG11" i="5"/>
  <c r="EI11" i="5" s="1"/>
  <c r="EJ10" i="5"/>
  <c r="EG10" i="5"/>
  <c r="EI10" i="5" s="1"/>
  <c r="EJ9" i="5"/>
  <c r="EK9" i="5" s="1"/>
  <c r="EG9" i="5"/>
  <c r="EI9" i="5" s="1"/>
  <c r="DZ89" i="5"/>
  <c r="DW89" i="5"/>
  <c r="DY89" i="5" s="1"/>
  <c r="DZ88" i="5"/>
  <c r="DW88" i="5"/>
  <c r="DY88" i="5" s="1"/>
  <c r="DZ87" i="5"/>
  <c r="DW87" i="5"/>
  <c r="DY87" i="5" s="1"/>
  <c r="DZ86" i="5"/>
  <c r="DW86" i="5"/>
  <c r="DY86" i="5" s="1"/>
  <c r="DZ85" i="5"/>
  <c r="DW85" i="5"/>
  <c r="DY85" i="5" s="1"/>
  <c r="DZ84" i="5"/>
  <c r="DW84" i="5"/>
  <c r="DY84" i="5" s="1"/>
  <c r="DZ83" i="5"/>
  <c r="DW83" i="5"/>
  <c r="DY83" i="5" s="1"/>
  <c r="DZ82" i="5"/>
  <c r="DW82" i="5"/>
  <c r="DY82" i="5" s="1"/>
  <c r="DZ81" i="5"/>
  <c r="DW81" i="5"/>
  <c r="DY81" i="5" s="1"/>
  <c r="DZ80" i="5"/>
  <c r="DW80" i="5"/>
  <c r="DY80" i="5" s="1"/>
  <c r="DZ79" i="5"/>
  <c r="DW79" i="5"/>
  <c r="DY79" i="5" s="1"/>
  <c r="DZ78" i="5"/>
  <c r="DW78" i="5"/>
  <c r="DY78" i="5" s="1"/>
  <c r="DZ77" i="5"/>
  <c r="DW77" i="5"/>
  <c r="DY77" i="5" s="1"/>
  <c r="DZ76" i="5"/>
  <c r="DW76" i="5"/>
  <c r="DY76" i="5" s="1"/>
  <c r="DZ75" i="5"/>
  <c r="DW75" i="5"/>
  <c r="DY75" i="5" s="1"/>
  <c r="DZ74" i="5"/>
  <c r="DW74" i="5"/>
  <c r="DY74" i="5" s="1"/>
  <c r="DZ73" i="5"/>
  <c r="DW73" i="5"/>
  <c r="DY73" i="5" s="1"/>
  <c r="DZ72" i="5"/>
  <c r="DW72" i="5"/>
  <c r="DY72" i="5" s="1"/>
  <c r="DZ71" i="5"/>
  <c r="DW71" i="5"/>
  <c r="DY71" i="5" s="1"/>
  <c r="DZ70" i="5"/>
  <c r="DW70" i="5"/>
  <c r="DY70" i="5" s="1"/>
  <c r="DZ69" i="5"/>
  <c r="DW69" i="5"/>
  <c r="DY69" i="5" s="1"/>
  <c r="DZ68" i="5"/>
  <c r="DW68" i="5"/>
  <c r="DY68" i="5" s="1"/>
  <c r="DZ67" i="5"/>
  <c r="DW67" i="5"/>
  <c r="DY67" i="5" s="1"/>
  <c r="DZ66" i="5"/>
  <c r="DW66" i="5"/>
  <c r="DY66" i="5" s="1"/>
  <c r="DZ65" i="5"/>
  <c r="DW65" i="5"/>
  <c r="DY65" i="5" s="1"/>
  <c r="DZ64" i="5"/>
  <c r="DW64" i="5"/>
  <c r="DY64" i="5" s="1"/>
  <c r="DZ63" i="5"/>
  <c r="DW63" i="5"/>
  <c r="DY63" i="5" s="1"/>
  <c r="DZ62" i="5"/>
  <c r="DW62" i="5"/>
  <c r="DY62" i="5" s="1"/>
  <c r="DZ61" i="5"/>
  <c r="DW61" i="5"/>
  <c r="DY61" i="5" s="1"/>
  <c r="DZ60" i="5"/>
  <c r="DW60" i="5"/>
  <c r="DY60" i="5" s="1"/>
  <c r="DZ59" i="5"/>
  <c r="DW59" i="5"/>
  <c r="DY59" i="5" s="1"/>
  <c r="DZ58" i="5"/>
  <c r="DW58" i="5"/>
  <c r="DY58" i="5" s="1"/>
  <c r="DZ57" i="5"/>
  <c r="DW57" i="5"/>
  <c r="DY57" i="5" s="1"/>
  <c r="DZ56" i="5"/>
  <c r="DW56" i="5"/>
  <c r="DY56" i="5" s="1"/>
  <c r="DZ55" i="5"/>
  <c r="DW55" i="5"/>
  <c r="DY55" i="5" s="1"/>
  <c r="DZ54" i="5"/>
  <c r="DW54" i="5"/>
  <c r="DY54" i="5" s="1"/>
  <c r="DZ53" i="5"/>
  <c r="DW53" i="5"/>
  <c r="DY53" i="5" s="1"/>
  <c r="DZ52" i="5"/>
  <c r="DW52" i="5"/>
  <c r="DY52" i="5" s="1"/>
  <c r="DZ51" i="5"/>
  <c r="DW51" i="5"/>
  <c r="DY51" i="5" s="1"/>
  <c r="DZ50" i="5"/>
  <c r="DW50" i="5"/>
  <c r="DY50" i="5" s="1"/>
  <c r="DZ49" i="5"/>
  <c r="DW49" i="5"/>
  <c r="DY49" i="5" s="1"/>
  <c r="DZ48" i="5"/>
  <c r="DW48" i="5"/>
  <c r="DY48" i="5" s="1"/>
  <c r="DZ47" i="5"/>
  <c r="DW47" i="5"/>
  <c r="DY47" i="5" s="1"/>
  <c r="DZ46" i="5"/>
  <c r="DW46" i="5"/>
  <c r="DY46" i="5" s="1"/>
  <c r="DZ45" i="5"/>
  <c r="DW45" i="5"/>
  <c r="DY45" i="5" s="1"/>
  <c r="DZ44" i="5"/>
  <c r="DW44" i="5"/>
  <c r="DY44" i="5" s="1"/>
  <c r="DZ43" i="5"/>
  <c r="DW43" i="5"/>
  <c r="DY43" i="5" s="1"/>
  <c r="DZ42" i="5"/>
  <c r="DW42" i="5"/>
  <c r="DY42" i="5" s="1"/>
  <c r="DZ41" i="5"/>
  <c r="DW41" i="5"/>
  <c r="DY41" i="5" s="1"/>
  <c r="DZ40" i="5"/>
  <c r="DW40" i="5"/>
  <c r="DY40" i="5" s="1"/>
  <c r="DZ39" i="5"/>
  <c r="DW39" i="5"/>
  <c r="DY39" i="5" s="1"/>
  <c r="DZ38" i="5"/>
  <c r="DW38" i="5"/>
  <c r="DY38" i="5" s="1"/>
  <c r="DZ37" i="5"/>
  <c r="DW37" i="5"/>
  <c r="DY37" i="5" s="1"/>
  <c r="DZ36" i="5"/>
  <c r="DW36" i="5"/>
  <c r="DY36" i="5" s="1"/>
  <c r="DZ35" i="5"/>
  <c r="DW35" i="5"/>
  <c r="DY35" i="5" s="1"/>
  <c r="DZ34" i="5"/>
  <c r="DW34" i="5"/>
  <c r="DY34" i="5" s="1"/>
  <c r="DZ33" i="5"/>
  <c r="DW33" i="5"/>
  <c r="DY33" i="5" s="1"/>
  <c r="DZ32" i="5"/>
  <c r="DW32" i="5"/>
  <c r="DY32" i="5" s="1"/>
  <c r="DZ31" i="5"/>
  <c r="DW31" i="5"/>
  <c r="DY31" i="5" s="1"/>
  <c r="DZ30" i="5"/>
  <c r="DW30" i="5"/>
  <c r="DY30" i="5" s="1"/>
  <c r="DZ29" i="5"/>
  <c r="DW29" i="5"/>
  <c r="DY29" i="5" s="1"/>
  <c r="DZ28" i="5"/>
  <c r="DW28" i="5"/>
  <c r="DY28" i="5" s="1"/>
  <c r="DZ27" i="5"/>
  <c r="DW27" i="5"/>
  <c r="DY27" i="5" s="1"/>
  <c r="DZ26" i="5"/>
  <c r="DW26" i="5"/>
  <c r="DY26" i="5" s="1"/>
  <c r="DZ25" i="5"/>
  <c r="DW25" i="5"/>
  <c r="DY25" i="5" s="1"/>
  <c r="DZ24" i="5"/>
  <c r="DW24" i="5"/>
  <c r="DY24" i="5" s="1"/>
  <c r="DZ23" i="5"/>
  <c r="DW23" i="5"/>
  <c r="DY23" i="5" s="1"/>
  <c r="DZ22" i="5"/>
  <c r="DW22" i="5"/>
  <c r="DY22" i="5" s="1"/>
  <c r="DZ21" i="5"/>
  <c r="DW21" i="5"/>
  <c r="DY21" i="5" s="1"/>
  <c r="DZ20" i="5"/>
  <c r="DW20" i="5"/>
  <c r="DY20" i="5" s="1"/>
  <c r="DZ19" i="5"/>
  <c r="DW19" i="5"/>
  <c r="DY19" i="5" s="1"/>
  <c r="DZ18" i="5"/>
  <c r="DW18" i="5"/>
  <c r="DY18" i="5" s="1"/>
  <c r="DZ17" i="5"/>
  <c r="DW17" i="5"/>
  <c r="DY17" i="5" s="1"/>
  <c r="DZ16" i="5"/>
  <c r="DW16" i="5"/>
  <c r="DY16" i="5" s="1"/>
  <c r="DZ15" i="5"/>
  <c r="DW15" i="5"/>
  <c r="DY15" i="5" s="1"/>
  <c r="DZ14" i="5"/>
  <c r="DW14" i="5"/>
  <c r="DY14" i="5" s="1"/>
  <c r="DZ13" i="5"/>
  <c r="DW13" i="5"/>
  <c r="DY13" i="5" s="1"/>
  <c r="DZ12" i="5"/>
  <c r="DW12" i="5"/>
  <c r="DY12" i="5" s="1"/>
  <c r="DZ11" i="5"/>
  <c r="DW11" i="5"/>
  <c r="DY11" i="5" s="1"/>
  <c r="DZ10" i="5"/>
  <c r="DW10" i="5"/>
  <c r="DY10" i="5" s="1"/>
  <c r="DZ9" i="5"/>
  <c r="EA9" i="5" s="1"/>
  <c r="DW9" i="5"/>
  <c r="DY9" i="5" s="1"/>
  <c r="DP89" i="5"/>
  <c r="DM89" i="5"/>
  <c r="DO89" i="5" s="1"/>
  <c r="DP88" i="5"/>
  <c r="DM88" i="5"/>
  <c r="DO88" i="5" s="1"/>
  <c r="DP87" i="5"/>
  <c r="DM87" i="5"/>
  <c r="DO87" i="5" s="1"/>
  <c r="DP86" i="5"/>
  <c r="DM86" i="5"/>
  <c r="DO86" i="5" s="1"/>
  <c r="DP85" i="5"/>
  <c r="DM85" i="5"/>
  <c r="DO85" i="5" s="1"/>
  <c r="DP84" i="5"/>
  <c r="DM84" i="5"/>
  <c r="DO84" i="5" s="1"/>
  <c r="DP83" i="5"/>
  <c r="DM83" i="5"/>
  <c r="DO83" i="5" s="1"/>
  <c r="DP82" i="5"/>
  <c r="DM82" i="5"/>
  <c r="DO82" i="5" s="1"/>
  <c r="DP81" i="5"/>
  <c r="DM81" i="5"/>
  <c r="DO81" i="5" s="1"/>
  <c r="DP80" i="5"/>
  <c r="DM80" i="5"/>
  <c r="DO80" i="5" s="1"/>
  <c r="DP79" i="5"/>
  <c r="DM79" i="5"/>
  <c r="DO79" i="5" s="1"/>
  <c r="DP78" i="5"/>
  <c r="DM78" i="5"/>
  <c r="DO78" i="5" s="1"/>
  <c r="DP77" i="5"/>
  <c r="DM77" i="5"/>
  <c r="DO77" i="5" s="1"/>
  <c r="DP76" i="5"/>
  <c r="DM76" i="5"/>
  <c r="DO76" i="5" s="1"/>
  <c r="DP75" i="5"/>
  <c r="DM75" i="5"/>
  <c r="DO75" i="5" s="1"/>
  <c r="DP74" i="5"/>
  <c r="DM74" i="5"/>
  <c r="DO74" i="5" s="1"/>
  <c r="DP73" i="5"/>
  <c r="DM73" i="5"/>
  <c r="DO73" i="5" s="1"/>
  <c r="DP72" i="5"/>
  <c r="DM72" i="5"/>
  <c r="DO72" i="5" s="1"/>
  <c r="DP71" i="5"/>
  <c r="DM71" i="5"/>
  <c r="DO71" i="5" s="1"/>
  <c r="DP70" i="5"/>
  <c r="DM70" i="5"/>
  <c r="DO70" i="5" s="1"/>
  <c r="DP69" i="5"/>
  <c r="DM69" i="5"/>
  <c r="DO69" i="5" s="1"/>
  <c r="DP68" i="5"/>
  <c r="DM68" i="5"/>
  <c r="DO68" i="5" s="1"/>
  <c r="DP67" i="5"/>
  <c r="DM67" i="5"/>
  <c r="DO67" i="5" s="1"/>
  <c r="DP66" i="5"/>
  <c r="DM66" i="5"/>
  <c r="DO66" i="5" s="1"/>
  <c r="DP65" i="5"/>
  <c r="DM65" i="5"/>
  <c r="DO65" i="5" s="1"/>
  <c r="DP64" i="5"/>
  <c r="DM64" i="5"/>
  <c r="DO64" i="5" s="1"/>
  <c r="DP63" i="5"/>
  <c r="DM63" i="5"/>
  <c r="DO63" i="5" s="1"/>
  <c r="DP62" i="5"/>
  <c r="DM62" i="5"/>
  <c r="DO62" i="5" s="1"/>
  <c r="DP61" i="5"/>
  <c r="DM61" i="5"/>
  <c r="DO61" i="5" s="1"/>
  <c r="DP60" i="5"/>
  <c r="DM60" i="5"/>
  <c r="DO60" i="5" s="1"/>
  <c r="DP59" i="5"/>
  <c r="DM59" i="5"/>
  <c r="DO59" i="5" s="1"/>
  <c r="DP58" i="5"/>
  <c r="DM58" i="5"/>
  <c r="DO58" i="5" s="1"/>
  <c r="DP57" i="5"/>
  <c r="DM57" i="5"/>
  <c r="DO57" i="5" s="1"/>
  <c r="DP56" i="5"/>
  <c r="DM56" i="5"/>
  <c r="DO56" i="5" s="1"/>
  <c r="DP55" i="5"/>
  <c r="DM55" i="5"/>
  <c r="DO55" i="5" s="1"/>
  <c r="DP54" i="5"/>
  <c r="DM54" i="5"/>
  <c r="DO54" i="5" s="1"/>
  <c r="DP53" i="5"/>
  <c r="DM53" i="5"/>
  <c r="DO53" i="5" s="1"/>
  <c r="DP52" i="5"/>
  <c r="DM52" i="5"/>
  <c r="DO52" i="5" s="1"/>
  <c r="DP51" i="5"/>
  <c r="DM51" i="5"/>
  <c r="DO51" i="5" s="1"/>
  <c r="DP50" i="5"/>
  <c r="DM50" i="5"/>
  <c r="DO50" i="5" s="1"/>
  <c r="DP49" i="5"/>
  <c r="DM49" i="5"/>
  <c r="DO49" i="5" s="1"/>
  <c r="DP48" i="5"/>
  <c r="DM48" i="5"/>
  <c r="DO48" i="5" s="1"/>
  <c r="DP47" i="5"/>
  <c r="DM47" i="5"/>
  <c r="DO47" i="5" s="1"/>
  <c r="DP46" i="5"/>
  <c r="DM46" i="5"/>
  <c r="DO46" i="5" s="1"/>
  <c r="DP45" i="5"/>
  <c r="DM45" i="5"/>
  <c r="DO45" i="5" s="1"/>
  <c r="DP44" i="5"/>
  <c r="DM44" i="5"/>
  <c r="DO44" i="5" s="1"/>
  <c r="DP43" i="5"/>
  <c r="DM43" i="5"/>
  <c r="DO43" i="5" s="1"/>
  <c r="DP42" i="5"/>
  <c r="DM42" i="5"/>
  <c r="DO42" i="5" s="1"/>
  <c r="DP41" i="5"/>
  <c r="DM41" i="5"/>
  <c r="DO41" i="5" s="1"/>
  <c r="DP40" i="5"/>
  <c r="DM40" i="5"/>
  <c r="DO40" i="5" s="1"/>
  <c r="DP39" i="5"/>
  <c r="DM39" i="5"/>
  <c r="DO39" i="5" s="1"/>
  <c r="DP38" i="5"/>
  <c r="DM38" i="5"/>
  <c r="DO38" i="5" s="1"/>
  <c r="DP37" i="5"/>
  <c r="DM37" i="5"/>
  <c r="DO37" i="5" s="1"/>
  <c r="DP36" i="5"/>
  <c r="DM36" i="5"/>
  <c r="DO36" i="5" s="1"/>
  <c r="DP35" i="5"/>
  <c r="DM35" i="5"/>
  <c r="DO35" i="5" s="1"/>
  <c r="DP34" i="5"/>
  <c r="DM34" i="5"/>
  <c r="DO34" i="5" s="1"/>
  <c r="DP33" i="5"/>
  <c r="DM33" i="5"/>
  <c r="DO33" i="5" s="1"/>
  <c r="DP32" i="5"/>
  <c r="DM32" i="5"/>
  <c r="DO32" i="5" s="1"/>
  <c r="DP31" i="5"/>
  <c r="DM31" i="5"/>
  <c r="DO31" i="5" s="1"/>
  <c r="DP30" i="5"/>
  <c r="DM30" i="5"/>
  <c r="DO30" i="5" s="1"/>
  <c r="DP29" i="5"/>
  <c r="DM29" i="5"/>
  <c r="DO29" i="5" s="1"/>
  <c r="DP28" i="5"/>
  <c r="DM28" i="5"/>
  <c r="DO28" i="5" s="1"/>
  <c r="DP27" i="5"/>
  <c r="DM27" i="5"/>
  <c r="DO27" i="5" s="1"/>
  <c r="DP26" i="5"/>
  <c r="DM26" i="5"/>
  <c r="DO26" i="5" s="1"/>
  <c r="DP25" i="5"/>
  <c r="DM25" i="5"/>
  <c r="DO25" i="5" s="1"/>
  <c r="DP24" i="5"/>
  <c r="DM24" i="5"/>
  <c r="DO24" i="5" s="1"/>
  <c r="DP23" i="5"/>
  <c r="DM23" i="5"/>
  <c r="DO23" i="5" s="1"/>
  <c r="DP22" i="5"/>
  <c r="DM22" i="5"/>
  <c r="DO22" i="5" s="1"/>
  <c r="DP21" i="5"/>
  <c r="DM21" i="5"/>
  <c r="DO21" i="5" s="1"/>
  <c r="DP20" i="5"/>
  <c r="DM20" i="5"/>
  <c r="DO20" i="5" s="1"/>
  <c r="DP19" i="5"/>
  <c r="DM19" i="5"/>
  <c r="DO19" i="5" s="1"/>
  <c r="DP18" i="5"/>
  <c r="DM18" i="5"/>
  <c r="DO18" i="5" s="1"/>
  <c r="DP17" i="5"/>
  <c r="DM17" i="5"/>
  <c r="DO17" i="5" s="1"/>
  <c r="DP16" i="5"/>
  <c r="DM16" i="5"/>
  <c r="DO16" i="5" s="1"/>
  <c r="DP15" i="5"/>
  <c r="DM15" i="5"/>
  <c r="DO15" i="5" s="1"/>
  <c r="DP14" i="5"/>
  <c r="DM14" i="5"/>
  <c r="DO14" i="5" s="1"/>
  <c r="DP13" i="5"/>
  <c r="DM13" i="5"/>
  <c r="DO13" i="5" s="1"/>
  <c r="DP12" i="5"/>
  <c r="DM12" i="5"/>
  <c r="DO12" i="5" s="1"/>
  <c r="DP11" i="5"/>
  <c r="DM11" i="5"/>
  <c r="DO11" i="5" s="1"/>
  <c r="DP10" i="5"/>
  <c r="DM10" i="5"/>
  <c r="DO10" i="5" s="1"/>
  <c r="DP9" i="5"/>
  <c r="DQ9" i="5" s="1"/>
  <c r="DM9" i="5"/>
  <c r="DO9" i="5" s="1"/>
  <c r="DF89" i="5"/>
  <c r="DC89" i="5"/>
  <c r="DE89" i="5" s="1"/>
  <c r="DF88" i="5"/>
  <c r="DC88" i="5"/>
  <c r="DE88" i="5" s="1"/>
  <c r="DF87" i="5"/>
  <c r="DC87" i="5"/>
  <c r="DE87" i="5" s="1"/>
  <c r="DF86" i="5"/>
  <c r="DC86" i="5"/>
  <c r="DE86" i="5" s="1"/>
  <c r="DF85" i="5"/>
  <c r="DC85" i="5"/>
  <c r="DE85" i="5" s="1"/>
  <c r="DF84" i="5"/>
  <c r="DC84" i="5"/>
  <c r="DE84" i="5" s="1"/>
  <c r="DF83" i="5"/>
  <c r="DC83" i="5"/>
  <c r="DE83" i="5" s="1"/>
  <c r="DF82" i="5"/>
  <c r="DC82" i="5"/>
  <c r="DE82" i="5" s="1"/>
  <c r="DF81" i="5"/>
  <c r="DC81" i="5"/>
  <c r="DE81" i="5" s="1"/>
  <c r="DF80" i="5"/>
  <c r="DC80" i="5"/>
  <c r="DE80" i="5" s="1"/>
  <c r="DF79" i="5"/>
  <c r="DC79" i="5"/>
  <c r="DE79" i="5" s="1"/>
  <c r="DF78" i="5"/>
  <c r="DC78" i="5"/>
  <c r="DE78" i="5" s="1"/>
  <c r="DF77" i="5"/>
  <c r="DC77" i="5"/>
  <c r="DE77" i="5" s="1"/>
  <c r="DF76" i="5"/>
  <c r="DC76" i="5"/>
  <c r="DE76" i="5" s="1"/>
  <c r="DF75" i="5"/>
  <c r="DC75" i="5"/>
  <c r="DE75" i="5" s="1"/>
  <c r="DF74" i="5"/>
  <c r="DC74" i="5"/>
  <c r="DE74" i="5" s="1"/>
  <c r="DF73" i="5"/>
  <c r="DC73" i="5"/>
  <c r="DE73" i="5" s="1"/>
  <c r="DF72" i="5"/>
  <c r="DC72" i="5"/>
  <c r="DE72" i="5" s="1"/>
  <c r="DF71" i="5"/>
  <c r="DC71" i="5"/>
  <c r="DE71" i="5" s="1"/>
  <c r="DF70" i="5"/>
  <c r="DC70" i="5"/>
  <c r="DE70" i="5" s="1"/>
  <c r="DF69" i="5"/>
  <c r="DC69" i="5"/>
  <c r="DE69" i="5" s="1"/>
  <c r="DF68" i="5"/>
  <c r="DC68" i="5"/>
  <c r="DE68" i="5" s="1"/>
  <c r="DF67" i="5"/>
  <c r="DC67" i="5"/>
  <c r="DE67" i="5" s="1"/>
  <c r="DF66" i="5"/>
  <c r="DC66" i="5"/>
  <c r="DE66" i="5" s="1"/>
  <c r="DF65" i="5"/>
  <c r="DC65" i="5"/>
  <c r="DE65" i="5" s="1"/>
  <c r="DF64" i="5"/>
  <c r="DC64" i="5"/>
  <c r="DE64" i="5" s="1"/>
  <c r="DF63" i="5"/>
  <c r="DC63" i="5"/>
  <c r="DE63" i="5" s="1"/>
  <c r="DF62" i="5"/>
  <c r="DC62" i="5"/>
  <c r="DE62" i="5" s="1"/>
  <c r="DF61" i="5"/>
  <c r="DC61" i="5"/>
  <c r="DE61" i="5" s="1"/>
  <c r="DF60" i="5"/>
  <c r="DC60" i="5"/>
  <c r="DE60" i="5" s="1"/>
  <c r="DF59" i="5"/>
  <c r="DC59" i="5"/>
  <c r="DE59" i="5" s="1"/>
  <c r="DF58" i="5"/>
  <c r="DC58" i="5"/>
  <c r="DE58" i="5" s="1"/>
  <c r="DF57" i="5"/>
  <c r="DC57" i="5"/>
  <c r="DE57" i="5" s="1"/>
  <c r="DF56" i="5"/>
  <c r="DC56" i="5"/>
  <c r="DE56" i="5" s="1"/>
  <c r="DF55" i="5"/>
  <c r="DC55" i="5"/>
  <c r="DE55" i="5" s="1"/>
  <c r="DF54" i="5"/>
  <c r="DC54" i="5"/>
  <c r="DE54" i="5" s="1"/>
  <c r="DF53" i="5"/>
  <c r="DC53" i="5"/>
  <c r="DE53" i="5" s="1"/>
  <c r="DF52" i="5"/>
  <c r="DC52" i="5"/>
  <c r="DE52" i="5" s="1"/>
  <c r="DF51" i="5"/>
  <c r="DC51" i="5"/>
  <c r="DE51" i="5" s="1"/>
  <c r="DF50" i="5"/>
  <c r="DC50" i="5"/>
  <c r="DE50" i="5" s="1"/>
  <c r="DF49" i="5"/>
  <c r="DC49" i="5"/>
  <c r="DE49" i="5" s="1"/>
  <c r="DF48" i="5"/>
  <c r="DC48" i="5"/>
  <c r="DE48" i="5" s="1"/>
  <c r="DF47" i="5"/>
  <c r="DC47" i="5"/>
  <c r="DE47" i="5" s="1"/>
  <c r="DF46" i="5"/>
  <c r="DC46" i="5"/>
  <c r="DE46" i="5" s="1"/>
  <c r="DF45" i="5"/>
  <c r="DC45" i="5"/>
  <c r="DE45" i="5" s="1"/>
  <c r="DF44" i="5"/>
  <c r="DC44" i="5"/>
  <c r="DE44" i="5" s="1"/>
  <c r="DF43" i="5"/>
  <c r="DC43" i="5"/>
  <c r="DE43" i="5" s="1"/>
  <c r="DF42" i="5"/>
  <c r="DC42" i="5"/>
  <c r="DE42" i="5" s="1"/>
  <c r="DF41" i="5"/>
  <c r="DC41" i="5"/>
  <c r="DE41" i="5" s="1"/>
  <c r="DF40" i="5"/>
  <c r="DC40" i="5"/>
  <c r="DE40" i="5" s="1"/>
  <c r="DF39" i="5"/>
  <c r="DC39" i="5"/>
  <c r="DE39" i="5" s="1"/>
  <c r="DF38" i="5"/>
  <c r="DC38" i="5"/>
  <c r="DE38" i="5" s="1"/>
  <c r="DF37" i="5"/>
  <c r="DC37" i="5"/>
  <c r="DE37" i="5" s="1"/>
  <c r="DF36" i="5"/>
  <c r="DC36" i="5"/>
  <c r="DE36" i="5" s="1"/>
  <c r="DF35" i="5"/>
  <c r="DC35" i="5"/>
  <c r="DE35" i="5" s="1"/>
  <c r="DF34" i="5"/>
  <c r="DC34" i="5"/>
  <c r="DE34" i="5" s="1"/>
  <c r="DF33" i="5"/>
  <c r="DC33" i="5"/>
  <c r="DE33" i="5" s="1"/>
  <c r="DF32" i="5"/>
  <c r="DC32" i="5"/>
  <c r="DE32" i="5" s="1"/>
  <c r="DF31" i="5"/>
  <c r="DC31" i="5"/>
  <c r="DE31" i="5" s="1"/>
  <c r="DF30" i="5"/>
  <c r="DC30" i="5"/>
  <c r="DE30" i="5" s="1"/>
  <c r="DF29" i="5"/>
  <c r="DC29" i="5"/>
  <c r="DE29" i="5" s="1"/>
  <c r="DF28" i="5"/>
  <c r="DC28" i="5"/>
  <c r="DE28" i="5" s="1"/>
  <c r="DF27" i="5"/>
  <c r="DC27" i="5"/>
  <c r="DE27" i="5" s="1"/>
  <c r="DF26" i="5"/>
  <c r="DC26" i="5"/>
  <c r="DE26" i="5" s="1"/>
  <c r="DF25" i="5"/>
  <c r="DC25" i="5"/>
  <c r="DE25" i="5" s="1"/>
  <c r="DF24" i="5"/>
  <c r="DC24" i="5"/>
  <c r="DE24" i="5" s="1"/>
  <c r="DF23" i="5"/>
  <c r="DC23" i="5"/>
  <c r="DE23" i="5" s="1"/>
  <c r="DF22" i="5"/>
  <c r="DC22" i="5"/>
  <c r="DE22" i="5" s="1"/>
  <c r="DF21" i="5"/>
  <c r="DC21" i="5"/>
  <c r="DE21" i="5" s="1"/>
  <c r="DF20" i="5"/>
  <c r="DC20" i="5"/>
  <c r="DE20" i="5" s="1"/>
  <c r="DF19" i="5"/>
  <c r="DC19" i="5"/>
  <c r="DE19" i="5" s="1"/>
  <c r="DF18" i="5"/>
  <c r="DC18" i="5"/>
  <c r="DE18" i="5" s="1"/>
  <c r="DF17" i="5"/>
  <c r="DC17" i="5"/>
  <c r="DE17" i="5" s="1"/>
  <c r="DF16" i="5"/>
  <c r="DC16" i="5"/>
  <c r="DE16" i="5" s="1"/>
  <c r="DF15" i="5"/>
  <c r="DC15" i="5"/>
  <c r="DE15" i="5" s="1"/>
  <c r="DF14" i="5"/>
  <c r="DC14" i="5"/>
  <c r="DE14" i="5" s="1"/>
  <c r="DF13" i="5"/>
  <c r="DC13" i="5"/>
  <c r="DE13" i="5" s="1"/>
  <c r="DF12" i="5"/>
  <c r="DC12" i="5"/>
  <c r="DE12" i="5" s="1"/>
  <c r="DF11" i="5"/>
  <c r="DC11" i="5"/>
  <c r="DE11" i="5" s="1"/>
  <c r="DF10" i="5"/>
  <c r="DC10" i="5"/>
  <c r="DE10" i="5" s="1"/>
  <c r="DF9" i="5"/>
  <c r="DG9" i="5" s="1"/>
  <c r="DC9" i="5"/>
  <c r="DE9" i="5" s="1"/>
  <c r="CV89" i="5"/>
  <c r="CS89" i="5"/>
  <c r="CU89" i="5" s="1"/>
  <c r="CV88" i="5"/>
  <c r="CS88" i="5"/>
  <c r="CU88" i="5" s="1"/>
  <c r="CV87" i="5"/>
  <c r="CS87" i="5"/>
  <c r="CU87" i="5" s="1"/>
  <c r="CV86" i="5"/>
  <c r="CS86" i="5"/>
  <c r="CU86" i="5" s="1"/>
  <c r="CV85" i="5"/>
  <c r="CS85" i="5"/>
  <c r="CU85" i="5" s="1"/>
  <c r="CV84" i="5"/>
  <c r="CS84" i="5"/>
  <c r="CU84" i="5" s="1"/>
  <c r="CV83" i="5"/>
  <c r="CS83" i="5"/>
  <c r="CU83" i="5" s="1"/>
  <c r="CV82" i="5"/>
  <c r="CS82" i="5"/>
  <c r="CU82" i="5" s="1"/>
  <c r="CV81" i="5"/>
  <c r="CS81" i="5"/>
  <c r="CU81" i="5" s="1"/>
  <c r="CV80" i="5"/>
  <c r="CS80" i="5"/>
  <c r="CU80" i="5" s="1"/>
  <c r="CV79" i="5"/>
  <c r="CS79" i="5"/>
  <c r="CU79" i="5" s="1"/>
  <c r="CV78" i="5"/>
  <c r="CS78" i="5"/>
  <c r="CU78" i="5" s="1"/>
  <c r="CV77" i="5"/>
  <c r="CS77" i="5"/>
  <c r="CU77" i="5" s="1"/>
  <c r="CV76" i="5"/>
  <c r="CS76" i="5"/>
  <c r="CU76" i="5" s="1"/>
  <c r="CV75" i="5"/>
  <c r="CS75" i="5"/>
  <c r="CU75" i="5" s="1"/>
  <c r="CV74" i="5"/>
  <c r="CS74" i="5"/>
  <c r="CU74" i="5" s="1"/>
  <c r="CV73" i="5"/>
  <c r="CS73" i="5"/>
  <c r="CU73" i="5" s="1"/>
  <c r="CV72" i="5"/>
  <c r="CS72" i="5"/>
  <c r="CU72" i="5" s="1"/>
  <c r="CV71" i="5"/>
  <c r="CS71" i="5"/>
  <c r="CU71" i="5" s="1"/>
  <c r="CV70" i="5"/>
  <c r="CS70" i="5"/>
  <c r="CU70" i="5" s="1"/>
  <c r="CV69" i="5"/>
  <c r="CS69" i="5"/>
  <c r="CU69" i="5" s="1"/>
  <c r="CV68" i="5"/>
  <c r="CS68" i="5"/>
  <c r="CU68" i="5" s="1"/>
  <c r="CV67" i="5"/>
  <c r="CS67" i="5"/>
  <c r="CU67" i="5" s="1"/>
  <c r="CV66" i="5"/>
  <c r="CS66" i="5"/>
  <c r="CU66" i="5" s="1"/>
  <c r="CV65" i="5"/>
  <c r="CS65" i="5"/>
  <c r="CU65" i="5" s="1"/>
  <c r="CV64" i="5"/>
  <c r="CS64" i="5"/>
  <c r="CU64" i="5" s="1"/>
  <c r="CV63" i="5"/>
  <c r="CS63" i="5"/>
  <c r="CU63" i="5" s="1"/>
  <c r="CV62" i="5"/>
  <c r="CS62" i="5"/>
  <c r="CU62" i="5" s="1"/>
  <c r="CV61" i="5"/>
  <c r="CS61" i="5"/>
  <c r="CU61" i="5" s="1"/>
  <c r="CV60" i="5"/>
  <c r="CS60" i="5"/>
  <c r="CU60" i="5" s="1"/>
  <c r="CV59" i="5"/>
  <c r="CS59" i="5"/>
  <c r="CU59" i="5" s="1"/>
  <c r="CV58" i="5"/>
  <c r="CS58" i="5"/>
  <c r="CU58" i="5" s="1"/>
  <c r="CV57" i="5"/>
  <c r="CS57" i="5"/>
  <c r="CU57" i="5" s="1"/>
  <c r="CV56" i="5"/>
  <c r="CS56" i="5"/>
  <c r="CU56" i="5" s="1"/>
  <c r="CV55" i="5"/>
  <c r="CS55" i="5"/>
  <c r="CU55" i="5" s="1"/>
  <c r="CV54" i="5"/>
  <c r="CS54" i="5"/>
  <c r="CU54" i="5" s="1"/>
  <c r="CV53" i="5"/>
  <c r="CS53" i="5"/>
  <c r="CU53" i="5" s="1"/>
  <c r="CV52" i="5"/>
  <c r="CS52" i="5"/>
  <c r="CU52" i="5" s="1"/>
  <c r="CV51" i="5"/>
  <c r="CS51" i="5"/>
  <c r="CU51" i="5" s="1"/>
  <c r="CV50" i="5"/>
  <c r="CS50" i="5"/>
  <c r="CU50" i="5" s="1"/>
  <c r="CV49" i="5"/>
  <c r="CS49" i="5"/>
  <c r="CU49" i="5" s="1"/>
  <c r="CV48" i="5"/>
  <c r="CS48" i="5"/>
  <c r="CU48" i="5" s="1"/>
  <c r="CV47" i="5"/>
  <c r="CS47" i="5"/>
  <c r="CU47" i="5" s="1"/>
  <c r="CV46" i="5"/>
  <c r="CS46" i="5"/>
  <c r="CU46" i="5" s="1"/>
  <c r="CV45" i="5"/>
  <c r="CS45" i="5"/>
  <c r="CU45" i="5" s="1"/>
  <c r="CV44" i="5"/>
  <c r="CS44" i="5"/>
  <c r="CU44" i="5" s="1"/>
  <c r="CV43" i="5"/>
  <c r="CS43" i="5"/>
  <c r="CU43" i="5" s="1"/>
  <c r="CV42" i="5"/>
  <c r="CS42" i="5"/>
  <c r="CU42" i="5" s="1"/>
  <c r="CV41" i="5"/>
  <c r="CS41" i="5"/>
  <c r="CU41" i="5" s="1"/>
  <c r="CV40" i="5"/>
  <c r="CS40" i="5"/>
  <c r="CU40" i="5" s="1"/>
  <c r="CV39" i="5"/>
  <c r="CS39" i="5"/>
  <c r="CU39" i="5" s="1"/>
  <c r="CV38" i="5"/>
  <c r="CS38" i="5"/>
  <c r="CU38" i="5" s="1"/>
  <c r="CV37" i="5"/>
  <c r="CS37" i="5"/>
  <c r="CU37" i="5" s="1"/>
  <c r="CV36" i="5"/>
  <c r="CS36" i="5"/>
  <c r="CU36" i="5" s="1"/>
  <c r="CV35" i="5"/>
  <c r="CS35" i="5"/>
  <c r="CU35" i="5" s="1"/>
  <c r="CV34" i="5"/>
  <c r="CS34" i="5"/>
  <c r="CU34" i="5" s="1"/>
  <c r="CV33" i="5"/>
  <c r="CS33" i="5"/>
  <c r="CU33" i="5" s="1"/>
  <c r="CV32" i="5"/>
  <c r="CS32" i="5"/>
  <c r="CU32" i="5" s="1"/>
  <c r="CV31" i="5"/>
  <c r="CS31" i="5"/>
  <c r="CU31" i="5" s="1"/>
  <c r="CV30" i="5"/>
  <c r="CS30" i="5"/>
  <c r="CU30" i="5" s="1"/>
  <c r="CV29" i="5"/>
  <c r="CS29" i="5"/>
  <c r="CU29" i="5" s="1"/>
  <c r="CV28" i="5"/>
  <c r="CS28" i="5"/>
  <c r="CU28" i="5" s="1"/>
  <c r="CV27" i="5"/>
  <c r="CS27" i="5"/>
  <c r="CU27" i="5" s="1"/>
  <c r="CV26" i="5"/>
  <c r="CS26" i="5"/>
  <c r="CU26" i="5" s="1"/>
  <c r="CV25" i="5"/>
  <c r="CS25" i="5"/>
  <c r="CU25" i="5" s="1"/>
  <c r="CV24" i="5"/>
  <c r="CS24" i="5"/>
  <c r="CU24" i="5" s="1"/>
  <c r="CV23" i="5"/>
  <c r="CS23" i="5"/>
  <c r="CU23" i="5" s="1"/>
  <c r="CV22" i="5"/>
  <c r="CS22" i="5"/>
  <c r="CU22" i="5" s="1"/>
  <c r="CV21" i="5"/>
  <c r="CS21" i="5"/>
  <c r="CU21" i="5" s="1"/>
  <c r="CV20" i="5"/>
  <c r="CS20" i="5"/>
  <c r="CU20" i="5" s="1"/>
  <c r="CV19" i="5"/>
  <c r="CS19" i="5"/>
  <c r="CU19" i="5" s="1"/>
  <c r="CV18" i="5"/>
  <c r="CS18" i="5"/>
  <c r="CU18" i="5" s="1"/>
  <c r="CV17" i="5"/>
  <c r="CS17" i="5"/>
  <c r="CU17" i="5" s="1"/>
  <c r="CV16" i="5"/>
  <c r="CS16" i="5"/>
  <c r="CU16" i="5" s="1"/>
  <c r="CV15" i="5"/>
  <c r="CS15" i="5"/>
  <c r="CU15" i="5" s="1"/>
  <c r="CV14" i="5"/>
  <c r="CS14" i="5"/>
  <c r="CU14" i="5" s="1"/>
  <c r="CV13" i="5"/>
  <c r="CS13" i="5"/>
  <c r="CU13" i="5" s="1"/>
  <c r="CV12" i="5"/>
  <c r="CS12" i="5"/>
  <c r="CU12" i="5" s="1"/>
  <c r="CV11" i="5"/>
  <c r="CS11" i="5"/>
  <c r="CU11" i="5" s="1"/>
  <c r="CV10" i="5"/>
  <c r="CS10" i="5"/>
  <c r="CU10" i="5" s="1"/>
  <c r="CV9" i="5"/>
  <c r="CW9" i="5" s="1"/>
  <c r="CS9" i="5"/>
  <c r="CU9" i="5" s="1"/>
  <c r="R888" i="1"/>
  <c r="R878" i="1"/>
  <c r="R866" i="1"/>
  <c r="R856" i="1"/>
  <c r="R846" i="1"/>
  <c r="R836" i="1"/>
  <c r="R824" i="1"/>
  <c r="R814" i="1"/>
  <c r="R804" i="1"/>
  <c r="R794" i="1"/>
  <c r="R782" i="1"/>
  <c r="R772" i="1"/>
  <c r="R762" i="1"/>
  <c r="R752" i="1"/>
  <c r="R740" i="1"/>
  <c r="R730" i="1"/>
  <c r="R720" i="1"/>
  <c r="R710" i="1"/>
  <c r="R698" i="1"/>
  <c r="R688" i="1"/>
  <c r="R678" i="1"/>
  <c r="CH39" i="5" l="1"/>
  <c r="CI38" i="5"/>
  <c r="CK38" i="5" s="1"/>
  <c r="CL49" i="5"/>
  <c r="CM49" i="5" s="1"/>
  <c r="DG10" i="5"/>
  <c r="DG11" i="5" s="1"/>
  <c r="DG12" i="5" s="1"/>
  <c r="DG13" i="5" s="1"/>
  <c r="DG14" i="5" s="1"/>
  <c r="DG15" i="5" s="1"/>
  <c r="DG16" i="5" s="1"/>
  <c r="DG17" i="5" s="1"/>
  <c r="DG18" i="5" s="1"/>
  <c r="DG19" i="5" s="1"/>
  <c r="DG20" i="5" s="1"/>
  <c r="DG21" i="5" s="1"/>
  <c r="DG22" i="5" s="1"/>
  <c r="DG23" i="5" s="1"/>
  <c r="DG24" i="5" s="1"/>
  <c r="DG25" i="5" s="1"/>
  <c r="DG26" i="5" s="1"/>
  <c r="DG27" i="5" s="1"/>
  <c r="DG28" i="5" s="1"/>
  <c r="DG29" i="5" s="1"/>
  <c r="DG30" i="5" s="1"/>
  <c r="DG31" i="5" s="1"/>
  <c r="DG32" i="5" s="1"/>
  <c r="DG33" i="5" s="1"/>
  <c r="DG34" i="5" s="1"/>
  <c r="DG35" i="5" s="1"/>
  <c r="DG36" i="5" s="1"/>
  <c r="DG37" i="5" s="1"/>
  <c r="DG38" i="5" s="1"/>
  <c r="DG39" i="5" s="1"/>
  <c r="DG40" i="5" s="1"/>
  <c r="DG41" i="5" s="1"/>
  <c r="DG42" i="5" s="1"/>
  <c r="DG43" i="5" s="1"/>
  <c r="DG44" i="5" s="1"/>
  <c r="DG45" i="5" s="1"/>
  <c r="DG46" i="5" s="1"/>
  <c r="DG47" i="5" s="1"/>
  <c r="DG48" i="5" s="1"/>
  <c r="DG49" i="5" s="1"/>
  <c r="DG50" i="5" s="1"/>
  <c r="DG51" i="5" s="1"/>
  <c r="DG52" i="5" s="1"/>
  <c r="DG53" i="5" s="1"/>
  <c r="DG54" i="5" s="1"/>
  <c r="DG55" i="5" s="1"/>
  <c r="DG56" i="5" s="1"/>
  <c r="DG57" i="5" s="1"/>
  <c r="DG58" i="5" s="1"/>
  <c r="DG59" i="5" s="1"/>
  <c r="DG60" i="5" s="1"/>
  <c r="DG61" i="5" s="1"/>
  <c r="DG62" i="5" s="1"/>
  <c r="DG63" i="5" s="1"/>
  <c r="DG64" i="5" s="1"/>
  <c r="DG65" i="5" s="1"/>
  <c r="DG66" i="5" s="1"/>
  <c r="DG67" i="5" s="1"/>
  <c r="DG68" i="5" s="1"/>
  <c r="DG69" i="5" s="1"/>
  <c r="DG70" i="5" s="1"/>
  <c r="DG71" i="5" s="1"/>
  <c r="DG72" i="5" s="1"/>
  <c r="DG73" i="5" s="1"/>
  <c r="DG74" i="5" s="1"/>
  <c r="DG75" i="5" s="1"/>
  <c r="DG76" i="5" s="1"/>
  <c r="DG77" i="5" s="1"/>
  <c r="DG78" i="5" s="1"/>
  <c r="DG79" i="5" s="1"/>
  <c r="DG80" i="5" s="1"/>
  <c r="DG81" i="5" s="1"/>
  <c r="DG82" i="5" s="1"/>
  <c r="DG83" i="5" s="1"/>
  <c r="DG84" i="5" s="1"/>
  <c r="DG85" i="5" s="1"/>
  <c r="DG86" i="5" s="1"/>
  <c r="DG87" i="5" s="1"/>
  <c r="DG88" i="5" s="1"/>
  <c r="DG89" i="5" s="1"/>
  <c r="CW10" i="5"/>
  <c r="EK10" i="5"/>
  <c r="EK11" i="5" s="1"/>
  <c r="EK12" i="5" s="1"/>
  <c r="EK13" i="5" s="1"/>
  <c r="EK14" i="5" s="1"/>
  <c r="EK15" i="5" s="1"/>
  <c r="EK16" i="5" s="1"/>
  <c r="EK17" i="5" s="1"/>
  <c r="EK18" i="5" s="1"/>
  <c r="EK19" i="5" s="1"/>
  <c r="EK20" i="5" s="1"/>
  <c r="EK21" i="5" s="1"/>
  <c r="EK22" i="5" s="1"/>
  <c r="EK23" i="5" s="1"/>
  <c r="EK24" i="5" s="1"/>
  <c r="EK25" i="5" s="1"/>
  <c r="EK26" i="5" s="1"/>
  <c r="EK27" i="5" s="1"/>
  <c r="EK28" i="5" s="1"/>
  <c r="EK29" i="5" s="1"/>
  <c r="EK30" i="5" s="1"/>
  <c r="EK31" i="5" s="1"/>
  <c r="EK32" i="5" s="1"/>
  <c r="EK33" i="5" s="1"/>
  <c r="EK34" i="5" s="1"/>
  <c r="EK35" i="5" s="1"/>
  <c r="EK36" i="5" s="1"/>
  <c r="EK37" i="5" s="1"/>
  <c r="EK38" i="5" s="1"/>
  <c r="EK39" i="5" s="1"/>
  <c r="EK40" i="5" s="1"/>
  <c r="EK41" i="5" s="1"/>
  <c r="EK42" i="5" s="1"/>
  <c r="EK43" i="5" s="1"/>
  <c r="EK44" i="5" s="1"/>
  <c r="EK45" i="5" s="1"/>
  <c r="EK46" i="5" s="1"/>
  <c r="EK47" i="5" s="1"/>
  <c r="EK48" i="5" s="1"/>
  <c r="EK49" i="5" s="1"/>
  <c r="EK50" i="5" s="1"/>
  <c r="EK51" i="5" s="1"/>
  <c r="EK52" i="5" s="1"/>
  <c r="EK53" i="5" s="1"/>
  <c r="EK54" i="5" s="1"/>
  <c r="EK55" i="5" s="1"/>
  <c r="EK56" i="5" s="1"/>
  <c r="EK57" i="5" s="1"/>
  <c r="EK58" i="5" s="1"/>
  <c r="EK59" i="5" s="1"/>
  <c r="EK60" i="5" s="1"/>
  <c r="EK61" i="5" s="1"/>
  <c r="EK62" i="5" s="1"/>
  <c r="EK63" i="5" s="1"/>
  <c r="EK64" i="5" s="1"/>
  <c r="EK65" i="5" s="1"/>
  <c r="EK66" i="5" s="1"/>
  <c r="EK67" i="5" s="1"/>
  <c r="EK68" i="5" s="1"/>
  <c r="EK69" i="5" s="1"/>
  <c r="EK70" i="5" s="1"/>
  <c r="EK71" i="5" s="1"/>
  <c r="EK72" i="5" s="1"/>
  <c r="EK73" i="5" s="1"/>
  <c r="EK74" i="5" s="1"/>
  <c r="EK75" i="5" s="1"/>
  <c r="EK76" i="5" s="1"/>
  <c r="EK77" i="5" s="1"/>
  <c r="EK78" i="5" s="1"/>
  <c r="EK79" i="5" s="1"/>
  <c r="EK80" i="5" s="1"/>
  <c r="EK81" i="5" s="1"/>
  <c r="EK82" i="5" s="1"/>
  <c r="EK83" i="5" s="1"/>
  <c r="EK84" i="5" s="1"/>
  <c r="EK85" i="5" s="1"/>
  <c r="EK86" i="5" s="1"/>
  <c r="EK87" i="5" s="1"/>
  <c r="EK88" i="5" s="1"/>
  <c r="EK89" i="5" s="1"/>
  <c r="GI10" i="5"/>
  <c r="GI11" i="5" s="1"/>
  <c r="GI12" i="5" s="1"/>
  <c r="GI13" i="5" s="1"/>
  <c r="GI14" i="5" s="1"/>
  <c r="GI15" i="5" s="1"/>
  <c r="GI16" i="5" s="1"/>
  <c r="GI17" i="5" s="1"/>
  <c r="GI18" i="5" s="1"/>
  <c r="GI19" i="5" s="1"/>
  <c r="GI20" i="5" s="1"/>
  <c r="GI21" i="5" s="1"/>
  <c r="GI22" i="5" s="1"/>
  <c r="GI23" i="5" s="1"/>
  <c r="GI24" i="5" s="1"/>
  <c r="GI25" i="5" s="1"/>
  <c r="GI26" i="5" s="1"/>
  <c r="GI27" i="5" s="1"/>
  <c r="GI28" i="5" s="1"/>
  <c r="GI29" i="5" s="1"/>
  <c r="GI30" i="5" s="1"/>
  <c r="GI31" i="5" s="1"/>
  <c r="GI32" i="5" s="1"/>
  <c r="GI33" i="5" s="1"/>
  <c r="GI34" i="5" s="1"/>
  <c r="GI35" i="5" s="1"/>
  <c r="GI36" i="5" s="1"/>
  <c r="GI37" i="5" s="1"/>
  <c r="GI38" i="5" s="1"/>
  <c r="GI39" i="5" s="1"/>
  <c r="GI40" i="5" s="1"/>
  <c r="GI41" i="5" s="1"/>
  <c r="GI42" i="5" s="1"/>
  <c r="GI43" i="5" s="1"/>
  <c r="GI44" i="5" s="1"/>
  <c r="GI45" i="5" s="1"/>
  <c r="GI46" i="5" s="1"/>
  <c r="GI47" i="5" s="1"/>
  <c r="GI48" i="5" s="1"/>
  <c r="GI49" i="5" s="1"/>
  <c r="GI50" i="5" s="1"/>
  <c r="GI51" i="5" s="1"/>
  <c r="GI52" i="5" s="1"/>
  <c r="GI53" i="5" s="1"/>
  <c r="GI54" i="5" s="1"/>
  <c r="GI55" i="5" s="1"/>
  <c r="GI56" i="5" s="1"/>
  <c r="GI57" i="5" s="1"/>
  <c r="GI58" i="5" s="1"/>
  <c r="GI59" i="5" s="1"/>
  <c r="GI60" i="5" s="1"/>
  <c r="GI61" i="5" s="1"/>
  <c r="GI62" i="5" s="1"/>
  <c r="GI63" i="5" s="1"/>
  <c r="GI64" i="5" s="1"/>
  <c r="GI65" i="5" s="1"/>
  <c r="GI66" i="5" s="1"/>
  <c r="GI67" i="5" s="1"/>
  <c r="GI68" i="5" s="1"/>
  <c r="GI69" i="5" s="1"/>
  <c r="GI70" i="5" s="1"/>
  <c r="GI71" i="5" s="1"/>
  <c r="GI72" i="5" s="1"/>
  <c r="GI73" i="5" s="1"/>
  <c r="GI74" i="5" s="1"/>
  <c r="GI75" i="5" s="1"/>
  <c r="GI76" i="5" s="1"/>
  <c r="GI77" i="5" s="1"/>
  <c r="GI78" i="5" s="1"/>
  <c r="GI79" i="5" s="1"/>
  <c r="GI80" i="5" s="1"/>
  <c r="GI81" i="5" s="1"/>
  <c r="GI82" i="5" s="1"/>
  <c r="GI83" i="5" s="1"/>
  <c r="GI84" i="5" s="1"/>
  <c r="GI85" i="5" s="1"/>
  <c r="GI86" i="5" s="1"/>
  <c r="GI87" i="5" s="1"/>
  <c r="GI88" i="5" s="1"/>
  <c r="GI89" i="5" s="1"/>
  <c r="FY10" i="5"/>
  <c r="FY11" i="5" s="1"/>
  <c r="FY12" i="5" s="1"/>
  <c r="FY13" i="5" s="1"/>
  <c r="FY14" i="5" s="1"/>
  <c r="FY15" i="5" s="1"/>
  <c r="FY16" i="5" s="1"/>
  <c r="FY17" i="5" s="1"/>
  <c r="FY18" i="5" s="1"/>
  <c r="FY19" i="5" s="1"/>
  <c r="FY20" i="5" s="1"/>
  <c r="FY21" i="5" s="1"/>
  <c r="FY22" i="5" s="1"/>
  <c r="FY23" i="5" s="1"/>
  <c r="FY24" i="5" s="1"/>
  <c r="FY25" i="5" s="1"/>
  <c r="FY26" i="5" s="1"/>
  <c r="FY27" i="5" s="1"/>
  <c r="FY28" i="5" s="1"/>
  <c r="FY29" i="5" s="1"/>
  <c r="FY30" i="5" s="1"/>
  <c r="FY31" i="5" s="1"/>
  <c r="FY32" i="5" s="1"/>
  <c r="FY33" i="5" s="1"/>
  <c r="FY34" i="5" s="1"/>
  <c r="FY35" i="5" s="1"/>
  <c r="FY36" i="5" s="1"/>
  <c r="FY37" i="5" s="1"/>
  <c r="FY38" i="5" s="1"/>
  <c r="FY39" i="5" s="1"/>
  <c r="FY40" i="5" s="1"/>
  <c r="FY41" i="5" s="1"/>
  <c r="FY42" i="5" s="1"/>
  <c r="FY43" i="5" s="1"/>
  <c r="FY44" i="5" s="1"/>
  <c r="FY45" i="5" s="1"/>
  <c r="FY46" i="5" s="1"/>
  <c r="FY47" i="5" s="1"/>
  <c r="FY48" i="5" s="1"/>
  <c r="FY49" i="5" s="1"/>
  <c r="FY50" i="5" s="1"/>
  <c r="FY51" i="5" s="1"/>
  <c r="FY52" i="5" s="1"/>
  <c r="FY53" i="5" s="1"/>
  <c r="FY54" i="5" s="1"/>
  <c r="FY55" i="5" s="1"/>
  <c r="FY56" i="5" s="1"/>
  <c r="FY57" i="5" s="1"/>
  <c r="FY58" i="5" s="1"/>
  <c r="FY59" i="5" s="1"/>
  <c r="FY60" i="5" s="1"/>
  <c r="FY61" i="5" s="1"/>
  <c r="FY62" i="5" s="1"/>
  <c r="FY63" i="5" s="1"/>
  <c r="FY64" i="5" s="1"/>
  <c r="FY65" i="5" s="1"/>
  <c r="FY66" i="5" s="1"/>
  <c r="FY67" i="5" s="1"/>
  <c r="FY68" i="5" s="1"/>
  <c r="FY69" i="5" s="1"/>
  <c r="FY70" i="5" s="1"/>
  <c r="FY71" i="5" s="1"/>
  <c r="FY72" i="5" s="1"/>
  <c r="FY73" i="5" s="1"/>
  <c r="FY74" i="5" s="1"/>
  <c r="FY75" i="5" s="1"/>
  <c r="FY76" i="5" s="1"/>
  <c r="FY77" i="5" s="1"/>
  <c r="FY78" i="5" s="1"/>
  <c r="FY79" i="5" s="1"/>
  <c r="FY80" i="5" s="1"/>
  <c r="FY81" i="5" s="1"/>
  <c r="FY82" i="5" s="1"/>
  <c r="FY83" i="5" s="1"/>
  <c r="FY84" i="5" s="1"/>
  <c r="FY85" i="5" s="1"/>
  <c r="FY86" i="5" s="1"/>
  <c r="FY87" i="5" s="1"/>
  <c r="FY88" i="5" s="1"/>
  <c r="FY89" i="5" s="1"/>
  <c r="FO10" i="5"/>
  <c r="FO11" i="5" s="1"/>
  <c r="FO12" i="5" s="1"/>
  <c r="FO13" i="5" s="1"/>
  <c r="FO14" i="5" s="1"/>
  <c r="FO15" i="5" s="1"/>
  <c r="FO16" i="5" s="1"/>
  <c r="FO17" i="5" s="1"/>
  <c r="FO18" i="5" s="1"/>
  <c r="FO19" i="5" s="1"/>
  <c r="FO20" i="5" s="1"/>
  <c r="FO21" i="5" s="1"/>
  <c r="FO22" i="5" s="1"/>
  <c r="FO23" i="5" s="1"/>
  <c r="FO24" i="5" s="1"/>
  <c r="FO25" i="5" s="1"/>
  <c r="FO26" i="5" s="1"/>
  <c r="FO27" i="5" s="1"/>
  <c r="FO28" i="5" s="1"/>
  <c r="FO29" i="5" s="1"/>
  <c r="FO30" i="5" s="1"/>
  <c r="FO31" i="5" s="1"/>
  <c r="FO32" i="5" s="1"/>
  <c r="FO33" i="5" s="1"/>
  <c r="FO34" i="5" s="1"/>
  <c r="FO35" i="5" s="1"/>
  <c r="FO36" i="5" s="1"/>
  <c r="FO37" i="5" s="1"/>
  <c r="FO38" i="5" s="1"/>
  <c r="FO39" i="5" s="1"/>
  <c r="FO40" i="5" s="1"/>
  <c r="FO41" i="5" s="1"/>
  <c r="FO42" i="5" s="1"/>
  <c r="FO43" i="5" s="1"/>
  <c r="FO44" i="5" s="1"/>
  <c r="FO45" i="5" s="1"/>
  <c r="FO46" i="5" s="1"/>
  <c r="FO47" i="5" s="1"/>
  <c r="FO48" i="5" s="1"/>
  <c r="FO49" i="5" s="1"/>
  <c r="FO50" i="5" s="1"/>
  <c r="FO51" i="5" s="1"/>
  <c r="FO52" i="5" s="1"/>
  <c r="FO53" i="5" s="1"/>
  <c r="FO54" i="5" s="1"/>
  <c r="FO55" i="5" s="1"/>
  <c r="FO56" i="5" s="1"/>
  <c r="FO57" i="5" s="1"/>
  <c r="FO58" i="5" s="1"/>
  <c r="FO59" i="5" s="1"/>
  <c r="FO60" i="5" s="1"/>
  <c r="FO61" i="5" s="1"/>
  <c r="FO62" i="5" s="1"/>
  <c r="FO63" i="5" s="1"/>
  <c r="FO64" i="5" s="1"/>
  <c r="FO65" i="5" s="1"/>
  <c r="FO66" i="5" s="1"/>
  <c r="FO67" i="5" s="1"/>
  <c r="FO68" i="5" s="1"/>
  <c r="FO69" i="5" s="1"/>
  <c r="FO70" i="5" s="1"/>
  <c r="FO71" i="5" s="1"/>
  <c r="FO72" i="5" s="1"/>
  <c r="FO73" i="5" s="1"/>
  <c r="FO74" i="5" s="1"/>
  <c r="FO75" i="5" s="1"/>
  <c r="FO76" i="5" s="1"/>
  <c r="FO77" i="5" s="1"/>
  <c r="FO78" i="5" s="1"/>
  <c r="FO79" i="5" s="1"/>
  <c r="FO80" i="5" s="1"/>
  <c r="FO81" i="5" s="1"/>
  <c r="FO82" i="5" s="1"/>
  <c r="FO83" i="5" s="1"/>
  <c r="FO84" i="5" s="1"/>
  <c r="FO85" i="5" s="1"/>
  <c r="FO86" i="5" s="1"/>
  <c r="FO87" i="5" s="1"/>
  <c r="FO88" i="5" s="1"/>
  <c r="FO89" i="5" s="1"/>
  <c r="EA10" i="5"/>
  <c r="EA11" i="5" s="1"/>
  <c r="EA12" i="5" s="1"/>
  <c r="EA13" i="5" s="1"/>
  <c r="EA14" i="5" s="1"/>
  <c r="EA15" i="5" s="1"/>
  <c r="EA16" i="5" s="1"/>
  <c r="EA17" i="5" s="1"/>
  <c r="EA18" i="5" s="1"/>
  <c r="EA19" i="5" s="1"/>
  <c r="EA20" i="5" s="1"/>
  <c r="EA21" i="5" s="1"/>
  <c r="EA22" i="5" s="1"/>
  <c r="EA23" i="5" s="1"/>
  <c r="EA24" i="5" s="1"/>
  <c r="EA25" i="5" s="1"/>
  <c r="EA26" i="5" s="1"/>
  <c r="EA27" i="5" s="1"/>
  <c r="EA28" i="5" s="1"/>
  <c r="EA29" i="5" s="1"/>
  <c r="EA30" i="5" s="1"/>
  <c r="EA31" i="5" s="1"/>
  <c r="EA32" i="5" s="1"/>
  <c r="EA33" i="5" s="1"/>
  <c r="EA34" i="5" s="1"/>
  <c r="EA35" i="5" s="1"/>
  <c r="EA36" i="5" s="1"/>
  <c r="EA37" i="5" s="1"/>
  <c r="EA38" i="5" s="1"/>
  <c r="EA39" i="5" s="1"/>
  <c r="EA40" i="5" s="1"/>
  <c r="EA41" i="5" s="1"/>
  <c r="EA42" i="5" s="1"/>
  <c r="EA43" i="5" s="1"/>
  <c r="EA44" i="5" s="1"/>
  <c r="EA45" i="5" s="1"/>
  <c r="EA46" i="5" s="1"/>
  <c r="EA47" i="5" s="1"/>
  <c r="EA48" i="5" s="1"/>
  <c r="EA49" i="5" s="1"/>
  <c r="EA50" i="5" s="1"/>
  <c r="EA51" i="5" s="1"/>
  <c r="EA52" i="5" s="1"/>
  <c r="EA53" i="5" s="1"/>
  <c r="EA54" i="5" s="1"/>
  <c r="EA55" i="5" s="1"/>
  <c r="EA56" i="5" s="1"/>
  <c r="EA57" i="5" s="1"/>
  <c r="EA58" i="5" s="1"/>
  <c r="EA59" i="5" s="1"/>
  <c r="EA60" i="5" s="1"/>
  <c r="EA61" i="5" s="1"/>
  <c r="EA62" i="5" s="1"/>
  <c r="EA63" i="5" s="1"/>
  <c r="EA64" i="5" s="1"/>
  <c r="EA65" i="5" s="1"/>
  <c r="EA66" i="5" s="1"/>
  <c r="EA67" i="5" s="1"/>
  <c r="EA68" i="5" s="1"/>
  <c r="EA69" i="5" s="1"/>
  <c r="EA70" i="5" s="1"/>
  <c r="EA71" i="5" s="1"/>
  <c r="EA72" i="5" s="1"/>
  <c r="EA73" i="5" s="1"/>
  <c r="EA74" i="5" s="1"/>
  <c r="EA75" i="5" s="1"/>
  <c r="EA76" i="5" s="1"/>
  <c r="EA77" i="5" s="1"/>
  <c r="EA78" i="5" s="1"/>
  <c r="EA79" i="5" s="1"/>
  <c r="EA80" i="5" s="1"/>
  <c r="EA81" i="5" s="1"/>
  <c r="EA82" i="5" s="1"/>
  <c r="EA83" i="5" s="1"/>
  <c r="EA84" i="5" s="1"/>
  <c r="EA85" i="5" s="1"/>
  <c r="EA86" i="5" s="1"/>
  <c r="EA87" i="5" s="1"/>
  <c r="EA88" i="5" s="1"/>
  <c r="EA89" i="5" s="1"/>
  <c r="HC10" i="5"/>
  <c r="HC11" i="5" s="1"/>
  <c r="HC12" i="5" s="1"/>
  <c r="HC13" i="5" s="1"/>
  <c r="HC14" i="5" s="1"/>
  <c r="HC15" i="5" s="1"/>
  <c r="HC16" i="5" s="1"/>
  <c r="HC17" i="5" s="1"/>
  <c r="HC18" i="5" s="1"/>
  <c r="HC19" i="5" s="1"/>
  <c r="HC20" i="5" s="1"/>
  <c r="HC21" i="5" s="1"/>
  <c r="HC22" i="5" s="1"/>
  <c r="HC23" i="5" s="1"/>
  <c r="HC24" i="5" s="1"/>
  <c r="HC25" i="5" s="1"/>
  <c r="HC26" i="5" s="1"/>
  <c r="HC27" i="5" s="1"/>
  <c r="HC28" i="5" s="1"/>
  <c r="HC29" i="5" s="1"/>
  <c r="HC30" i="5" s="1"/>
  <c r="HC31" i="5" s="1"/>
  <c r="HC32" i="5" s="1"/>
  <c r="HC33" i="5" s="1"/>
  <c r="HC34" i="5" s="1"/>
  <c r="HC35" i="5" s="1"/>
  <c r="HC36" i="5" s="1"/>
  <c r="HC37" i="5" s="1"/>
  <c r="HC38" i="5" s="1"/>
  <c r="HC39" i="5" s="1"/>
  <c r="HC40" i="5" s="1"/>
  <c r="HC41" i="5" s="1"/>
  <c r="HC42" i="5" s="1"/>
  <c r="HC43" i="5" s="1"/>
  <c r="HC44" i="5" s="1"/>
  <c r="HC45" i="5" s="1"/>
  <c r="HC46" i="5" s="1"/>
  <c r="HC47" i="5" s="1"/>
  <c r="HC48" i="5" s="1"/>
  <c r="HC49" i="5" s="1"/>
  <c r="HC50" i="5" s="1"/>
  <c r="HC51" i="5" s="1"/>
  <c r="HC52" i="5" s="1"/>
  <c r="HC53" i="5" s="1"/>
  <c r="HC54" i="5" s="1"/>
  <c r="HC55" i="5" s="1"/>
  <c r="HC56" i="5" s="1"/>
  <c r="HC57" i="5" s="1"/>
  <c r="HC58" i="5" s="1"/>
  <c r="HC59" i="5" s="1"/>
  <c r="HC60" i="5" s="1"/>
  <c r="HC61" i="5" s="1"/>
  <c r="HC62" i="5" s="1"/>
  <c r="HC63" i="5" s="1"/>
  <c r="HC64" i="5" s="1"/>
  <c r="HC65" i="5" s="1"/>
  <c r="HC66" i="5" s="1"/>
  <c r="HC67" i="5" s="1"/>
  <c r="HC68" i="5" s="1"/>
  <c r="HC69" i="5" s="1"/>
  <c r="HC70" i="5" s="1"/>
  <c r="HC71" i="5" s="1"/>
  <c r="HC72" i="5" s="1"/>
  <c r="HC73" i="5" s="1"/>
  <c r="HC74" i="5" s="1"/>
  <c r="HC75" i="5" s="1"/>
  <c r="HC76" i="5" s="1"/>
  <c r="HC77" i="5" s="1"/>
  <c r="HC78" i="5" s="1"/>
  <c r="HC79" i="5" s="1"/>
  <c r="HC80" i="5" s="1"/>
  <c r="HC81" i="5" s="1"/>
  <c r="HC82" i="5" s="1"/>
  <c r="HC83" i="5" s="1"/>
  <c r="HC84" i="5" s="1"/>
  <c r="HC85" i="5" s="1"/>
  <c r="HC86" i="5" s="1"/>
  <c r="HC87" i="5" s="1"/>
  <c r="HC88" i="5" s="1"/>
  <c r="HC89" i="5" s="1"/>
  <c r="GS10" i="5"/>
  <c r="GS11" i="5" s="1"/>
  <c r="GS12" i="5" s="1"/>
  <c r="GS13" i="5" s="1"/>
  <c r="GS14" i="5" s="1"/>
  <c r="GS15" i="5" s="1"/>
  <c r="GS16" i="5" s="1"/>
  <c r="GS17" i="5" s="1"/>
  <c r="GS18" i="5" s="1"/>
  <c r="GS19" i="5" s="1"/>
  <c r="GS20" i="5" s="1"/>
  <c r="GS21" i="5" s="1"/>
  <c r="GS22" i="5" s="1"/>
  <c r="GS23" i="5" s="1"/>
  <c r="GS24" i="5" s="1"/>
  <c r="GS25" i="5" s="1"/>
  <c r="GS26" i="5" s="1"/>
  <c r="GS27" i="5" s="1"/>
  <c r="GS28" i="5" s="1"/>
  <c r="GS29" i="5" s="1"/>
  <c r="GS30" i="5" s="1"/>
  <c r="GS31" i="5" s="1"/>
  <c r="GS32" i="5" s="1"/>
  <c r="GS33" i="5" s="1"/>
  <c r="GS34" i="5" s="1"/>
  <c r="GS35" i="5" s="1"/>
  <c r="GS36" i="5" s="1"/>
  <c r="GS37" i="5" s="1"/>
  <c r="GS38" i="5" s="1"/>
  <c r="GS39" i="5" s="1"/>
  <c r="GS40" i="5" s="1"/>
  <c r="GS41" i="5" s="1"/>
  <c r="GS42" i="5" s="1"/>
  <c r="GS43" i="5" s="1"/>
  <c r="GS44" i="5" s="1"/>
  <c r="GS45" i="5" s="1"/>
  <c r="GS46" i="5" s="1"/>
  <c r="GS47" i="5" s="1"/>
  <c r="GS48" i="5" s="1"/>
  <c r="GS49" i="5" s="1"/>
  <c r="GS50" i="5" s="1"/>
  <c r="GS51" i="5" s="1"/>
  <c r="GS52" i="5" s="1"/>
  <c r="GS53" i="5" s="1"/>
  <c r="GS54" i="5" s="1"/>
  <c r="GS55" i="5" s="1"/>
  <c r="GS56" i="5" s="1"/>
  <c r="GS57" i="5" s="1"/>
  <c r="GS58" i="5" s="1"/>
  <c r="GS59" i="5" s="1"/>
  <c r="GS60" i="5" s="1"/>
  <c r="GS61" i="5" s="1"/>
  <c r="GS62" i="5" s="1"/>
  <c r="GS63" i="5" s="1"/>
  <c r="GS64" i="5" s="1"/>
  <c r="GS65" i="5" s="1"/>
  <c r="GS66" i="5" s="1"/>
  <c r="GS67" i="5" s="1"/>
  <c r="GS68" i="5" s="1"/>
  <c r="GS69" i="5" s="1"/>
  <c r="GS70" i="5" s="1"/>
  <c r="GS71" i="5" s="1"/>
  <c r="GS72" i="5" s="1"/>
  <c r="GS73" i="5" s="1"/>
  <c r="GS74" i="5" s="1"/>
  <c r="GS75" i="5" s="1"/>
  <c r="GS76" i="5" s="1"/>
  <c r="GS77" i="5" s="1"/>
  <c r="GS78" i="5" s="1"/>
  <c r="GS79" i="5" s="1"/>
  <c r="GS80" i="5" s="1"/>
  <c r="GS81" i="5" s="1"/>
  <c r="GS82" i="5" s="1"/>
  <c r="GS83" i="5" s="1"/>
  <c r="GS84" i="5" s="1"/>
  <c r="GS85" i="5" s="1"/>
  <c r="GS86" i="5" s="1"/>
  <c r="GS87" i="5" s="1"/>
  <c r="GS88" i="5" s="1"/>
  <c r="GS89" i="5" s="1"/>
  <c r="FE10" i="5"/>
  <c r="FE11" i="5" s="1"/>
  <c r="FE12" i="5" s="1"/>
  <c r="FE13" i="5" s="1"/>
  <c r="FE14" i="5" s="1"/>
  <c r="FE15" i="5" s="1"/>
  <c r="FE16" i="5" s="1"/>
  <c r="FE17" i="5" s="1"/>
  <c r="FE18" i="5" s="1"/>
  <c r="FE19" i="5" s="1"/>
  <c r="FE20" i="5" s="1"/>
  <c r="FE21" i="5" s="1"/>
  <c r="FE22" i="5" s="1"/>
  <c r="FE23" i="5" s="1"/>
  <c r="FE24" i="5" s="1"/>
  <c r="FE25" i="5" s="1"/>
  <c r="FE26" i="5" s="1"/>
  <c r="FE27" i="5" s="1"/>
  <c r="FE28" i="5" s="1"/>
  <c r="FE29" i="5" s="1"/>
  <c r="FE30" i="5" s="1"/>
  <c r="FE31" i="5" s="1"/>
  <c r="FE32" i="5" s="1"/>
  <c r="FE33" i="5" s="1"/>
  <c r="FE34" i="5" s="1"/>
  <c r="FE35" i="5" s="1"/>
  <c r="FE36" i="5" s="1"/>
  <c r="FE37" i="5" s="1"/>
  <c r="FE38" i="5" s="1"/>
  <c r="FE39" i="5" s="1"/>
  <c r="FE40" i="5" s="1"/>
  <c r="FE41" i="5" s="1"/>
  <c r="FE42" i="5" s="1"/>
  <c r="FE43" i="5" s="1"/>
  <c r="FE44" i="5" s="1"/>
  <c r="FE45" i="5" s="1"/>
  <c r="FE46" i="5" s="1"/>
  <c r="FE47" i="5" s="1"/>
  <c r="FE48" i="5" s="1"/>
  <c r="FE49" i="5" s="1"/>
  <c r="FE50" i="5" s="1"/>
  <c r="FE51" i="5" s="1"/>
  <c r="FE52" i="5" s="1"/>
  <c r="FE53" i="5" s="1"/>
  <c r="FE54" i="5" s="1"/>
  <c r="FE55" i="5" s="1"/>
  <c r="FE56" i="5" s="1"/>
  <c r="FE57" i="5" s="1"/>
  <c r="FE58" i="5" s="1"/>
  <c r="FE59" i="5" s="1"/>
  <c r="FE60" i="5" s="1"/>
  <c r="FE61" i="5" s="1"/>
  <c r="FE62" i="5" s="1"/>
  <c r="FE63" i="5" s="1"/>
  <c r="FE64" i="5" s="1"/>
  <c r="FE65" i="5" s="1"/>
  <c r="FE66" i="5" s="1"/>
  <c r="FE67" i="5" s="1"/>
  <c r="FE68" i="5" s="1"/>
  <c r="FE69" i="5" s="1"/>
  <c r="FE70" i="5" s="1"/>
  <c r="FE71" i="5" s="1"/>
  <c r="FE72" i="5" s="1"/>
  <c r="FE73" i="5" s="1"/>
  <c r="FE74" i="5" s="1"/>
  <c r="FE75" i="5" s="1"/>
  <c r="FE76" i="5" s="1"/>
  <c r="FE77" i="5" s="1"/>
  <c r="FE78" i="5" s="1"/>
  <c r="FE79" i="5" s="1"/>
  <c r="FE80" i="5" s="1"/>
  <c r="FE81" i="5" s="1"/>
  <c r="FE82" i="5" s="1"/>
  <c r="FE83" i="5" s="1"/>
  <c r="FE84" i="5" s="1"/>
  <c r="FE85" i="5" s="1"/>
  <c r="FE86" i="5" s="1"/>
  <c r="FE87" i="5" s="1"/>
  <c r="FE88" i="5" s="1"/>
  <c r="FE89" i="5" s="1"/>
  <c r="EU10" i="5"/>
  <c r="EU11" i="5" s="1"/>
  <c r="EU12" i="5" s="1"/>
  <c r="EU13" i="5" s="1"/>
  <c r="EU14" i="5" s="1"/>
  <c r="EU15" i="5" s="1"/>
  <c r="EU16" i="5" s="1"/>
  <c r="EU17" i="5" s="1"/>
  <c r="EU18" i="5" s="1"/>
  <c r="EU19" i="5" s="1"/>
  <c r="EU20" i="5" s="1"/>
  <c r="EU21" i="5" s="1"/>
  <c r="EU22" i="5" s="1"/>
  <c r="EU23" i="5" s="1"/>
  <c r="EU24" i="5" s="1"/>
  <c r="EU25" i="5" s="1"/>
  <c r="EU26" i="5" s="1"/>
  <c r="EU27" i="5" s="1"/>
  <c r="EU28" i="5" s="1"/>
  <c r="EU29" i="5" s="1"/>
  <c r="EU30" i="5" s="1"/>
  <c r="EU31" i="5" s="1"/>
  <c r="EU32" i="5" s="1"/>
  <c r="EU33" i="5" s="1"/>
  <c r="EU34" i="5" s="1"/>
  <c r="EU35" i="5" s="1"/>
  <c r="EU36" i="5" s="1"/>
  <c r="EU37" i="5" s="1"/>
  <c r="EU38" i="5" s="1"/>
  <c r="EU39" i="5" s="1"/>
  <c r="EU40" i="5" s="1"/>
  <c r="EU41" i="5" s="1"/>
  <c r="EU42" i="5" s="1"/>
  <c r="EU43" i="5" s="1"/>
  <c r="EU44" i="5" s="1"/>
  <c r="EU45" i="5" s="1"/>
  <c r="EU46" i="5" s="1"/>
  <c r="EU47" i="5" s="1"/>
  <c r="EU48" i="5" s="1"/>
  <c r="EU49" i="5" s="1"/>
  <c r="EU50" i="5" s="1"/>
  <c r="EU51" i="5" s="1"/>
  <c r="EU52" i="5" s="1"/>
  <c r="EU53" i="5" s="1"/>
  <c r="EU54" i="5" s="1"/>
  <c r="EU55" i="5" s="1"/>
  <c r="EU56" i="5" s="1"/>
  <c r="EU57" i="5" s="1"/>
  <c r="EU58" i="5" s="1"/>
  <c r="EU59" i="5" s="1"/>
  <c r="EU60" i="5" s="1"/>
  <c r="EU61" i="5" s="1"/>
  <c r="EU62" i="5" s="1"/>
  <c r="EU63" i="5" s="1"/>
  <c r="EU64" i="5" s="1"/>
  <c r="EU65" i="5" s="1"/>
  <c r="EU66" i="5" s="1"/>
  <c r="EU67" i="5" s="1"/>
  <c r="EU68" i="5" s="1"/>
  <c r="EU69" i="5" s="1"/>
  <c r="EU70" i="5" s="1"/>
  <c r="EU71" i="5" s="1"/>
  <c r="EU72" i="5" s="1"/>
  <c r="EU73" i="5" s="1"/>
  <c r="EU74" i="5" s="1"/>
  <c r="EU75" i="5" s="1"/>
  <c r="EU76" i="5" s="1"/>
  <c r="EU77" i="5" s="1"/>
  <c r="EU78" i="5" s="1"/>
  <c r="EU79" i="5" s="1"/>
  <c r="EU80" i="5" s="1"/>
  <c r="EU81" i="5" s="1"/>
  <c r="EU82" i="5" s="1"/>
  <c r="EU83" i="5" s="1"/>
  <c r="EU84" i="5" s="1"/>
  <c r="EU85" i="5" s="1"/>
  <c r="EU86" i="5" s="1"/>
  <c r="EU87" i="5" s="1"/>
  <c r="EU88" i="5" s="1"/>
  <c r="EU89" i="5" s="1"/>
  <c r="DQ10" i="5"/>
  <c r="DQ11" i="5" s="1"/>
  <c r="DQ12" i="5" s="1"/>
  <c r="DQ13" i="5" s="1"/>
  <c r="DQ14" i="5" s="1"/>
  <c r="DQ15" i="5" s="1"/>
  <c r="DQ16" i="5" s="1"/>
  <c r="DQ17" i="5" s="1"/>
  <c r="DQ18" i="5" s="1"/>
  <c r="DQ19" i="5" s="1"/>
  <c r="DQ20" i="5" s="1"/>
  <c r="DQ21" i="5" s="1"/>
  <c r="DQ22" i="5" s="1"/>
  <c r="DQ23" i="5" s="1"/>
  <c r="DQ24" i="5" s="1"/>
  <c r="DQ25" i="5" s="1"/>
  <c r="DQ26" i="5" s="1"/>
  <c r="DQ27" i="5" s="1"/>
  <c r="DQ28" i="5" s="1"/>
  <c r="DQ29" i="5" s="1"/>
  <c r="DQ30" i="5" s="1"/>
  <c r="DQ31" i="5" s="1"/>
  <c r="DQ32" i="5" s="1"/>
  <c r="DQ33" i="5" s="1"/>
  <c r="DQ34" i="5" s="1"/>
  <c r="DQ35" i="5" s="1"/>
  <c r="DQ36" i="5" s="1"/>
  <c r="DQ37" i="5" s="1"/>
  <c r="DQ38" i="5" s="1"/>
  <c r="DQ39" i="5" s="1"/>
  <c r="DQ40" i="5" s="1"/>
  <c r="DQ41" i="5" s="1"/>
  <c r="DQ42" i="5" s="1"/>
  <c r="DQ43" i="5" s="1"/>
  <c r="DQ44" i="5" s="1"/>
  <c r="DQ45" i="5" s="1"/>
  <c r="DQ46" i="5" s="1"/>
  <c r="DQ47" i="5" s="1"/>
  <c r="DQ48" i="5" s="1"/>
  <c r="DQ49" i="5" s="1"/>
  <c r="DQ50" i="5" s="1"/>
  <c r="DQ51" i="5" s="1"/>
  <c r="DQ52" i="5" s="1"/>
  <c r="DQ53" i="5" s="1"/>
  <c r="DQ54" i="5" s="1"/>
  <c r="DQ55" i="5" s="1"/>
  <c r="DQ56" i="5" s="1"/>
  <c r="DQ57" i="5" s="1"/>
  <c r="DQ58" i="5" s="1"/>
  <c r="DQ59" i="5" s="1"/>
  <c r="DQ60" i="5" s="1"/>
  <c r="DQ61" i="5" s="1"/>
  <c r="DQ62" i="5" s="1"/>
  <c r="DQ63" i="5" s="1"/>
  <c r="DQ64" i="5" s="1"/>
  <c r="DQ65" i="5" s="1"/>
  <c r="DQ66" i="5" s="1"/>
  <c r="DQ67" i="5" s="1"/>
  <c r="DQ68" i="5" s="1"/>
  <c r="DQ69" i="5" s="1"/>
  <c r="DQ70" i="5" s="1"/>
  <c r="DQ71" i="5" s="1"/>
  <c r="DQ72" i="5" s="1"/>
  <c r="DQ73" i="5" s="1"/>
  <c r="DQ74" i="5" s="1"/>
  <c r="DQ75" i="5" s="1"/>
  <c r="DQ76" i="5" s="1"/>
  <c r="DQ77" i="5" s="1"/>
  <c r="DQ78" i="5" s="1"/>
  <c r="DQ79" i="5" s="1"/>
  <c r="DQ80" i="5" s="1"/>
  <c r="DQ81" i="5" s="1"/>
  <c r="DQ82" i="5" s="1"/>
  <c r="DQ83" i="5" s="1"/>
  <c r="DQ84" i="5" s="1"/>
  <c r="DQ85" i="5" s="1"/>
  <c r="DQ86" i="5" s="1"/>
  <c r="DQ87" i="5" s="1"/>
  <c r="DQ88" i="5" s="1"/>
  <c r="DQ89" i="5" s="1"/>
  <c r="CW11" i="5"/>
  <c r="CW12" i="5" s="1"/>
  <c r="CW13" i="5" s="1"/>
  <c r="CW14" i="5" s="1"/>
  <c r="CW15" i="5" s="1"/>
  <c r="CW16" i="5" s="1"/>
  <c r="CW17" i="5" s="1"/>
  <c r="CW18" i="5" s="1"/>
  <c r="CW19" i="5" s="1"/>
  <c r="CW20" i="5" s="1"/>
  <c r="CW21" i="5" s="1"/>
  <c r="CW22" i="5" s="1"/>
  <c r="CW23" i="5" s="1"/>
  <c r="CW24" i="5" s="1"/>
  <c r="CW25" i="5" s="1"/>
  <c r="CW26" i="5" s="1"/>
  <c r="CW27" i="5" s="1"/>
  <c r="CW28" i="5" s="1"/>
  <c r="CW29" i="5" s="1"/>
  <c r="CW30" i="5" s="1"/>
  <c r="CW31" i="5" s="1"/>
  <c r="CW32" i="5" s="1"/>
  <c r="CW33" i="5" s="1"/>
  <c r="CW34" i="5" s="1"/>
  <c r="CW35" i="5" s="1"/>
  <c r="CW36" i="5" s="1"/>
  <c r="CW37" i="5" s="1"/>
  <c r="CW38" i="5" s="1"/>
  <c r="CW39" i="5" s="1"/>
  <c r="CW40" i="5" s="1"/>
  <c r="CW41" i="5" s="1"/>
  <c r="CW42" i="5" s="1"/>
  <c r="CW43" i="5" s="1"/>
  <c r="CW44" i="5" s="1"/>
  <c r="CW45" i="5" s="1"/>
  <c r="CW46" i="5" s="1"/>
  <c r="CW47" i="5" s="1"/>
  <c r="CW48" i="5" s="1"/>
  <c r="CW49" i="5" s="1"/>
  <c r="CW50" i="5" s="1"/>
  <c r="CW51" i="5" s="1"/>
  <c r="CW52" i="5" s="1"/>
  <c r="CW53" i="5" s="1"/>
  <c r="CW54" i="5" s="1"/>
  <c r="CW55" i="5" s="1"/>
  <c r="CW56" i="5" s="1"/>
  <c r="CW57" i="5" s="1"/>
  <c r="CW58" i="5" s="1"/>
  <c r="CW59" i="5" s="1"/>
  <c r="CW60" i="5" s="1"/>
  <c r="CW61" i="5" s="1"/>
  <c r="CW62" i="5" s="1"/>
  <c r="CW63" i="5" s="1"/>
  <c r="CW64" i="5" s="1"/>
  <c r="CW65" i="5" s="1"/>
  <c r="CW66" i="5" s="1"/>
  <c r="CW67" i="5" s="1"/>
  <c r="CW68" i="5" s="1"/>
  <c r="CW69" i="5" s="1"/>
  <c r="CW70" i="5" s="1"/>
  <c r="CW71" i="5" s="1"/>
  <c r="CW72" i="5" s="1"/>
  <c r="CW73" i="5" s="1"/>
  <c r="CW74" i="5" s="1"/>
  <c r="CW75" i="5" s="1"/>
  <c r="CW76" i="5" s="1"/>
  <c r="CW77" i="5" s="1"/>
  <c r="CW78" i="5" s="1"/>
  <c r="CW79" i="5" s="1"/>
  <c r="CW80" i="5" s="1"/>
  <c r="CW81" i="5" s="1"/>
  <c r="CW82" i="5" s="1"/>
  <c r="CW83" i="5" s="1"/>
  <c r="CW84" i="5" s="1"/>
  <c r="CW85" i="5" s="1"/>
  <c r="CW86" i="5" s="1"/>
  <c r="CW87" i="5" s="1"/>
  <c r="CW88" i="5" s="1"/>
  <c r="CW89" i="5" s="1"/>
  <c r="R668" i="1"/>
  <c r="R656" i="1"/>
  <c r="R646" i="1"/>
  <c r="R636" i="1"/>
  <c r="R626" i="1"/>
  <c r="R614" i="1"/>
  <c r="R604" i="1"/>
  <c r="R594" i="1"/>
  <c r="R584" i="1"/>
  <c r="R572" i="1"/>
  <c r="R562" i="1"/>
  <c r="R552" i="1"/>
  <c r="R542" i="1"/>
  <c r="R530" i="1"/>
  <c r="R520" i="1"/>
  <c r="R510" i="1"/>
  <c r="R500" i="1"/>
  <c r="R488" i="1"/>
  <c r="R478" i="1"/>
  <c r="R468" i="1"/>
  <c r="R458" i="1"/>
  <c r="R446" i="1"/>
  <c r="R436" i="1"/>
  <c r="R426" i="1"/>
  <c r="R416" i="1"/>
  <c r="R404" i="1"/>
  <c r="R394" i="1"/>
  <c r="R384" i="1"/>
  <c r="R374" i="1"/>
  <c r="R362" i="1"/>
  <c r="R352" i="1"/>
  <c r="R342" i="1"/>
  <c r="R332" i="1"/>
  <c r="R320" i="1"/>
  <c r="R310" i="1"/>
  <c r="R300" i="1"/>
  <c r="R290" i="1"/>
  <c r="R278" i="1"/>
  <c r="R268" i="1"/>
  <c r="R258" i="1"/>
  <c r="R248" i="1"/>
  <c r="R236" i="1"/>
  <c r="R226" i="1"/>
  <c r="R216" i="1"/>
  <c r="R206" i="1"/>
  <c r="R194" i="1"/>
  <c r="R184" i="1"/>
  <c r="R174" i="1"/>
  <c r="R164" i="1"/>
  <c r="U912" i="1"/>
  <c r="U902" i="1"/>
  <c r="U882" i="1"/>
  <c r="U860" i="1"/>
  <c r="U850" i="1"/>
  <c r="H875" i="1"/>
  <c r="J27" i="3" s="1"/>
  <c r="U840" i="1"/>
  <c r="U828" i="1"/>
  <c r="U818" i="1"/>
  <c r="U808" i="1"/>
  <c r="U798" i="1"/>
  <c r="U786" i="1"/>
  <c r="U776" i="1"/>
  <c r="U766" i="1"/>
  <c r="U756" i="1"/>
  <c r="U744" i="1"/>
  <c r="U734" i="1"/>
  <c r="U724" i="1"/>
  <c r="U714" i="1"/>
  <c r="U702" i="1"/>
  <c r="U692" i="1"/>
  <c r="U682" i="1"/>
  <c r="U672" i="1"/>
  <c r="U660" i="1"/>
  <c r="U650" i="1"/>
  <c r="U630" i="1"/>
  <c r="U618" i="1"/>
  <c r="U608" i="1"/>
  <c r="U598" i="1"/>
  <c r="U588" i="1"/>
  <c r="U576" i="1"/>
  <c r="U566" i="1"/>
  <c r="U556" i="1"/>
  <c r="U546" i="1"/>
  <c r="U534" i="1"/>
  <c r="U514" i="1"/>
  <c r="U504" i="1"/>
  <c r="U492" i="1"/>
  <c r="U482" i="1"/>
  <c r="U472" i="1"/>
  <c r="U462" i="1"/>
  <c r="U450" i="1"/>
  <c r="U440" i="1"/>
  <c r="U430" i="1"/>
  <c r="U420" i="1"/>
  <c r="U408" i="1"/>
  <c r="U398" i="1"/>
  <c r="U388" i="1"/>
  <c r="U378" i="1"/>
  <c r="U366" i="1"/>
  <c r="U356" i="1"/>
  <c r="U336" i="1"/>
  <c r="U324" i="1"/>
  <c r="U314" i="1"/>
  <c r="U304" i="1"/>
  <c r="U294" i="1"/>
  <c r="U272" i="1"/>
  <c r="U262" i="1"/>
  <c r="H287" i="1"/>
  <c r="U252" i="1"/>
  <c r="U240" i="1"/>
  <c r="U230" i="1"/>
  <c r="U220" i="1"/>
  <c r="U210" i="1"/>
  <c r="U188" i="1"/>
  <c r="U178" i="1"/>
  <c r="U168" i="1"/>
  <c r="R152" i="1"/>
  <c r="R142" i="1"/>
  <c r="R132" i="1"/>
  <c r="R122" i="1"/>
  <c r="U136" i="1"/>
  <c r="O749" i="1" l="1"/>
  <c r="L24" i="3" s="1"/>
  <c r="O833" i="1"/>
  <c r="L26" i="3" s="1"/>
  <c r="O707" i="1"/>
  <c r="L23" i="3" s="1"/>
  <c r="O791" i="1"/>
  <c r="L25" i="3" s="1"/>
  <c r="O245" i="1"/>
  <c r="O329" i="1"/>
  <c r="J13" i="3"/>
  <c r="O581" i="1"/>
  <c r="L20" i="3" s="1"/>
  <c r="O623" i="1"/>
  <c r="L21" i="3" s="1"/>
  <c r="O413" i="1"/>
  <c r="L16" i="3" s="1"/>
  <c r="O455" i="1"/>
  <c r="E329" i="1"/>
  <c r="D14" i="3" s="1"/>
  <c r="I329" i="1"/>
  <c r="G455" i="1"/>
  <c r="H17" i="3" s="1"/>
  <c r="R48" i="2"/>
  <c r="G623" i="1"/>
  <c r="H21" i="3" s="1"/>
  <c r="E749" i="1"/>
  <c r="D24" i="3" s="1"/>
  <c r="E875" i="1"/>
  <c r="D27" i="3" s="1"/>
  <c r="R91" i="2"/>
  <c r="I64" i="2"/>
  <c r="R50" i="2"/>
  <c r="R62" i="2"/>
  <c r="R69" i="2"/>
  <c r="R38" i="2"/>
  <c r="I81" i="2"/>
  <c r="R72" i="2"/>
  <c r="H245" i="1"/>
  <c r="E371" i="1"/>
  <c r="D15" i="3" s="1"/>
  <c r="I45" i="2"/>
  <c r="E497" i="1"/>
  <c r="D18" i="3" s="1"/>
  <c r="I497" i="1"/>
  <c r="I67" i="2"/>
  <c r="H455" i="1"/>
  <c r="G707" i="1"/>
  <c r="H23" i="3" s="1"/>
  <c r="I707" i="1"/>
  <c r="E203" i="1"/>
  <c r="D11" i="3" s="1"/>
  <c r="U282" i="1"/>
  <c r="I25" i="2"/>
  <c r="I37" i="2"/>
  <c r="G371" i="1"/>
  <c r="H15" i="3" s="1"/>
  <c r="H413" i="1"/>
  <c r="R49" i="2"/>
  <c r="I51" i="2"/>
  <c r="E665" i="1"/>
  <c r="D22" i="3" s="1"/>
  <c r="L17" i="3"/>
  <c r="L14" i="3"/>
  <c r="L12" i="3"/>
  <c r="CH40" i="5"/>
  <c r="CI39" i="5"/>
  <c r="CK39" i="5" s="1"/>
  <c r="CL50" i="5"/>
  <c r="CM50" i="5" s="1"/>
  <c r="U156" i="1"/>
  <c r="I917" i="1"/>
  <c r="R90" i="2"/>
  <c r="U198" i="1"/>
  <c r="I49" i="2"/>
  <c r="E455" i="1"/>
  <c r="D17" i="3" s="1"/>
  <c r="R52" i="2"/>
  <c r="U524" i="1"/>
  <c r="I581" i="1"/>
  <c r="R61" i="2"/>
  <c r="R64" i="2"/>
  <c r="E581" i="1"/>
  <c r="D20" i="3" s="1"/>
  <c r="E791" i="1"/>
  <c r="D25" i="3" s="1"/>
  <c r="R82" i="2"/>
  <c r="I833" i="1"/>
  <c r="U146" i="1"/>
  <c r="I20" i="2"/>
  <c r="I203" i="1"/>
  <c r="E245" i="1"/>
  <c r="D12" i="3" s="1"/>
  <c r="I245" i="1"/>
  <c r="R26" i="2"/>
  <c r="R34" i="2"/>
  <c r="I36" i="2"/>
  <c r="H539" i="1"/>
  <c r="J19" i="3" s="1"/>
  <c r="I69" i="2"/>
  <c r="I791" i="1"/>
  <c r="R78" i="2"/>
  <c r="E833" i="1"/>
  <c r="D26" i="3" s="1"/>
  <c r="I23" i="2"/>
  <c r="I27" i="2"/>
  <c r="R28" i="2"/>
  <c r="E287" i="1"/>
  <c r="D13" i="3" s="1"/>
  <c r="I287" i="1"/>
  <c r="J287" i="1" s="1"/>
  <c r="R30" i="2"/>
  <c r="G413" i="1"/>
  <c r="H16" i="3" s="1"/>
  <c r="U640" i="1"/>
  <c r="O665" i="1" s="1"/>
  <c r="L22" i="3" s="1"/>
  <c r="I83" i="2"/>
  <c r="H707" i="1"/>
  <c r="J23" i="3" s="1"/>
  <c r="H749" i="1"/>
  <c r="J24" i="3" s="1"/>
  <c r="R84" i="2"/>
  <c r="G203" i="1"/>
  <c r="H11" i="3" s="1"/>
  <c r="G329" i="1"/>
  <c r="H14" i="3" s="1"/>
  <c r="H371" i="1"/>
  <c r="R41" i="2"/>
  <c r="E413" i="1"/>
  <c r="D16" i="3" s="1"/>
  <c r="R45" i="2"/>
  <c r="I455" i="1"/>
  <c r="R46" i="2"/>
  <c r="G497" i="1"/>
  <c r="H18" i="3" s="1"/>
  <c r="E539" i="1"/>
  <c r="D19" i="3" s="1"/>
  <c r="I539" i="1"/>
  <c r="G581" i="1"/>
  <c r="H20" i="3" s="1"/>
  <c r="I665" i="1"/>
  <c r="R70" i="2"/>
  <c r="I77" i="2"/>
  <c r="I749" i="1"/>
  <c r="J749" i="1" s="1"/>
  <c r="R86" i="2"/>
  <c r="U892" i="1"/>
  <c r="O917" i="1" s="1"/>
  <c r="L28" i="3" s="1"/>
  <c r="R71" i="2"/>
  <c r="H203" i="1"/>
  <c r="R23" i="2"/>
  <c r="G245" i="1"/>
  <c r="H12" i="3" s="1"/>
  <c r="G287" i="1"/>
  <c r="H13" i="3" s="1"/>
  <c r="H329" i="1"/>
  <c r="I371" i="1"/>
  <c r="I39" i="2"/>
  <c r="R40" i="2"/>
  <c r="I43" i="2"/>
  <c r="I413" i="1"/>
  <c r="R47" i="2"/>
  <c r="I48" i="2"/>
  <c r="I623" i="1"/>
  <c r="E623" i="1"/>
  <c r="D21" i="3" s="1"/>
  <c r="H833" i="1"/>
  <c r="J26" i="3" s="1"/>
  <c r="I875" i="1"/>
  <c r="J875" i="1" s="1"/>
  <c r="G539" i="1"/>
  <c r="H19" i="3" s="1"/>
  <c r="R55" i="2"/>
  <c r="H665" i="1"/>
  <c r="J22" i="3" s="1"/>
  <c r="R67" i="2"/>
  <c r="E707" i="1"/>
  <c r="D23" i="3" s="1"/>
  <c r="G749" i="1"/>
  <c r="H24" i="3" s="1"/>
  <c r="R77" i="2"/>
  <c r="H791" i="1"/>
  <c r="J25" i="3" s="1"/>
  <c r="G833" i="1"/>
  <c r="H26" i="3" s="1"/>
  <c r="G875" i="1"/>
  <c r="H27" i="3" s="1"/>
  <c r="U870" i="1"/>
  <c r="O875" i="1" s="1"/>
  <c r="G917" i="1"/>
  <c r="H28" i="3" s="1"/>
  <c r="H917" i="1"/>
  <c r="J28" i="3" s="1"/>
  <c r="H497" i="1"/>
  <c r="R51" i="2"/>
  <c r="F539" i="1"/>
  <c r="F19" i="3" s="1"/>
  <c r="R57" i="2"/>
  <c r="H581" i="1"/>
  <c r="J20" i="3" s="1"/>
  <c r="H623" i="1"/>
  <c r="J21" i="3" s="1"/>
  <c r="G665" i="1"/>
  <c r="H22" i="3" s="1"/>
  <c r="R73" i="2"/>
  <c r="I76" i="2"/>
  <c r="G791" i="1"/>
  <c r="H25" i="3" s="1"/>
  <c r="F917" i="1"/>
  <c r="F28" i="3" s="1"/>
  <c r="E917" i="1"/>
  <c r="D28" i="3" s="1"/>
  <c r="I90" i="2"/>
  <c r="F875" i="1"/>
  <c r="F27" i="3" s="1"/>
  <c r="F833" i="1"/>
  <c r="F26" i="3" s="1"/>
  <c r="I82" i="2"/>
  <c r="I84" i="2"/>
  <c r="F791" i="1"/>
  <c r="F25" i="3" s="1"/>
  <c r="I78" i="2"/>
  <c r="R79" i="2"/>
  <c r="F749" i="1"/>
  <c r="F24" i="3" s="1"/>
  <c r="F707" i="1"/>
  <c r="F23" i="3" s="1"/>
  <c r="I70" i="2"/>
  <c r="I72" i="2"/>
  <c r="F665" i="1"/>
  <c r="F22" i="3" s="1"/>
  <c r="I68" i="2"/>
  <c r="F623" i="1"/>
  <c r="F21" i="3" s="1"/>
  <c r="F581" i="1"/>
  <c r="F20" i="3" s="1"/>
  <c r="I58" i="2"/>
  <c r="O497" i="1"/>
  <c r="F497" i="1"/>
  <c r="F18" i="3" s="1"/>
  <c r="I52" i="2"/>
  <c r="I46" i="2"/>
  <c r="F455" i="1"/>
  <c r="F17" i="3" s="1"/>
  <c r="F413" i="1"/>
  <c r="F16" i="3" s="1"/>
  <c r="I42" i="2"/>
  <c r="I44" i="2"/>
  <c r="U346" i="1"/>
  <c r="O371" i="1" s="1"/>
  <c r="F371" i="1"/>
  <c r="F15" i="3" s="1"/>
  <c r="I38" i="2"/>
  <c r="R39" i="2"/>
  <c r="I40" i="2"/>
  <c r="I34" i="2"/>
  <c r="F329" i="1"/>
  <c r="F14" i="3" s="1"/>
  <c r="F287" i="1"/>
  <c r="F13" i="3" s="1"/>
  <c r="I30" i="2"/>
  <c r="F245" i="1"/>
  <c r="F12" i="3" s="1"/>
  <c r="I26" i="2"/>
  <c r="I28" i="2"/>
  <c r="F203" i="1"/>
  <c r="F11" i="3" s="1"/>
  <c r="I22" i="2"/>
  <c r="H161" i="1"/>
  <c r="I19" i="2"/>
  <c r="G161" i="1"/>
  <c r="H10" i="3" s="1"/>
  <c r="R19" i="2"/>
  <c r="I18" i="2"/>
  <c r="E161" i="1"/>
  <c r="D10" i="3" s="1"/>
  <c r="I161" i="1"/>
  <c r="U126" i="1"/>
  <c r="F161" i="1"/>
  <c r="F10" i="3" s="1"/>
  <c r="R18"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8" i="2"/>
  <c r="R89" i="2"/>
  <c r="R88" i="2"/>
  <c r="R87" i="2"/>
  <c r="R85" i="2"/>
  <c r="R83" i="2"/>
  <c r="R81" i="2"/>
  <c r="R80" i="2"/>
  <c r="R76" i="2"/>
  <c r="R75" i="2"/>
  <c r="R74" i="2"/>
  <c r="R68" i="2"/>
  <c r="R66" i="2"/>
  <c r="R65" i="2"/>
  <c r="R63" i="2"/>
  <c r="R60" i="2"/>
  <c r="R59" i="2"/>
  <c r="R58" i="2"/>
  <c r="R56" i="2"/>
  <c r="R54" i="2"/>
  <c r="R53" i="2"/>
  <c r="R44" i="2"/>
  <c r="R43" i="2"/>
  <c r="R42" i="2"/>
  <c r="R37" i="2"/>
  <c r="R36" i="2"/>
  <c r="R35" i="2"/>
  <c r="R33" i="2"/>
  <c r="R32" i="2"/>
  <c r="R31" i="2"/>
  <c r="R29" i="2"/>
  <c r="R27" i="2"/>
  <c r="R25" i="2"/>
  <c r="R24" i="2"/>
  <c r="R22" i="2"/>
  <c r="R21" i="2"/>
  <c r="R20"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8" i="2"/>
  <c r="I91" i="2"/>
  <c r="I89" i="2"/>
  <c r="I88" i="2"/>
  <c r="I87" i="2"/>
  <c r="I86" i="2"/>
  <c r="I85" i="2"/>
  <c r="I80" i="2"/>
  <c r="I79" i="2"/>
  <c r="I75" i="2"/>
  <c r="I74" i="2"/>
  <c r="I73" i="2"/>
  <c r="I71" i="2"/>
  <c r="I66" i="2"/>
  <c r="I65" i="2"/>
  <c r="I63" i="2"/>
  <c r="I62" i="2"/>
  <c r="I61" i="2"/>
  <c r="I60" i="2"/>
  <c r="I59" i="2"/>
  <c r="I57" i="2"/>
  <c r="I56" i="2"/>
  <c r="I55" i="2"/>
  <c r="I54" i="2"/>
  <c r="I53" i="2"/>
  <c r="I50" i="2"/>
  <c r="I47" i="2"/>
  <c r="I41" i="2"/>
  <c r="I35" i="2"/>
  <c r="I33" i="2"/>
  <c r="I32" i="2"/>
  <c r="I31" i="2"/>
  <c r="I29" i="2"/>
  <c r="I24" i="2"/>
  <c r="I21" i="2"/>
  <c r="R110" i="1"/>
  <c r="R100" i="1"/>
  <c r="R90" i="1"/>
  <c r="R80" i="1"/>
  <c r="U114" i="1"/>
  <c r="U94" i="1"/>
  <c r="A4" i="6"/>
  <c r="J89" i="5"/>
  <c r="G89" i="5"/>
  <c r="I89" i="5" s="1"/>
  <c r="J88" i="5"/>
  <c r="G88" i="5"/>
  <c r="I88" i="5" s="1"/>
  <c r="J87" i="5"/>
  <c r="G87" i="5"/>
  <c r="I87" i="5" s="1"/>
  <c r="J86" i="5"/>
  <c r="G86" i="5"/>
  <c r="I86" i="5" s="1"/>
  <c r="J85" i="5"/>
  <c r="G85" i="5"/>
  <c r="I85" i="5" s="1"/>
  <c r="J84" i="5"/>
  <c r="G84" i="5"/>
  <c r="I84" i="5" s="1"/>
  <c r="J83" i="5"/>
  <c r="G83" i="5"/>
  <c r="I83" i="5" s="1"/>
  <c r="J82" i="5"/>
  <c r="G82" i="5"/>
  <c r="I82" i="5" s="1"/>
  <c r="J81" i="5"/>
  <c r="G81" i="5"/>
  <c r="I81" i="5" s="1"/>
  <c r="J80" i="5"/>
  <c r="G80" i="5"/>
  <c r="I80" i="5" s="1"/>
  <c r="J79" i="5"/>
  <c r="G79" i="5"/>
  <c r="I79" i="5" s="1"/>
  <c r="J78" i="5"/>
  <c r="G78" i="5"/>
  <c r="I78" i="5" s="1"/>
  <c r="J77" i="5"/>
  <c r="G77" i="5"/>
  <c r="I77" i="5" s="1"/>
  <c r="J76" i="5"/>
  <c r="G76" i="5"/>
  <c r="I76" i="5" s="1"/>
  <c r="J75" i="5"/>
  <c r="F75" i="5"/>
  <c r="G75" i="5" s="1"/>
  <c r="I75" i="5" s="1"/>
  <c r="J74" i="5"/>
  <c r="G74" i="5"/>
  <c r="I74" i="5" s="1"/>
  <c r="J73" i="5"/>
  <c r="G73" i="5"/>
  <c r="I73" i="5" s="1"/>
  <c r="J72" i="5"/>
  <c r="G72" i="5"/>
  <c r="I72" i="5" s="1"/>
  <c r="J71" i="5"/>
  <c r="G71" i="5"/>
  <c r="I71" i="5" s="1"/>
  <c r="J70" i="5"/>
  <c r="G70" i="5"/>
  <c r="I70" i="5" s="1"/>
  <c r="J69" i="5"/>
  <c r="G69" i="5"/>
  <c r="I69" i="5" s="1"/>
  <c r="J68" i="5"/>
  <c r="G68" i="5"/>
  <c r="I68" i="5" s="1"/>
  <c r="J67" i="5"/>
  <c r="G67" i="5"/>
  <c r="I67" i="5" s="1"/>
  <c r="J66" i="5"/>
  <c r="G66" i="5"/>
  <c r="I66" i="5" s="1"/>
  <c r="J65" i="5"/>
  <c r="G65" i="5"/>
  <c r="I65" i="5" s="1"/>
  <c r="J64" i="5"/>
  <c r="G64" i="5"/>
  <c r="I64" i="5" s="1"/>
  <c r="J63" i="5"/>
  <c r="G63" i="5"/>
  <c r="I63" i="5" s="1"/>
  <c r="J62" i="5"/>
  <c r="G62" i="5"/>
  <c r="I62" i="5" s="1"/>
  <c r="J61" i="5"/>
  <c r="G61" i="5"/>
  <c r="I61" i="5" s="1"/>
  <c r="J60" i="5"/>
  <c r="G60" i="5"/>
  <c r="I60" i="5" s="1"/>
  <c r="J59" i="5"/>
  <c r="G59" i="5"/>
  <c r="I59" i="5" s="1"/>
  <c r="J58" i="5"/>
  <c r="G58" i="5"/>
  <c r="I58" i="5" s="1"/>
  <c r="J57" i="5"/>
  <c r="G57" i="5"/>
  <c r="I57" i="5" s="1"/>
  <c r="J56" i="5"/>
  <c r="G56" i="5"/>
  <c r="I56" i="5" s="1"/>
  <c r="J55" i="5"/>
  <c r="G55" i="5"/>
  <c r="I55" i="5" s="1"/>
  <c r="J54" i="5"/>
  <c r="G54" i="5"/>
  <c r="I54" i="5" s="1"/>
  <c r="J53" i="5"/>
  <c r="G53" i="5"/>
  <c r="I53" i="5" s="1"/>
  <c r="J52" i="5"/>
  <c r="G52" i="5"/>
  <c r="I52" i="5" s="1"/>
  <c r="J51" i="5"/>
  <c r="G51" i="5"/>
  <c r="I51" i="5" s="1"/>
  <c r="J50" i="5"/>
  <c r="G50" i="5"/>
  <c r="I50" i="5" s="1"/>
  <c r="J49" i="5"/>
  <c r="G49" i="5"/>
  <c r="I49" i="5" s="1"/>
  <c r="J48" i="5"/>
  <c r="G48" i="5"/>
  <c r="I48" i="5" s="1"/>
  <c r="J47" i="5"/>
  <c r="G47" i="5"/>
  <c r="I47" i="5" s="1"/>
  <c r="J46" i="5"/>
  <c r="G46" i="5"/>
  <c r="I46" i="5" s="1"/>
  <c r="J45" i="5"/>
  <c r="G45" i="5"/>
  <c r="I45" i="5" s="1"/>
  <c r="J44" i="5"/>
  <c r="G44" i="5"/>
  <c r="I44" i="5" s="1"/>
  <c r="J43" i="5"/>
  <c r="G43" i="5"/>
  <c r="I43" i="5" s="1"/>
  <c r="J42" i="5"/>
  <c r="G42" i="5"/>
  <c r="I42" i="5" s="1"/>
  <c r="J41" i="5"/>
  <c r="G41" i="5"/>
  <c r="I41" i="5" s="1"/>
  <c r="J40" i="5"/>
  <c r="G40" i="5"/>
  <c r="I40" i="5" s="1"/>
  <c r="J39" i="5"/>
  <c r="G39" i="5"/>
  <c r="I39" i="5" s="1"/>
  <c r="J38" i="5"/>
  <c r="G38" i="5"/>
  <c r="I38" i="5" s="1"/>
  <c r="J37" i="5"/>
  <c r="G37" i="5"/>
  <c r="I37" i="5" s="1"/>
  <c r="J36" i="5"/>
  <c r="G36" i="5"/>
  <c r="I36" i="5" s="1"/>
  <c r="J35" i="5"/>
  <c r="G35" i="5"/>
  <c r="I35" i="5" s="1"/>
  <c r="J34" i="5"/>
  <c r="G34" i="5"/>
  <c r="I34" i="5" s="1"/>
  <c r="J33" i="5"/>
  <c r="G33" i="5"/>
  <c r="I33" i="5" s="1"/>
  <c r="J32" i="5"/>
  <c r="G32" i="5"/>
  <c r="I32" i="5" s="1"/>
  <c r="J31" i="5"/>
  <c r="G31" i="5"/>
  <c r="I31" i="5" s="1"/>
  <c r="J30" i="5"/>
  <c r="G30" i="5"/>
  <c r="I30" i="5" s="1"/>
  <c r="J29" i="5"/>
  <c r="G29" i="5"/>
  <c r="I29" i="5" s="1"/>
  <c r="J28" i="5"/>
  <c r="G28" i="5"/>
  <c r="I28" i="5" s="1"/>
  <c r="J27" i="5"/>
  <c r="G27" i="5"/>
  <c r="I27" i="5" s="1"/>
  <c r="J26" i="5"/>
  <c r="G26" i="5"/>
  <c r="I26" i="5" s="1"/>
  <c r="J25" i="5"/>
  <c r="G25" i="5"/>
  <c r="I25" i="5" s="1"/>
  <c r="J24" i="5"/>
  <c r="G24" i="5"/>
  <c r="I24" i="5" s="1"/>
  <c r="J23" i="5"/>
  <c r="G23" i="5"/>
  <c r="I23" i="5" s="1"/>
  <c r="J22" i="5"/>
  <c r="G22" i="5"/>
  <c r="I22" i="5" s="1"/>
  <c r="J21" i="5"/>
  <c r="G21" i="5"/>
  <c r="I21" i="5" s="1"/>
  <c r="J20" i="5"/>
  <c r="G20" i="5"/>
  <c r="I20" i="5" s="1"/>
  <c r="J19" i="5"/>
  <c r="G19" i="5"/>
  <c r="I19" i="5" s="1"/>
  <c r="J18" i="5"/>
  <c r="G18" i="5"/>
  <c r="I18" i="5" s="1"/>
  <c r="J17" i="5"/>
  <c r="G17" i="5"/>
  <c r="I17" i="5" s="1"/>
  <c r="J16" i="5"/>
  <c r="G16" i="5"/>
  <c r="I16" i="5" s="1"/>
  <c r="J15" i="5"/>
  <c r="G15" i="5"/>
  <c r="I15" i="5" s="1"/>
  <c r="J14" i="5"/>
  <c r="G14" i="5"/>
  <c r="I14" i="5" s="1"/>
  <c r="J13" i="5"/>
  <c r="G13" i="5"/>
  <c r="I13" i="5" s="1"/>
  <c r="J12" i="5"/>
  <c r="G12" i="5"/>
  <c r="I12" i="5" s="1"/>
  <c r="J11" i="5"/>
  <c r="G11" i="5"/>
  <c r="I11" i="5" s="1"/>
  <c r="J10" i="5"/>
  <c r="G10" i="5"/>
  <c r="I10" i="5" s="1"/>
  <c r="J9" i="5"/>
  <c r="K9" i="5" s="1"/>
  <c r="G9" i="5"/>
  <c r="I9" i="5" s="1"/>
  <c r="R875" i="1" l="1"/>
  <c r="L27" i="3"/>
  <c r="J371" i="1"/>
  <c r="J161" i="1"/>
  <c r="J245" i="1"/>
  <c r="J413" i="1"/>
  <c r="O161" i="1"/>
  <c r="R161" i="1" s="1"/>
  <c r="J539" i="1"/>
  <c r="J455" i="1"/>
  <c r="R581" i="1"/>
  <c r="J18" i="3"/>
  <c r="R497" i="1"/>
  <c r="J665" i="1"/>
  <c r="J581" i="1"/>
  <c r="R917" i="1"/>
  <c r="J623" i="1"/>
  <c r="J14" i="3"/>
  <c r="R329" i="1"/>
  <c r="J16" i="3"/>
  <c r="R413" i="1"/>
  <c r="J17" i="3"/>
  <c r="R455" i="1"/>
  <c r="J329" i="1"/>
  <c r="R791" i="1"/>
  <c r="R371" i="1"/>
  <c r="R749" i="1"/>
  <c r="J833" i="1"/>
  <c r="O287" i="1"/>
  <c r="L15" i="3"/>
  <c r="R623" i="1"/>
  <c r="R665" i="1"/>
  <c r="R833" i="1"/>
  <c r="R707" i="1"/>
  <c r="J791" i="1"/>
  <c r="J203" i="1"/>
  <c r="J917" i="1"/>
  <c r="J707" i="1"/>
  <c r="J497" i="1"/>
  <c r="J12" i="3"/>
  <c r="R245" i="1"/>
  <c r="O539" i="1"/>
  <c r="L19" i="3" s="1"/>
  <c r="O203" i="1"/>
  <c r="R203" i="1" s="1"/>
  <c r="I15" i="2"/>
  <c r="I16" i="2"/>
  <c r="R14" i="2"/>
  <c r="R16" i="2"/>
  <c r="J15" i="3"/>
  <c r="J11" i="3"/>
  <c r="L18" i="3"/>
  <c r="R17" i="2"/>
  <c r="CI40" i="5"/>
  <c r="CK40" i="5" s="1"/>
  <c r="CH41" i="5"/>
  <c r="CL51" i="5"/>
  <c r="CM51" i="5" s="1"/>
  <c r="K10" i="5"/>
  <c r="I17" i="2"/>
  <c r="U84" i="1"/>
  <c r="J10" i="3"/>
  <c r="H119" i="1"/>
  <c r="R15" i="2"/>
  <c r="G119" i="1"/>
  <c r="H9" i="3" s="1"/>
  <c r="I14" i="2"/>
  <c r="U104" i="1"/>
  <c r="E119" i="1"/>
  <c r="D9" i="3" s="1"/>
  <c r="I119" i="1"/>
  <c r="F119" i="1"/>
  <c r="F9" i="3" s="1"/>
  <c r="K11" i="5"/>
  <c r="K12" i="5" s="1"/>
  <c r="K13" i="5" s="1"/>
  <c r="K14" i="5" s="1"/>
  <c r="K15" i="5" s="1"/>
  <c r="K16" i="5" s="1"/>
  <c r="K17" i="5" s="1"/>
  <c r="K18" i="5" s="1"/>
  <c r="K19" i="5" s="1"/>
  <c r="K20" i="5" s="1"/>
  <c r="K21" i="5" s="1"/>
  <c r="K22" i="5" s="1"/>
  <c r="K23" i="5" s="1"/>
  <c r="K24" i="5" s="1"/>
  <c r="K25" i="5" s="1"/>
  <c r="K26" i="5" s="1"/>
  <c r="K27" i="5" s="1"/>
  <c r="K28" i="5" s="1"/>
  <c r="K29" i="5" s="1"/>
  <c r="K30" i="5" s="1"/>
  <c r="K31" i="5" s="1"/>
  <c r="K32" i="5" s="1"/>
  <c r="K33" i="5" s="1"/>
  <c r="K34" i="5" s="1"/>
  <c r="K35" i="5" s="1"/>
  <c r="K36" i="5" s="1"/>
  <c r="K37" i="5" s="1"/>
  <c r="K38" i="5" s="1"/>
  <c r="K39" i="5" s="1"/>
  <c r="K40" i="5" s="1"/>
  <c r="K41" i="5" s="1"/>
  <c r="K42" i="5" s="1"/>
  <c r="K43" i="5" s="1"/>
  <c r="K44" i="5" s="1"/>
  <c r="K45" i="5" s="1"/>
  <c r="K46" i="5" s="1"/>
  <c r="K47" i="5" s="1"/>
  <c r="K48" i="5" s="1"/>
  <c r="K49" i="5" s="1"/>
  <c r="K50" i="5" s="1"/>
  <c r="K51" i="5" s="1"/>
  <c r="K52" i="5" s="1"/>
  <c r="K53" i="5" s="1"/>
  <c r="K54" i="5" s="1"/>
  <c r="K55" i="5" s="1"/>
  <c r="K56" i="5" s="1"/>
  <c r="K57" i="5" s="1"/>
  <c r="K58" i="5" s="1"/>
  <c r="K59" i="5" s="1"/>
  <c r="K60" i="5" s="1"/>
  <c r="K61" i="5" s="1"/>
  <c r="K62" i="5" s="1"/>
  <c r="K63" i="5" s="1"/>
  <c r="K64" i="5" s="1"/>
  <c r="K65" i="5" s="1"/>
  <c r="K66" i="5" s="1"/>
  <c r="K67" i="5" s="1"/>
  <c r="K68" i="5" s="1"/>
  <c r="K69" i="5" s="1"/>
  <c r="K70" i="5" s="1"/>
  <c r="K71" i="5" s="1"/>
  <c r="K72" i="5" s="1"/>
  <c r="K73" i="5" s="1"/>
  <c r="K74" i="5" s="1"/>
  <c r="K75" i="5" s="1"/>
  <c r="K76" i="5" s="1"/>
  <c r="K77" i="5" s="1"/>
  <c r="K78" i="5" s="1"/>
  <c r="K79" i="5" s="1"/>
  <c r="K80" i="5" s="1"/>
  <c r="K81" i="5" s="1"/>
  <c r="K82" i="5" s="1"/>
  <c r="K83" i="5" s="1"/>
  <c r="K84" i="5" s="1"/>
  <c r="K85" i="5" s="1"/>
  <c r="K86" i="5" s="1"/>
  <c r="K87" i="5" s="1"/>
  <c r="K88" i="5" s="1"/>
  <c r="K89" i="5" s="1"/>
  <c r="R58" i="1"/>
  <c r="R68" i="1"/>
  <c r="R48" i="1"/>
  <c r="R22" i="1"/>
  <c r="R32" i="1"/>
  <c r="R44" i="1"/>
  <c r="R539" i="1" l="1"/>
  <c r="R287" i="1"/>
  <c r="L13" i="3"/>
  <c r="N13" i="3" s="1"/>
  <c r="L11" i="3"/>
  <c r="J119" i="1"/>
  <c r="O119" i="1"/>
  <c r="R119" i="1" s="1"/>
  <c r="CH42" i="5"/>
  <c r="CI41" i="5"/>
  <c r="CK41" i="5" s="1"/>
  <c r="CL52" i="5"/>
  <c r="CM52" i="5" s="1"/>
  <c r="J9" i="3"/>
  <c r="L10" i="3"/>
  <c r="N28" i="3"/>
  <c r="N27" i="3"/>
  <c r="N26" i="3"/>
  <c r="N25" i="3"/>
  <c r="N24" i="3"/>
  <c r="N23" i="3"/>
  <c r="N22" i="3"/>
  <c r="N21" i="3"/>
  <c r="N20" i="3"/>
  <c r="N19" i="3"/>
  <c r="N18" i="3"/>
  <c r="N17" i="3"/>
  <c r="N16" i="3"/>
  <c r="N15" i="3"/>
  <c r="N14" i="3"/>
  <c r="N12" i="3"/>
  <c r="N11" i="3"/>
  <c r="I28" i="3"/>
  <c r="I27" i="3"/>
  <c r="I26" i="3"/>
  <c r="I25" i="3"/>
  <c r="I24" i="3"/>
  <c r="I23" i="3"/>
  <c r="I22" i="3"/>
  <c r="I21" i="3"/>
  <c r="I20" i="3"/>
  <c r="I19" i="3"/>
  <c r="I18" i="3"/>
  <c r="I17" i="3"/>
  <c r="I16" i="3"/>
  <c r="I15" i="3"/>
  <c r="I14" i="3"/>
  <c r="I13" i="3"/>
  <c r="I12" i="3"/>
  <c r="I11" i="3"/>
  <c r="I10" i="3"/>
  <c r="I9" i="3"/>
  <c r="R13" i="2" l="1"/>
  <c r="I13" i="2"/>
  <c r="N10" i="3"/>
  <c r="U72" i="1"/>
  <c r="R12" i="2"/>
  <c r="CH43" i="5"/>
  <c r="CI42" i="5"/>
  <c r="CK42" i="5" s="1"/>
  <c r="CL53" i="5"/>
  <c r="CM53" i="5" s="1"/>
  <c r="L9" i="3"/>
  <c r="I12" i="2"/>
  <c r="U62" i="1"/>
  <c r="S10" i="2"/>
  <c r="S11" i="2" s="1"/>
  <c r="S12" i="2" s="1"/>
  <c r="S13" i="2" s="1"/>
  <c r="S14" i="2" s="1"/>
  <c r="S15" i="2" s="1"/>
  <c r="S16" i="2" s="1"/>
  <c r="S17" i="2" s="1"/>
  <c r="S18" i="2" s="1"/>
  <c r="S19" i="2" s="1"/>
  <c r="S20" i="2" s="1"/>
  <c r="S21" i="2" s="1"/>
  <c r="S22" i="2" s="1"/>
  <c r="S23" i="2" s="1"/>
  <c r="S24" i="2" s="1"/>
  <c r="S25" i="2" s="1"/>
  <c r="S26" i="2" s="1"/>
  <c r="S27" i="2" s="1"/>
  <c r="S28" i="2" s="1"/>
  <c r="S29" i="2" s="1"/>
  <c r="S30" i="2" s="1"/>
  <c r="S31" i="2" s="1"/>
  <c r="S32" i="2" s="1"/>
  <c r="S33" i="2" s="1"/>
  <c r="S34" i="2" s="1"/>
  <c r="S35" i="2" s="1"/>
  <c r="S36" i="2" s="1"/>
  <c r="S37" i="2" s="1"/>
  <c r="S38" i="2" s="1"/>
  <c r="S39" i="2" s="1"/>
  <c r="S40" i="2" s="1"/>
  <c r="S41" i="2" s="1"/>
  <c r="S42" i="2" s="1"/>
  <c r="S43" i="2" s="1"/>
  <c r="S44" i="2" s="1"/>
  <c r="S45" i="2" s="1"/>
  <c r="S46" i="2" s="1"/>
  <c r="S47" i="2" s="1"/>
  <c r="S48" i="2" s="1"/>
  <c r="S49" i="2" s="1"/>
  <c r="S50" i="2" s="1"/>
  <c r="S51" i="2" s="1"/>
  <c r="S52" i="2" s="1"/>
  <c r="S53" i="2" s="1"/>
  <c r="S54" i="2" s="1"/>
  <c r="S55" i="2" s="1"/>
  <c r="S56" i="2" s="1"/>
  <c r="S57" i="2" s="1"/>
  <c r="S58" i="2" s="1"/>
  <c r="S59" i="2" s="1"/>
  <c r="S60" i="2" s="1"/>
  <c r="S61" i="2" s="1"/>
  <c r="S62" i="2" s="1"/>
  <c r="S63" i="2" s="1"/>
  <c r="S64" i="2" s="1"/>
  <c r="S65" i="2" s="1"/>
  <c r="S66" i="2" s="1"/>
  <c r="S67" i="2" s="1"/>
  <c r="S68" i="2" s="1"/>
  <c r="S69" i="2" s="1"/>
  <c r="S70" i="2" s="1"/>
  <c r="S71" i="2" s="1"/>
  <c r="S72" i="2" s="1"/>
  <c r="S73" i="2" s="1"/>
  <c r="S74" i="2" s="1"/>
  <c r="S75" i="2" s="1"/>
  <c r="S76" i="2" s="1"/>
  <c r="S77" i="2" s="1"/>
  <c r="S78" i="2" s="1"/>
  <c r="S79" i="2" s="1"/>
  <c r="S80" i="2" s="1"/>
  <c r="S81" i="2" s="1"/>
  <c r="S82" i="2" s="1"/>
  <c r="S83" i="2" s="1"/>
  <c r="S84" i="2" s="1"/>
  <c r="S85" i="2" s="1"/>
  <c r="S86" i="2" s="1"/>
  <c r="S87" i="2" s="1"/>
  <c r="S88" i="2" s="1"/>
  <c r="S89" i="2" s="1"/>
  <c r="S90" i="2" s="1"/>
  <c r="S91" i="2" s="1"/>
  <c r="N9" i="3" l="1"/>
  <c r="CI43" i="5"/>
  <c r="CK43" i="5" s="1"/>
  <c r="CH44" i="5"/>
  <c r="CL54" i="5"/>
  <c r="CM54" i="5" s="1"/>
  <c r="R38" i="1"/>
  <c r="CI44" i="5" l="1"/>
  <c r="CK44" i="5" s="1"/>
  <c r="CH45" i="5"/>
  <c r="CL55" i="5"/>
  <c r="CM55" i="5" s="1"/>
  <c r="J2" i="3"/>
  <c r="P2" i="4"/>
  <c r="CH46" i="5" l="1"/>
  <c r="CI45" i="5"/>
  <c r="CK45" i="5" s="1"/>
  <c r="CL56" i="5"/>
  <c r="CM56" i="5" s="1"/>
  <c r="D8" i="2"/>
  <c r="R16" i="1"/>
  <c r="R26" i="1"/>
  <c r="CH47" i="5" l="1"/>
  <c r="CI46" i="5"/>
  <c r="CK46" i="5" s="1"/>
  <c r="CL57" i="5"/>
  <c r="CM57" i="5" s="1"/>
  <c r="P2" i="2"/>
  <c r="CI47" i="5" l="1"/>
  <c r="CK47" i="5" s="1"/>
  <c r="CH48" i="5"/>
  <c r="CL58" i="5"/>
  <c r="CM58" i="5" s="1"/>
  <c r="AD89" i="5"/>
  <c r="AD88" i="5"/>
  <c r="AD87" i="5"/>
  <c r="AD86" i="5"/>
  <c r="AD85" i="5"/>
  <c r="AD84" i="5"/>
  <c r="AD83" i="5"/>
  <c r="AD82" i="5"/>
  <c r="AD81" i="5"/>
  <c r="AD80" i="5"/>
  <c r="AD79" i="5"/>
  <c r="AD78" i="5"/>
  <c r="AD77" i="5"/>
  <c r="AD76" i="5"/>
  <c r="AD75" i="5"/>
  <c r="AD74" i="5"/>
  <c r="AD73" i="5"/>
  <c r="AD72" i="5"/>
  <c r="AD71" i="5"/>
  <c r="AD70" i="5"/>
  <c r="AD69" i="5"/>
  <c r="AD68" i="5"/>
  <c r="AD67" i="5"/>
  <c r="AD66" i="5"/>
  <c r="AD65" i="5"/>
  <c r="AD64" i="5"/>
  <c r="AD63" i="5"/>
  <c r="AD62" i="5"/>
  <c r="AD61" i="5"/>
  <c r="AD60" i="5"/>
  <c r="AD59" i="5"/>
  <c r="AD58" i="5"/>
  <c r="AD57" i="5"/>
  <c r="AD56" i="5"/>
  <c r="AD55" i="5"/>
  <c r="AD54" i="5"/>
  <c r="AD53" i="5"/>
  <c r="AD52" i="5"/>
  <c r="AD51" i="5"/>
  <c r="AD50" i="5"/>
  <c r="AD49" i="5"/>
  <c r="AD48" i="5"/>
  <c r="AD47" i="5"/>
  <c r="AD46" i="5"/>
  <c r="AD45" i="5"/>
  <c r="AD44" i="5"/>
  <c r="AD43" i="5"/>
  <c r="AD42" i="5"/>
  <c r="AD41" i="5"/>
  <c r="AD40" i="5"/>
  <c r="AD39" i="5"/>
  <c r="AD38" i="5"/>
  <c r="AD37" i="5"/>
  <c r="AD36" i="5"/>
  <c r="AD35" i="5"/>
  <c r="AD34" i="5"/>
  <c r="AD33" i="5"/>
  <c r="AD32" i="5"/>
  <c r="AD31" i="5"/>
  <c r="AD30" i="5"/>
  <c r="AD29" i="5"/>
  <c r="AD28" i="5"/>
  <c r="AD27" i="5"/>
  <c r="AD26" i="5"/>
  <c r="AD25" i="5"/>
  <c r="AD24" i="5"/>
  <c r="AD23" i="5"/>
  <c r="AD22" i="5"/>
  <c r="AD21" i="5"/>
  <c r="AD20" i="5"/>
  <c r="AD19" i="5"/>
  <c r="AD18" i="5"/>
  <c r="AD17" i="5"/>
  <c r="AD16" i="5"/>
  <c r="AD15" i="5"/>
  <c r="AD14" i="5"/>
  <c r="AD13" i="5"/>
  <c r="AD12" i="5"/>
  <c r="AD11" i="5"/>
  <c r="AD10" i="5"/>
  <c r="AD9" i="5"/>
  <c r="AE9" i="5" s="1"/>
  <c r="D9"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U9" i="5" s="1"/>
  <c r="D6" i="5"/>
  <c r="D7" i="5" s="1"/>
  <c r="AA89" i="5"/>
  <c r="AC89" i="5" s="1"/>
  <c r="AA88" i="5"/>
  <c r="AC88" i="5" s="1"/>
  <c r="AA87" i="5"/>
  <c r="AC87" i="5" s="1"/>
  <c r="AA86" i="5"/>
  <c r="AC86" i="5" s="1"/>
  <c r="AA85" i="5"/>
  <c r="AC85" i="5" s="1"/>
  <c r="AA84" i="5"/>
  <c r="AC84" i="5" s="1"/>
  <c r="AA83" i="5"/>
  <c r="AC83" i="5" s="1"/>
  <c r="AA82" i="5"/>
  <c r="AC82" i="5" s="1"/>
  <c r="AA81" i="5"/>
  <c r="AC81" i="5" s="1"/>
  <c r="AA80" i="5"/>
  <c r="AC80" i="5" s="1"/>
  <c r="AA79" i="5"/>
  <c r="AC79" i="5" s="1"/>
  <c r="AA78" i="5"/>
  <c r="AC78" i="5" s="1"/>
  <c r="AA77" i="5"/>
  <c r="AC77" i="5" s="1"/>
  <c r="AA76" i="5"/>
  <c r="AC76" i="5" s="1"/>
  <c r="AA74" i="5"/>
  <c r="AC74" i="5" s="1"/>
  <c r="AA73" i="5"/>
  <c r="AC73" i="5" s="1"/>
  <c r="AA72" i="5"/>
  <c r="AC72" i="5" s="1"/>
  <c r="AA71" i="5"/>
  <c r="AC71" i="5" s="1"/>
  <c r="AA70" i="5"/>
  <c r="AC70" i="5" s="1"/>
  <c r="AA69" i="5"/>
  <c r="AC69" i="5" s="1"/>
  <c r="AA68" i="5"/>
  <c r="AC68" i="5" s="1"/>
  <c r="AA67" i="5"/>
  <c r="AC67" i="5" s="1"/>
  <c r="AA66" i="5"/>
  <c r="AC66" i="5" s="1"/>
  <c r="AA65" i="5"/>
  <c r="AC65" i="5" s="1"/>
  <c r="AA64" i="5"/>
  <c r="AC64" i="5" s="1"/>
  <c r="AA63" i="5"/>
  <c r="AC63" i="5" s="1"/>
  <c r="AA62" i="5"/>
  <c r="AC62" i="5" s="1"/>
  <c r="AA61" i="5"/>
  <c r="AC61" i="5" s="1"/>
  <c r="AA60" i="5"/>
  <c r="AC60" i="5" s="1"/>
  <c r="AA59" i="5"/>
  <c r="AC59" i="5" s="1"/>
  <c r="AA58" i="5"/>
  <c r="AC58" i="5" s="1"/>
  <c r="AA57" i="5"/>
  <c r="AC57" i="5" s="1"/>
  <c r="AA56" i="5"/>
  <c r="AC56" i="5" s="1"/>
  <c r="AA55" i="5"/>
  <c r="AC55" i="5" s="1"/>
  <c r="AA54" i="5"/>
  <c r="AC54" i="5" s="1"/>
  <c r="AA53" i="5"/>
  <c r="AC53" i="5" s="1"/>
  <c r="AA52" i="5"/>
  <c r="AC52" i="5" s="1"/>
  <c r="AA51" i="5"/>
  <c r="AC51" i="5" s="1"/>
  <c r="AA50" i="5"/>
  <c r="AC50" i="5" s="1"/>
  <c r="AA49" i="5"/>
  <c r="AC49" i="5" s="1"/>
  <c r="AA48" i="5"/>
  <c r="AC48" i="5" s="1"/>
  <c r="AA47" i="5"/>
  <c r="AC47" i="5" s="1"/>
  <c r="AA46" i="5"/>
  <c r="AC46" i="5" s="1"/>
  <c r="AA45" i="5"/>
  <c r="AC45" i="5" s="1"/>
  <c r="AA44" i="5"/>
  <c r="AC44" i="5" s="1"/>
  <c r="AA43" i="5"/>
  <c r="AC43" i="5" s="1"/>
  <c r="AA42" i="5"/>
  <c r="AC42" i="5" s="1"/>
  <c r="AA41" i="5"/>
  <c r="AC41" i="5" s="1"/>
  <c r="AA40" i="5"/>
  <c r="AC40" i="5" s="1"/>
  <c r="AA39" i="5"/>
  <c r="AC39" i="5" s="1"/>
  <c r="AA38" i="5"/>
  <c r="AC38" i="5" s="1"/>
  <c r="AA37" i="5"/>
  <c r="AC37" i="5" s="1"/>
  <c r="AA36" i="5"/>
  <c r="AC36" i="5" s="1"/>
  <c r="AA35" i="5"/>
  <c r="AC35" i="5" s="1"/>
  <c r="AA34" i="5"/>
  <c r="AC34" i="5" s="1"/>
  <c r="AA33" i="5"/>
  <c r="AC33" i="5" s="1"/>
  <c r="AA32" i="5"/>
  <c r="AC32" i="5" s="1"/>
  <c r="AA31" i="5"/>
  <c r="AC31" i="5" s="1"/>
  <c r="AA30" i="5"/>
  <c r="AC30" i="5" s="1"/>
  <c r="AA29" i="5"/>
  <c r="AC29" i="5" s="1"/>
  <c r="AA28" i="5"/>
  <c r="AC28" i="5" s="1"/>
  <c r="AA27" i="5"/>
  <c r="AC27" i="5" s="1"/>
  <c r="AA26" i="5"/>
  <c r="AC26" i="5" s="1"/>
  <c r="AA25" i="5"/>
  <c r="AC25" i="5" s="1"/>
  <c r="AA24" i="5"/>
  <c r="AC24" i="5" s="1"/>
  <c r="AA23" i="5"/>
  <c r="AC23" i="5" s="1"/>
  <c r="AA22" i="5"/>
  <c r="AC22" i="5" s="1"/>
  <c r="AA21" i="5"/>
  <c r="AC21" i="5" s="1"/>
  <c r="AA20" i="5"/>
  <c r="AC20" i="5" s="1"/>
  <c r="AA19" i="5"/>
  <c r="AC19" i="5" s="1"/>
  <c r="AA18" i="5"/>
  <c r="AC18" i="5" s="1"/>
  <c r="AA17" i="5"/>
  <c r="AC17" i="5" s="1"/>
  <c r="AA16" i="5"/>
  <c r="AC16" i="5" s="1"/>
  <c r="AA15" i="5"/>
  <c r="AC15" i="5" s="1"/>
  <c r="AA14" i="5"/>
  <c r="AC14" i="5" s="1"/>
  <c r="AA13" i="5"/>
  <c r="AC13" i="5" s="1"/>
  <c r="AA12" i="5"/>
  <c r="AC12" i="5" s="1"/>
  <c r="AA11" i="5"/>
  <c r="AC11" i="5" s="1"/>
  <c r="AA10" i="5"/>
  <c r="AC10" i="5" s="1"/>
  <c r="AA9" i="5"/>
  <c r="AC9" i="5" s="1"/>
  <c r="Z75" i="5"/>
  <c r="AA75" i="5" s="1"/>
  <c r="AC75" i="5" s="1"/>
  <c r="P75" i="5"/>
  <c r="D8" i="5" l="1"/>
  <c r="CN7" i="5"/>
  <c r="CO7" i="5" s="1"/>
  <c r="AP7" i="5"/>
  <c r="AQ7" i="5" s="1"/>
  <c r="AZ7" i="5"/>
  <c r="BA7" i="5" s="1"/>
  <c r="BJ7" i="5"/>
  <c r="BK7" i="5" s="1"/>
  <c r="CX8" i="5"/>
  <c r="CY8" i="5" s="1"/>
  <c r="CX7" i="5"/>
  <c r="CY7" i="5" s="1"/>
  <c r="CX6" i="5"/>
  <c r="CY6" i="5" s="1"/>
  <c r="L8" i="5"/>
  <c r="M8" i="5" s="1"/>
  <c r="L7" i="5"/>
  <c r="M7" i="5" s="1"/>
  <c r="L6" i="5"/>
  <c r="M6" i="5" s="1"/>
  <c r="EV9" i="5"/>
  <c r="EW9" i="5" s="1"/>
  <c r="EL9" i="5"/>
  <c r="EM9" i="5" s="1"/>
  <c r="EB9" i="5"/>
  <c r="EC9" i="5" s="1"/>
  <c r="CN9" i="5"/>
  <c r="CO9" i="5" s="1"/>
  <c r="CD9" i="5"/>
  <c r="CE9" i="5" s="1"/>
  <c r="BT9" i="5"/>
  <c r="BU9" i="5" s="1"/>
  <c r="AP9" i="5"/>
  <c r="AQ9" i="5" s="1"/>
  <c r="AZ9" i="5"/>
  <c r="BA9" i="5" s="1"/>
  <c r="BJ9" i="5"/>
  <c r="BK9" i="5" s="1"/>
  <c r="CH49" i="5"/>
  <c r="CI48" i="5"/>
  <c r="CK48" i="5" s="1"/>
  <c r="CL59" i="5"/>
  <c r="CM59" i="5" s="1"/>
  <c r="U10" i="5"/>
  <c r="U11" i="5" s="1"/>
  <c r="U12" i="5" s="1"/>
  <c r="U13" i="5" s="1"/>
  <c r="U14" i="5" s="1"/>
  <c r="U15" i="5" s="1"/>
  <c r="U16" i="5" s="1"/>
  <c r="U17" i="5" s="1"/>
  <c r="U18" i="5" s="1"/>
  <c r="U19" i="5" s="1"/>
  <c r="U20" i="5" s="1"/>
  <c r="U21" i="5" s="1"/>
  <c r="U22" i="5" s="1"/>
  <c r="U23" i="5" s="1"/>
  <c r="U24" i="5" s="1"/>
  <c r="U25" i="5" s="1"/>
  <c r="U26" i="5" s="1"/>
  <c r="U27" i="5" s="1"/>
  <c r="U28" i="5" s="1"/>
  <c r="U29" i="5" s="1"/>
  <c r="U30" i="5" s="1"/>
  <c r="U31" i="5" s="1"/>
  <c r="U32" i="5" s="1"/>
  <c r="U33" i="5" s="1"/>
  <c r="U34" i="5" s="1"/>
  <c r="U35" i="5" s="1"/>
  <c r="U36" i="5" s="1"/>
  <c r="U37" i="5" s="1"/>
  <c r="U38" i="5" s="1"/>
  <c r="U39" i="5" s="1"/>
  <c r="U40" i="5" s="1"/>
  <c r="U41" i="5" s="1"/>
  <c r="U42" i="5" s="1"/>
  <c r="U43" i="5" s="1"/>
  <c r="U44" i="5" s="1"/>
  <c r="U45" i="5" s="1"/>
  <c r="U46" i="5" s="1"/>
  <c r="U47" i="5" s="1"/>
  <c r="U48" i="5" s="1"/>
  <c r="U49" i="5" s="1"/>
  <c r="U50" i="5" s="1"/>
  <c r="U51" i="5" s="1"/>
  <c r="U52" i="5" s="1"/>
  <c r="U53" i="5" s="1"/>
  <c r="U54" i="5" s="1"/>
  <c r="U55" i="5" s="1"/>
  <c r="U56" i="5" s="1"/>
  <c r="U57" i="5" s="1"/>
  <c r="U58" i="5" s="1"/>
  <c r="U59" i="5" s="1"/>
  <c r="U60" i="5" s="1"/>
  <c r="U61" i="5" s="1"/>
  <c r="U62" i="5" s="1"/>
  <c r="U63" i="5" s="1"/>
  <c r="U64" i="5" s="1"/>
  <c r="U65" i="5" s="1"/>
  <c r="U66" i="5" s="1"/>
  <c r="U67" i="5" s="1"/>
  <c r="U68" i="5" s="1"/>
  <c r="U69" i="5" s="1"/>
  <c r="U70" i="5" s="1"/>
  <c r="U71" i="5" s="1"/>
  <c r="U72" i="5" s="1"/>
  <c r="U73" i="5" s="1"/>
  <c r="U74" i="5" s="1"/>
  <c r="U75" i="5" s="1"/>
  <c r="AF9" i="5"/>
  <c r="AG9" i="5" s="1"/>
  <c r="GT9" i="5"/>
  <c r="GU9" i="5" s="1"/>
  <c r="FP9" i="5"/>
  <c r="FQ9" i="5" s="1"/>
  <c r="DR9" i="5"/>
  <c r="DS9" i="5" s="1"/>
  <c r="HD9" i="5"/>
  <c r="HE9" i="5" s="1"/>
  <c r="FF9" i="5"/>
  <c r="FG9" i="5" s="1"/>
  <c r="CX9" i="5"/>
  <c r="CY9" i="5" s="1"/>
  <c r="DH9" i="5"/>
  <c r="DI9" i="5" s="1"/>
  <c r="GJ9" i="5"/>
  <c r="GK9" i="5" s="1"/>
  <c r="FZ9" i="5"/>
  <c r="GA9" i="5" s="1"/>
  <c r="L9" i="5"/>
  <c r="M9" i="5" s="1"/>
  <c r="AE10" i="5"/>
  <c r="AE11" i="5" s="1"/>
  <c r="AE12" i="5" s="1"/>
  <c r="AE13" i="5" s="1"/>
  <c r="AE14" i="5" s="1"/>
  <c r="AE15" i="5" s="1"/>
  <c r="AE16" i="5" s="1"/>
  <c r="AE17" i="5" s="1"/>
  <c r="AE18" i="5" s="1"/>
  <c r="AE19" i="5" s="1"/>
  <c r="AE20" i="5" s="1"/>
  <c r="AE21" i="5" s="1"/>
  <c r="AE22" i="5" s="1"/>
  <c r="AE23" i="5" s="1"/>
  <c r="AE24" i="5" s="1"/>
  <c r="AE25" i="5" s="1"/>
  <c r="AE26" i="5" s="1"/>
  <c r="AE27" i="5" s="1"/>
  <c r="AE28" i="5" s="1"/>
  <c r="AE29" i="5" s="1"/>
  <c r="AE30" i="5" s="1"/>
  <c r="AE31" i="5" s="1"/>
  <c r="AE32" i="5" s="1"/>
  <c r="AE33" i="5" s="1"/>
  <c r="AE34" i="5" s="1"/>
  <c r="AE35" i="5" s="1"/>
  <c r="AE36" i="5" s="1"/>
  <c r="AE37" i="5" s="1"/>
  <c r="AE38" i="5" s="1"/>
  <c r="AE39" i="5" s="1"/>
  <c r="AE40" i="5" s="1"/>
  <c r="AE41" i="5" s="1"/>
  <c r="AE42" i="5" s="1"/>
  <c r="AE43" i="5" s="1"/>
  <c r="AE44" i="5" s="1"/>
  <c r="AE45" i="5" s="1"/>
  <c r="AE46" i="5" s="1"/>
  <c r="AE47" i="5" s="1"/>
  <c r="AE48" i="5" s="1"/>
  <c r="AE49" i="5" s="1"/>
  <c r="AE50" i="5" s="1"/>
  <c r="AE51" i="5" s="1"/>
  <c r="AE52" i="5" s="1"/>
  <c r="AE53" i="5" s="1"/>
  <c r="AE54" i="5" s="1"/>
  <c r="AE55" i="5" s="1"/>
  <c r="AE56" i="5" s="1"/>
  <c r="AE57" i="5" s="1"/>
  <c r="AE58" i="5" s="1"/>
  <c r="AE59" i="5" s="1"/>
  <c r="AE60" i="5" s="1"/>
  <c r="AE61" i="5" s="1"/>
  <c r="AE62" i="5" s="1"/>
  <c r="AE63" i="5" s="1"/>
  <c r="AE64" i="5" s="1"/>
  <c r="AE65" i="5" s="1"/>
  <c r="AE66" i="5" s="1"/>
  <c r="AE67" i="5" s="1"/>
  <c r="AE68" i="5" s="1"/>
  <c r="AE69" i="5" s="1"/>
  <c r="AE70" i="5" s="1"/>
  <c r="AE71" i="5" s="1"/>
  <c r="AE72" i="5" s="1"/>
  <c r="AE73" i="5" s="1"/>
  <c r="AE74" i="5" s="1"/>
  <c r="AE75" i="5" s="1"/>
  <c r="AE76" i="5" s="1"/>
  <c r="AE77" i="5" s="1"/>
  <c r="AE78" i="5" s="1"/>
  <c r="AE79" i="5" s="1"/>
  <c r="AE80" i="5" s="1"/>
  <c r="AE81" i="5" s="1"/>
  <c r="AE82" i="5" s="1"/>
  <c r="AE83" i="5" s="1"/>
  <c r="AE84" i="5" s="1"/>
  <c r="AE85" i="5" s="1"/>
  <c r="AE86" i="5" s="1"/>
  <c r="AE87" i="5" s="1"/>
  <c r="AE88" i="5" s="1"/>
  <c r="AE89" i="5" s="1"/>
  <c r="V9" i="5"/>
  <c r="W9" i="5" s="1"/>
  <c r="D10" i="5"/>
  <c r="F10" i="2"/>
  <c r="F11" i="2" s="1"/>
  <c r="Q89" i="5"/>
  <c r="S89" i="5" s="1"/>
  <c r="Q88" i="5"/>
  <c r="S88" i="5" s="1"/>
  <c r="Q87" i="5"/>
  <c r="S87" i="5" s="1"/>
  <c r="Q86" i="5"/>
  <c r="S86" i="5" s="1"/>
  <c r="Q85" i="5"/>
  <c r="S85" i="5" s="1"/>
  <c r="Q84" i="5"/>
  <c r="S84" i="5" s="1"/>
  <c r="Q83" i="5"/>
  <c r="S83" i="5" s="1"/>
  <c r="Q82" i="5"/>
  <c r="S82" i="5" s="1"/>
  <c r="Q81" i="5"/>
  <c r="S81" i="5" s="1"/>
  <c r="Q80" i="5"/>
  <c r="S80" i="5" s="1"/>
  <c r="Q79" i="5"/>
  <c r="S79" i="5" s="1"/>
  <c r="Q78" i="5"/>
  <c r="S78" i="5" s="1"/>
  <c r="Q77" i="5"/>
  <c r="S77" i="5" s="1"/>
  <c r="Q76" i="5"/>
  <c r="S76" i="5" s="1"/>
  <c r="Q75" i="5"/>
  <c r="S75" i="5" s="1"/>
  <c r="Q74" i="5"/>
  <c r="S74" i="5" s="1"/>
  <c r="Q73" i="5"/>
  <c r="S73" i="5" s="1"/>
  <c r="Q72" i="5"/>
  <c r="S72" i="5" s="1"/>
  <c r="Q71" i="5"/>
  <c r="S71" i="5" s="1"/>
  <c r="Q70" i="5"/>
  <c r="S70" i="5" s="1"/>
  <c r="Q69" i="5"/>
  <c r="S69" i="5" s="1"/>
  <c r="Q68" i="5"/>
  <c r="S68" i="5" s="1"/>
  <c r="Q67" i="5"/>
  <c r="S67" i="5" s="1"/>
  <c r="Q66" i="5"/>
  <c r="S66" i="5" s="1"/>
  <c r="Q65" i="5"/>
  <c r="S65" i="5" s="1"/>
  <c r="Q64" i="5"/>
  <c r="S64" i="5" s="1"/>
  <c r="Q63" i="5"/>
  <c r="S63" i="5" s="1"/>
  <c r="Q62" i="5"/>
  <c r="S62" i="5" s="1"/>
  <c r="Q61" i="5"/>
  <c r="S61" i="5" s="1"/>
  <c r="Q60" i="5"/>
  <c r="S60" i="5" s="1"/>
  <c r="Q59" i="5"/>
  <c r="S59" i="5" s="1"/>
  <c r="Q58" i="5"/>
  <c r="S58" i="5" s="1"/>
  <c r="Q57" i="5"/>
  <c r="S57" i="5" s="1"/>
  <c r="Q56" i="5"/>
  <c r="S56" i="5" s="1"/>
  <c r="Q55" i="5"/>
  <c r="S55" i="5" s="1"/>
  <c r="Q54" i="5"/>
  <c r="S54" i="5" s="1"/>
  <c r="Q53" i="5"/>
  <c r="S53" i="5" s="1"/>
  <c r="Q52" i="5"/>
  <c r="S52" i="5" s="1"/>
  <c r="Q51" i="5"/>
  <c r="S51" i="5" s="1"/>
  <c r="Q50" i="5"/>
  <c r="S50" i="5" s="1"/>
  <c r="Q49" i="5"/>
  <c r="S49" i="5" s="1"/>
  <c r="Q48" i="5"/>
  <c r="S48" i="5" s="1"/>
  <c r="Q47" i="5"/>
  <c r="S47" i="5" s="1"/>
  <c r="Q46" i="5"/>
  <c r="S46" i="5" s="1"/>
  <c r="Q45" i="5"/>
  <c r="S45" i="5" s="1"/>
  <c r="Q44" i="5"/>
  <c r="S44" i="5" s="1"/>
  <c r="Q43" i="5"/>
  <c r="S43" i="5" s="1"/>
  <c r="Q42" i="5"/>
  <c r="S42" i="5" s="1"/>
  <c r="Q41" i="5"/>
  <c r="S41" i="5" s="1"/>
  <c r="Q40" i="5"/>
  <c r="S40" i="5" s="1"/>
  <c r="Q39" i="5"/>
  <c r="S39" i="5" s="1"/>
  <c r="Q38" i="5"/>
  <c r="S38" i="5" s="1"/>
  <c r="Q37" i="5"/>
  <c r="S37" i="5" s="1"/>
  <c r="Q36" i="5"/>
  <c r="S36" i="5" s="1"/>
  <c r="Q35" i="5"/>
  <c r="S35" i="5" s="1"/>
  <c r="Q34" i="5"/>
  <c r="S34" i="5" s="1"/>
  <c r="Q33" i="5"/>
  <c r="S33" i="5" s="1"/>
  <c r="Q32" i="5"/>
  <c r="S32" i="5" s="1"/>
  <c r="Q31" i="5"/>
  <c r="S31" i="5" s="1"/>
  <c r="Q30" i="5"/>
  <c r="S30" i="5" s="1"/>
  <c r="Q29" i="5"/>
  <c r="S29" i="5" s="1"/>
  <c r="Q28" i="5"/>
  <c r="S28" i="5" s="1"/>
  <c r="Q27" i="5"/>
  <c r="S27" i="5" s="1"/>
  <c r="Q26" i="5"/>
  <c r="S26" i="5" s="1"/>
  <c r="Q25" i="5"/>
  <c r="S25" i="5" s="1"/>
  <c r="Q24" i="5"/>
  <c r="S24" i="5" s="1"/>
  <c r="Q23" i="5"/>
  <c r="S23" i="5" s="1"/>
  <c r="Q22" i="5"/>
  <c r="S22" i="5" s="1"/>
  <c r="Q21" i="5"/>
  <c r="S21" i="5" s="1"/>
  <c r="Q20" i="5"/>
  <c r="S20" i="5" s="1"/>
  <c r="Q19" i="5"/>
  <c r="S19" i="5" s="1"/>
  <c r="Q18" i="5"/>
  <c r="S18" i="5" s="1"/>
  <c r="Q17" i="5"/>
  <c r="S17" i="5" s="1"/>
  <c r="Q16" i="5"/>
  <c r="S16" i="5" s="1"/>
  <c r="Q15" i="5"/>
  <c r="S15" i="5" s="1"/>
  <c r="Q14" i="5"/>
  <c r="S14" i="5" s="1"/>
  <c r="Q13" i="5"/>
  <c r="S13" i="5" s="1"/>
  <c r="Q12" i="5"/>
  <c r="S12" i="5" s="1"/>
  <c r="Q11" i="5"/>
  <c r="S11" i="5" s="1"/>
  <c r="Q10" i="5"/>
  <c r="S10" i="5" s="1"/>
  <c r="Q9" i="5"/>
  <c r="S9" i="5" s="1"/>
  <c r="S8" i="5"/>
  <c r="BJ10" i="5" l="1"/>
  <c r="BK10" i="5" s="1"/>
  <c r="CD10" i="5"/>
  <c r="CN10" i="5"/>
  <c r="CO10" i="5" s="1"/>
  <c r="BT10" i="5"/>
  <c r="BU10" i="5" s="1"/>
  <c r="AZ10" i="5"/>
  <c r="BA10" i="5" s="1"/>
  <c r="AP10" i="5"/>
  <c r="AQ10" i="5" s="1"/>
  <c r="CH50" i="5"/>
  <c r="CI49" i="5"/>
  <c r="CK49" i="5" s="1"/>
  <c r="CE10" i="5"/>
  <c r="EV8" i="5"/>
  <c r="EW8" i="5" s="1"/>
  <c r="EL8" i="5"/>
  <c r="EM8" i="5" s="1"/>
  <c r="EB8" i="5"/>
  <c r="EC8" i="5" s="1"/>
  <c r="CN8" i="5"/>
  <c r="CO8" i="5" s="1"/>
  <c r="BT8" i="5"/>
  <c r="BU8" i="5" s="1"/>
  <c r="AP8" i="5"/>
  <c r="AQ8" i="5" s="1"/>
  <c r="AZ8" i="5"/>
  <c r="BA8" i="5" s="1"/>
  <c r="BJ8" i="5"/>
  <c r="BK8" i="5" s="1"/>
  <c r="CL60" i="5"/>
  <c r="CM60" i="5" s="1"/>
  <c r="CM61" i="5" s="1"/>
  <c r="CM62" i="5" s="1"/>
  <c r="CM63" i="5" s="1"/>
  <c r="CM64" i="5" s="1"/>
  <c r="CM65" i="5" s="1"/>
  <c r="CM66" i="5" s="1"/>
  <c r="CM67" i="5" s="1"/>
  <c r="CM68" i="5" s="1"/>
  <c r="CM69" i="5" s="1"/>
  <c r="CM70" i="5" s="1"/>
  <c r="CM71" i="5" s="1"/>
  <c r="CM72" i="5" s="1"/>
  <c r="CM73" i="5" s="1"/>
  <c r="CM74" i="5" s="1"/>
  <c r="CM75" i="5" s="1"/>
  <c r="CM76" i="5" s="1"/>
  <c r="CM77" i="5" s="1"/>
  <c r="CM78" i="5" s="1"/>
  <c r="CM79" i="5" s="1"/>
  <c r="CM80" i="5" s="1"/>
  <c r="CM81" i="5" s="1"/>
  <c r="CM82" i="5" s="1"/>
  <c r="CM83" i="5" s="1"/>
  <c r="CM84" i="5" s="1"/>
  <c r="CM85" i="5" s="1"/>
  <c r="CM86" i="5" s="1"/>
  <c r="CM87" i="5" s="1"/>
  <c r="CM88" i="5" s="1"/>
  <c r="CM89" i="5" s="1"/>
  <c r="V10" i="5"/>
  <c r="W10" i="5" s="1"/>
  <c r="HD10" i="5"/>
  <c r="HE10" i="5" s="1"/>
  <c r="GJ10" i="5"/>
  <c r="GK10" i="5" s="1"/>
  <c r="FZ10" i="5"/>
  <c r="GA10" i="5" s="1"/>
  <c r="GT10" i="5"/>
  <c r="GU10" i="5" s="1"/>
  <c r="FP10" i="5"/>
  <c r="FQ10" i="5" s="1"/>
  <c r="EB10" i="5"/>
  <c r="EC10" i="5" s="1"/>
  <c r="EL10" i="5"/>
  <c r="CX10" i="5"/>
  <c r="CY10" i="5" s="1"/>
  <c r="EV10" i="5"/>
  <c r="EW10" i="5" s="1"/>
  <c r="DR10" i="5"/>
  <c r="DS10" i="5" s="1"/>
  <c r="FF10" i="5"/>
  <c r="FG10" i="5" s="1"/>
  <c r="DH10" i="5"/>
  <c r="DI10" i="5" s="1"/>
  <c r="L10" i="5"/>
  <c r="M10" i="5" s="1"/>
  <c r="AF10" i="5"/>
  <c r="AG10" i="5" s="1"/>
  <c r="EM10" i="5"/>
  <c r="R11" i="2"/>
  <c r="U52" i="1"/>
  <c r="I11" i="2"/>
  <c r="U76" i="5"/>
  <c r="F12" i="2"/>
  <c r="F13" i="2" s="1"/>
  <c r="D11" i="5"/>
  <c r="BJ11" i="5" l="1"/>
  <c r="CD11" i="5"/>
  <c r="CN11" i="5"/>
  <c r="CO11" i="5" s="1"/>
  <c r="BT11" i="5"/>
  <c r="BU11" i="5" s="1"/>
  <c r="AZ11" i="5"/>
  <c r="BA11" i="5" s="1"/>
  <c r="AP11" i="5"/>
  <c r="AQ11" i="5" s="1"/>
  <c r="CE11" i="5"/>
  <c r="CH51" i="5"/>
  <c r="CI50" i="5"/>
  <c r="CK50" i="5" s="1"/>
  <c r="BK11" i="5"/>
  <c r="V11" i="5"/>
  <c r="W11" i="5" s="1"/>
  <c r="HD11" i="5"/>
  <c r="HE11" i="5" s="1"/>
  <c r="GT11" i="5"/>
  <c r="GU11" i="5" s="1"/>
  <c r="GJ11" i="5"/>
  <c r="GK11" i="5" s="1"/>
  <c r="FF11" i="5"/>
  <c r="FG11" i="5" s="1"/>
  <c r="FZ11" i="5"/>
  <c r="GA11" i="5" s="1"/>
  <c r="FP11" i="5"/>
  <c r="FQ11" i="5" s="1"/>
  <c r="EL11" i="5"/>
  <c r="EM11" i="5" s="1"/>
  <c r="EB11" i="5"/>
  <c r="EC11" i="5" s="1"/>
  <c r="EV11" i="5"/>
  <c r="EW11" i="5" s="1"/>
  <c r="CX11" i="5"/>
  <c r="CY11" i="5" s="1"/>
  <c r="DH11" i="5"/>
  <c r="DI11" i="5" s="1"/>
  <c r="DR11" i="5"/>
  <c r="DS11" i="5" s="1"/>
  <c r="L11" i="5"/>
  <c r="M11" i="5" s="1"/>
  <c r="AF11" i="5"/>
  <c r="AG11" i="5" s="1"/>
  <c r="U77" i="5"/>
  <c r="D12" i="5"/>
  <c r="F14" i="2"/>
  <c r="A6" i="6"/>
  <c r="A5" i="6"/>
  <c r="B7" i="5"/>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H9" i="2" l="1"/>
  <c r="K9" i="2"/>
  <c r="O9" i="2"/>
  <c r="AB9" i="2" s="1"/>
  <c r="U9" i="2"/>
  <c r="W9" i="2"/>
  <c r="Y9" i="2"/>
  <c r="Y91" i="2"/>
  <c r="Y90" i="2"/>
  <c r="R885" i="1" s="1"/>
  <c r="Y89" i="2"/>
  <c r="Y88" i="2"/>
  <c r="R863" i="1" s="1"/>
  <c r="Y87" i="2"/>
  <c r="Y86" i="2"/>
  <c r="R843" i="1" s="1"/>
  <c r="Y85" i="2"/>
  <c r="R831" i="1" s="1"/>
  <c r="Y84" i="2"/>
  <c r="R821" i="1" s="1"/>
  <c r="Y83" i="2"/>
  <c r="Y82" i="2"/>
  <c r="R801" i="1" s="1"/>
  <c r="Y81" i="2"/>
  <c r="Y80" i="2"/>
  <c r="R779" i="1" s="1"/>
  <c r="Y79" i="2"/>
  <c r="R769" i="1" s="1"/>
  <c r="Y78" i="2"/>
  <c r="R759" i="1" s="1"/>
  <c r="Y77" i="2"/>
  <c r="Y76" i="2"/>
  <c r="R737" i="1" s="1"/>
  <c r="Y75" i="2"/>
  <c r="R727" i="1" s="1"/>
  <c r="Y74" i="2"/>
  <c r="R717" i="1" s="1"/>
  <c r="Y73" i="2"/>
  <c r="Y72" i="2"/>
  <c r="R695" i="1" s="1"/>
  <c r="Y71" i="2"/>
  <c r="R685" i="1" s="1"/>
  <c r="Y70" i="2"/>
  <c r="R675" i="1" s="1"/>
  <c r="Y69" i="2"/>
  <c r="Y68" i="2"/>
  <c r="R653" i="1" s="1"/>
  <c r="Y67" i="2"/>
  <c r="R643" i="1" s="1"/>
  <c r="Y66" i="2"/>
  <c r="R633" i="1" s="1"/>
  <c r="Y65" i="2"/>
  <c r="Y64" i="2"/>
  <c r="R611" i="1" s="1"/>
  <c r="Y63" i="2"/>
  <c r="R601" i="1" s="1"/>
  <c r="Y62" i="2"/>
  <c r="R591" i="1" s="1"/>
  <c r="Y61" i="2"/>
  <c r="Y60" i="2"/>
  <c r="R569" i="1" s="1"/>
  <c r="Y59" i="2"/>
  <c r="R559" i="1" s="1"/>
  <c r="Y58" i="2"/>
  <c r="R549" i="1" s="1"/>
  <c r="Y57" i="2"/>
  <c r="Y56" i="2"/>
  <c r="R527" i="1" s="1"/>
  <c r="Y55" i="2"/>
  <c r="Y54" i="2"/>
  <c r="R507" i="1" s="1"/>
  <c r="Y53" i="2"/>
  <c r="R495" i="1" s="1"/>
  <c r="Y52" i="2"/>
  <c r="Y51" i="2"/>
  <c r="R475" i="1" s="1"/>
  <c r="Y50" i="2"/>
  <c r="R465" i="1" s="1"/>
  <c r="Y49" i="2"/>
  <c r="Y48" i="2"/>
  <c r="Y47" i="2"/>
  <c r="R433" i="1" s="1"/>
  <c r="Y46" i="2"/>
  <c r="R423" i="1" s="1"/>
  <c r="Y45" i="2"/>
  <c r="Y44" i="2"/>
  <c r="R401" i="1" s="1"/>
  <c r="Y43" i="2"/>
  <c r="R391" i="1" s="1"/>
  <c r="Y42" i="2"/>
  <c r="R381" i="1" s="1"/>
  <c r="Y41" i="2"/>
  <c r="Y40" i="2"/>
  <c r="Y39" i="2"/>
  <c r="R349" i="1" s="1"/>
  <c r="Y38" i="2"/>
  <c r="R339" i="1" s="1"/>
  <c r="Y37" i="2"/>
  <c r="Y36" i="2"/>
  <c r="R317" i="1" s="1"/>
  <c r="Y35" i="2"/>
  <c r="R307" i="1" s="1"/>
  <c r="Y34" i="2"/>
  <c r="R297" i="1" s="1"/>
  <c r="Y33" i="2"/>
  <c r="Y32" i="2"/>
  <c r="R275" i="1" s="1"/>
  <c r="Y31" i="2"/>
  <c r="Y30" i="2"/>
  <c r="R255" i="1" s="1"/>
  <c r="Y29" i="2"/>
  <c r="Y28" i="2"/>
  <c r="Y27" i="2"/>
  <c r="R223" i="1" s="1"/>
  <c r="Y26" i="2"/>
  <c r="R213" i="1" s="1"/>
  <c r="Y25" i="2"/>
  <c r="Y24" i="2"/>
  <c r="R191" i="1" s="1"/>
  <c r="Y23" i="2"/>
  <c r="R181" i="1" s="1"/>
  <c r="Y22" i="2"/>
  <c r="R171" i="1" s="1"/>
  <c r="Y21" i="2"/>
  <c r="R159" i="1" s="1"/>
  <c r="Y20" i="2"/>
  <c r="R149" i="1" s="1"/>
  <c r="Y19" i="2"/>
  <c r="R139" i="1" s="1"/>
  <c r="Y18" i="2"/>
  <c r="R129" i="1" s="1"/>
  <c r="Y17" i="2"/>
  <c r="Y16" i="2"/>
  <c r="R107" i="1" s="1"/>
  <c r="Y15" i="2"/>
  <c r="R97" i="1" s="1"/>
  <c r="Y14" i="2"/>
  <c r="R87" i="1" s="1"/>
  <c r="Y13" i="2"/>
  <c r="Y12" i="2"/>
  <c r="Y11" i="2"/>
  <c r="Y10" i="2"/>
  <c r="Y8" i="2"/>
  <c r="W13" i="2"/>
  <c r="W12" i="2"/>
  <c r="W11" i="2"/>
  <c r="W10" i="2"/>
  <c r="W8"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8"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AB13" i="2" s="1"/>
  <c r="O12" i="2"/>
  <c r="AB12" i="2" s="1"/>
  <c r="O11" i="2"/>
  <c r="AB11" i="2" s="1"/>
  <c r="O10" i="2"/>
  <c r="AB10" i="2" s="1"/>
  <c r="O8" i="2"/>
  <c r="AB8" i="2" s="1"/>
  <c r="K91" i="2"/>
  <c r="K90" i="2"/>
  <c r="R881" i="1" s="1"/>
  <c r="K89" i="2"/>
  <c r="R869" i="1" s="1"/>
  <c r="K88" i="2"/>
  <c r="R859" i="1" s="1"/>
  <c r="K87" i="2"/>
  <c r="R849" i="1" s="1"/>
  <c r="K86" i="2"/>
  <c r="R839" i="1" s="1"/>
  <c r="K85" i="2"/>
  <c r="R827" i="1" s="1"/>
  <c r="K84" i="2"/>
  <c r="R817" i="1" s="1"/>
  <c r="K83" i="2"/>
  <c r="R807" i="1" s="1"/>
  <c r="K82" i="2"/>
  <c r="R797" i="1" s="1"/>
  <c r="K81" i="2"/>
  <c r="R785" i="1" s="1"/>
  <c r="K80" i="2"/>
  <c r="R775" i="1" s="1"/>
  <c r="K79" i="2"/>
  <c r="R765" i="1" s="1"/>
  <c r="K78" i="2"/>
  <c r="R755" i="1" s="1"/>
  <c r="K77" i="2"/>
  <c r="R743" i="1" s="1"/>
  <c r="K76" i="2"/>
  <c r="R733" i="1" s="1"/>
  <c r="K75" i="2"/>
  <c r="K74" i="2"/>
  <c r="R713" i="1" s="1"/>
  <c r="K73" i="2"/>
  <c r="R701" i="1" s="1"/>
  <c r="K72" i="2"/>
  <c r="R691" i="1" s="1"/>
  <c r="K71" i="2"/>
  <c r="R681" i="1" s="1"/>
  <c r="K70" i="2"/>
  <c r="R671" i="1" s="1"/>
  <c r="K69" i="2"/>
  <c r="K68" i="2"/>
  <c r="R649" i="1" s="1"/>
  <c r="K67" i="2"/>
  <c r="R639" i="1" s="1"/>
  <c r="K66" i="2"/>
  <c r="R629" i="1" s="1"/>
  <c r="K65" i="2"/>
  <c r="R617" i="1" s="1"/>
  <c r="K64" i="2"/>
  <c r="R607" i="1" s="1"/>
  <c r="K63" i="2"/>
  <c r="K62" i="2"/>
  <c r="R587" i="1" s="1"/>
  <c r="K61" i="2"/>
  <c r="R575" i="1" s="1"/>
  <c r="K60" i="2"/>
  <c r="R565" i="1" s="1"/>
  <c r="K59" i="2"/>
  <c r="R555" i="1" s="1"/>
  <c r="K58" i="2"/>
  <c r="R545" i="1" s="1"/>
  <c r="K57" i="2"/>
  <c r="R533" i="1" s="1"/>
  <c r="K56" i="2"/>
  <c r="R523" i="1" s="1"/>
  <c r="K55" i="2"/>
  <c r="K54" i="2"/>
  <c r="R503" i="1" s="1"/>
  <c r="K53" i="2"/>
  <c r="R491" i="1" s="1"/>
  <c r="K52" i="2"/>
  <c r="K51" i="2"/>
  <c r="K50" i="2"/>
  <c r="R461" i="1" s="1"/>
  <c r="K49" i="2"/>
  <c r="R449" i="1" s="1"/>
  <c r="K48" i="2"/>
  <c r="R439" i="1" s="1"/>
  <c r="K47" i="2"/>
  <c r="K46" i="2"/>
  <c r="R419" i="1" s="1"/>
  <c r="K45" i="2"/>
  <c r="R407" i="1" s="1"/>
  <c r="K44" i="2"/>
  <c r="R397" i="1" s="1"/>
  <c r="K43" i="2"/>
  <c r="R387" i="1" s="1"/>
  <c r="K42" i="2"/>
  <c r="R377" i="1" s="1"/>
  <c r="K41" i="2"/>
  <c r="R365" i="1" s="1"/>
  <c r="K40" i="2"/>
  <c r="K39" i="2"/>
  <c r="K38" i="2"/>
  <c r="R335" i="1" s="1"/>
  <c r="K37" i="2"/>
  <c r="K36" i="2"/>
  <c r="R313" i="1" s="1"/>
  <c r="K35" i="2"/>
  <c r="R303" i="1" s="1"/>
  <c r="K34" i="2"/>
  <c r="R293" i="1" s="1"/>
  <c r="K33" i="2"/>
  <c r="R281" i="1" s="1"/>
  <c r="K32" i="2"/>
  <c r="R271" i="1" s="1"/>
  <c r="K31" i="2"/>
  <c r="R261" i="1" s="1"/>
  <c r="K30" i="2"/>
  <c r="R251" i="1" s="1"/>
  <c r="K29" i="2"/>
  <c r="R239" i="1" s="1"/>
  <c r="K28" i="2"/>
  <c r="R229" i="1" s="1"/>
  <c r="K27" i="2"/>
  <c r="K26" i="2"/>
  <c r="R209" i="1" s="1"/>
  <c r="K25" i="2"/>
  <c r="K24" i="2"/>
  <c r="R187" i="1" s="1"/>
  <c r="K23" i="2"/>
  <c r="R177" i="1" s="1"/>
  <c r="K22" i="2"/>
  <c r="R167" i="1" s="1"/>
  <c r="K21" i="2"/>
  <c r="R155" i="1" s="1"/>
  <c r="K20" i="2"/>
  <c r="R145" i="1" s="1"/>
  <c r="K19" i="2"/>
  <c r="R135" i="1" s="1"/>
  <c r="K18" i="2"/>
  <c r="R125" i="1" s="1"/>
  <c r="K17" i="2"/>
  <c r="R113" i="1" s="1"/>
  <c r="K16" i="2"/>
  <c r="R103" i="1" s="1"/>
  <c r="K15" i="2"/>
  <c r="R93" i="1" s="1"/>
  <c r="K14" i="2"/>
  <c r="R83" i="1" s="1"/>
  <c r="K13" i="2"/>
  <c r="K12" i="2"/>
  <c r="K11" i="2"/>
  <c r="K10" i="2"/>
  <c r="K8" i="2"/>
  <c r="H8" i="2"/>
  <c r="H91" i="2"/>
  <c r="H90" i="2"/>
  <c r="R879" i="1" s="1"/>
  <c r="H89" i="2"/>
  <c r="R867" i="1" s="1"/>
  <c r="H88" i="2"/>
  <c r="R857" i="1" s="1"/>
  <c r="H87" i="2"/>
  <c r="H86" i="2"/>
  <c r="R837" i="1" s="1"/>
  <c r="H85" i="2"/>
  <c r="R825" i="1" s="1"/>
  <c r="H84" i="2"/>
  <c r="R815" i="1" s="1"/>
  <c r="H83" i="2"/>
  <c r="R805" i="1" s="1"/>
  <c r="H82" i="2"/>
  <c r="R795" i="1" s="1"/>
  <c r="H81" i="2"/>
  <c r="H80" i="2"/>
  <c r="R773" i="1" s="1"/>
  <c r="H79" i="2"/>
  <c r="R763" i="1" s="1"/>
  <c r="H78" i="2"/>
  <c r="R753" i="1" s="1"/>
  <c r="H77" i="2"/>
  <c r="R741" i="1" s="1"/>
  <c r="H76" i="2"/>
  <c r="R731" i="1" s="1"/>
  <c r="H75" i="2"/>
  <c r="R721" i="1" s="1"/>
  <c r="H74" i="2"/>
  <c r="R711" i="1" s="1"/>
  <c r="H73" i="2"/>
  <c r="R699" i="1" s="1"/>
  <c r="H72" i="2"/>
  <c r="R689" i="1" s="1"/>
  <c r="H71" i="2"/>
  <c r="R679" i="1" s="1"/>
  <c r="H70" i="2"/>
  <c r="R669" i="1" s="1"/>
  <c r="H69" i="2"/>
  <c r="R657" i="1" s="1"/>
  <c r="H68" i="2"/>
  <c r="R647" i="1" s="1"/>
  <c r="H67" i="2"/>
  <c r="H66" i="2"/>
  <c r="R627" i="1" s="1"/>
  <c r="H65" i="2"/>
  <c r="R615" i="1" s="1"/>
  <c r="H64" i="2"/>
  <c r="R605" i="1" s="1"/>
  <c r="H63" i="2"/>
  <c r="R595" i="1" s="1"/>
  <c r="H62" i="2"/>
  <c r="R585" i="1" s="1"/>
  <c r="H61" i="2"/>
  <c r="R573" i="1" s="1"/>
  <c r="H60" i="2"/>
  <c r="R563" i="1" s="1"/>
  <c r="H59" i="2"/>
  <c r="R553" i="1" s="1"/>
  <c r="H58" i="2"/>
  <c r="H57" i="2"/>
  <c r="R531" i="1" s="1"/>
  <c r="H56" i="2"/>
  <c r="R521" i="1" s="1"/>
  <c r="H55" i="2"/>
  <c r="H54" i="2"/>
  <c r="R501" i="1" s="1"/>
  <c r="H53" i="2"/>
  <c r="R489" i="1" s="1"/>
  <c r="H52" i="2"/>
  <c r="H51" i="2"/>
  <c r="R469" i="1" s="1"/>
  <c r="H50" i="2"/>
  <c r="R459" i="1" s="1"/>
  <c r="H49" i="2"/>
  <c r="R447" i="1" s="1"/>
  <c r="H48" i="2"/>
  <c r="R437" i="1" s="1"/>
  <c r="H47" i="2"/>
  <c r="R427" i="1" s="1"/>
  <c r="H46" i="2"/>
  <c r="R417" i="1" s="1"/>
  <c r="H45" i="2"/>
  <c r="R405" i="1" s="1"/>
  <c r="H44" i="2"/>
  <c r="R395" i="1" s="1"/>
  <c r="H43" i="2"/>
  <c r="R385" i="1" s="1"/>
  <c r="H42" i="2"/>
  <c r="R375" i="1" s="1"/>
  <c r="H41" i="2"/>
  <c r="R363" i="1" s="1"/>
  <c r="H40" i="2"/>
  <c r="H39" i="2"/>
  <c r="R343" i="1" s="1"/>
  <c r="H38" i="2"/>
  <c r="R333" i="1" s="1"/>
  <c r="H37" i="2"/>
  <c r="R321" i="1" s="1"/>
  <c r="H36" i="2"/>
  <c r="R311" i="1" s="1"/>
  <c r="H35" i="2"/>
  <c r="R301" i="1" s="1"/>
  <c r="H34" i="2"/>
  <c r="R291" i="1" s="1"/>
  <c r="H33" i="2"/>
  <c r="R279" i="1" s="1"/>
  <c r="H32" i="2"/>
  <c r="R269" i="1" s="1"/>
  <c r="H31" i="2"/>
  <c r="H30" i="2"/>
  <c r="R249" i="1" s="1"/>
  <c r="H29" i="2"/>
  <c r="R237" i="1" s="1"/>
  <c r="H28" i="2"/>
  <c r="R227" i="1" s="1"/>
  <c r="H27" i="2"/>
  <c r="R217" i="1" s="1"/>
  <c r="H26" i="2"/>
  <c r="R207" i="1" s="1"/>
  <c r="H25" i="2"/>
  <c r="H24" i="2"/>
  <c r="R185" i="1" s="1"/>
  <c r="H23" i="2"/>
  <c r="H22" i="2"/>
  <c r="R165" i="1" s="1"/>
  <c r="H21" i="2"/>
  <c r="R153" i="1" s="1"/>
  <c r="H20" i="2"/>
  <c r="R143" i="1" s="1"/>
  <c r="H19" i="2"/>
  <c r="R133" i="1" s="1"/>
  <c r="H18" i="2"/>
  <c r="R123" i="1" s="1"/>
  <c r="H17" i="2"/>
  <c r="R111" i="1" s="1"/>
  <c r="H16" i="2"/>
  <c r="R101" i="1" s="1"/>
  <c r="H15" i="2"/>
  <c r="R91" i="1" s="1"/>
  <c r="H14" i="2"/>
  <c r="R81" i="1" s="1"/>
  <c r="H13" i="2"/>
  <c r="H12" i="2"/>
  <c r="H11" i="2"/>
  <c r="H10" i="2"/>
  <c r="BJ12" i="5"/>
  <c r="BK12" i="5" s="1"/>
  <c r="CD12" i="5"/>
  <c r="CE12" i="5" s="1"/>
  <c r="CN12" i="5"/>
  <c r="CO12" i="5" s="1"/>
  <c r="BT12" i="5"/>
  <c r="BU12" i="5" s="1"/>
  <c r="AZ12" i="5"/>
  <c r="BA12" i="5" s="1"/>
  <c r="AP12" i="5"/>
  <c r="AQ12" i="5" s="1"/>
  <c r="CH52" i="5"/>
  <c r="CI51" i="5"/>
  <c r="CK51" i="5" s="1"/>
  <c r="R543" i="1"/>
  <c r="R873" i="1"/>
  <c r="R789" i="1"/>
  <c r="R747" i="1"/>
  <c r="R705" i="1"/>
  <c r="R663" i="1"/>
  <c r="R621" i="1"/>
  <c r="R579" i="1"/>
  <c r="R537" i="1"/>
  <c r="R453" i="1"/>
  <c r="R411" i="1"/>
  <c r="R369" i="1"/>
  <c r="R327" i="1"/>
  <c r="R285" i="1"/>
  <c r="R243" i="1"/>
  <c r="R201" i="1"/>
  <c r="R117" i="1"/>
  <c r="R659" i="1"/>
  <c r="R323" i="1"/>
  <c r="R783" i="1"/>
  <c r="R443" i="1"/>
  <c r="R233" i="1"/>
  <c r="R811" i="1"/>
  <c r="R265" i="1"/>
  <c r="R597" i="1"/>
  <c r="R513" i="1"/>
  <c r="R429" i="1"/>
  <c r="R345" i="1"/>
  <c r="R637" i="1"/>
  <c r="R517" i="1"/>
  <c r="R723" i="1"/>
  <c r="R219" i="1"/>
  <c r="R847" i="1"/>
  <c r="R259" i="1"/>
  <c r="R853" i="1"/>
  <c r="R471" i="1"/>
  <c r="R511" i="1"/>
  <c r="R175" i="1"/>
  <c r="V12" i="5"/>
  <c r="W12" i="5" s="1"/>
  <c r="GT12" i="5"/>
  <c r="GU12" i="5" s="1"/>
  <c r="HD12" i="5"/>
  <c r="HE12" i="5" s="1"/>
  <c r="FF12" i="5"/>
  <c r="FG12" i="5" s="1"/>
  <c r="EV12" i="5"/>
  <c r="EW12" i="5" s="1"/>
  <c r="FZ12" i="5"/>
  <c r="GA12" i="5" s="1"/>
  <c r="FP12" i="5"/>
  <c r="FQ12" i="5" s="1"/>
  <c r="DR12" i="5"/>
  <c r="DS12" i="5" s="1"/>
  <c r="DH12" i="5"/>
  <c r="DI12" i="5" s="1"/>
  <c r="EB12" i="5"/>
  <c r="EC12" i="5" s="1"/>
  <c r="CX12" i="5"/>
  <c r="CY12" i="5" s="1"/>
  <c r="GJ12" i="5"/>
  <c r="GK12" i="5" s="1"/>
  <c r="EL12" i="5"/>
  <c r="EM12" i="5" s="1"/>
  <c r="L12" i="5"/>
  <c r="M12" i="5" s="1"/>
  <c r="AF12" i="5"/>
  <c r="AG12" i="5" s="1"/>
  <c r="U78" i="5"/>
  <c r="D13" i="5"/>
  <c r="F15" i="2"/>
  <c r="B10" i="2"/>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W14" i="2" l="1"/>
  <c r="BJ13" i="5"/>
  <c r="BK13" i="5" s="1"/>
  <c r="CD13" i="5"/>
  <c r="CE13" i="5" s="1"/>
  <c r="CN13" i="5"/>
  <c r="CO13" i="5" s="1"/>
  <c r="BT13" i="5"/>
  <c r="BU13" i="5" s="1"/>
  <c r="AZ13" i="5"/>
  <c r="BA13" i="5" s="1"/>
  <c r="AP13" i="5"/>
  <c r="AQ13" i="5" s="1"/>
  <c r="CH53" i="5"/>
  <c r="CI52" i="5"/>
  <c r="CK52" i="5" s="1"/>
  <c r="R355" i="1"/>
  <c r="AB84" i="2"/>
  <c r="R819" i="1"/>
  <c r="R353" i="1"/>
  <c r="R481" i="1"/>
  <c r="AB40" i="2"/>
  <c r="R357" i="1"/>
  <c r="AB68" i="2"/>
  <c r="R651" i="1"/>
  <c r="R889" i="1"/>
  <c r="AB20" i="2"/>
  <c r="R147" i="1"/>
  <c r="AB76" i="2"/>
  <c r="R735" i="1"/>
  <c r="R479" i="1"/>
  <c r="AB64" i="2"/>
  <c r="R609" i="1"/>
  <c r="AB37" i="2"/>
  <c r="R325" i="1"/>
  <c r="AB53" i="2"/>
  <c r="R493" i="1"/>
  <c r="AB69" i="2"/>
  <c r="R661" i="1"/>
  <c r="AB85" i="2"/>
  <c r="R829" i="1"/>
  <c r="R359" i="1"/>
  <c r="AB14" i="2"/>
  <c r="R85" i="1"/>
  <c r="AB30" i="2"/>
  <c r="R253" i="1"/>
  <c r="AB46" i="2"/>
  <c r="R421" i="1"/>
  <c r="AB62" i="2"/>
  <c r="R589" i="1"/>
  <c r="AB78" i="2"/>
  <c r="R757" i="1"/>
  <c r="AB23" i="2"/>
  <c r="R179" i="1"/>
  <c r="AB39" i="2"/>
  <c r="R347" i="1"/>
  <c r="AB55" i="2"/>
  <c r="R515" i="1"/>
  <c r="AB71" i="2"/>
  <c r="R683" i="1"/>
  <c r="AB87" i="2"/>
  <c r="R851" i="1"/>
  <c r="AB28" i="2"/>
  <c r="R231" i="1"/>
  <c r="AB21" i="2"/>
  <c r="R157" i="1"/>
  <c r="AB41" i="2"/>
  <c r="R367" i="1"/>
  <c r="AB73" i="2"/>
  <c r="R703" i="1"/>
  <c r="AB34" i="2"/>
  <c r="R295" i="1"/>
  <c r="AB66" i="2"/>
  <c r="R631" i="1"/>
  <c r="AB27" i="2"/>
  <c r="R221" i="1"/>
  <c r="AB59" i="2"/>
  <c r="R557" i="1"/>
  <c r="AB91" i="2"/>
  <c r="R893" i="1"/>
  <c r="AB16" i="2"/>
  <c r="R105" i="1"/>
  <c r="AB17" i="2"/>
  <c r="R115" i="1"/>
  <c r="AB72" i="2"/>
  <c r="R693" i="1"/>
  <c r="R891" i="1"/>
  <c r="AB44" i="2"/>
  <c r="R399" i="1"/>
  <c r="AB24" i="2"/>
  <c r="R189" i="1"/>
  <c r="AB32" i="2"/>
  <c r="R273" i="1"/>
  <c r="AB29" i="2"/>
  <c r="R241" i="1"/>
  <c r="AB45" i="2"/>
  <c r="R409" i="1"/>
  <c r="AB61" i="2"/>
  <c r="R577" i="1"/>
  <c r="AB77" i="2"/>
  <c r="R745" i="1"/>
  <c r="R197" i="1"/>
  <c r="AB22" i="2"/>
  <c r="R169" i="1"/>
  <c r="AB38" i="2"/>
  <c r="R337" i="1"/>
  <c r="AB54" i="2"/>
  <c r="R505" i="1"/>
  <c r="AB70" i="2"/>
  <c r="R673" i="1"/>
  <c r="AB86" i="2"/>
  <c r="R841" i="1"/>
  <c r="AB15" i="2"/>
  <c r="R95" i="1"/>
  <c r="AB31" i="2"/>
  <c r="R263" i="1"/>
  <c r="AB47" i="2"/>
  <c r="R431" i="1"/>
  <c r="AB63" i="2"/>
  <c r="R599" i="1"/>
  <c r="AB79" i="2"/>
  <c r="R767" i="1"/>
  <c r="AB56" i="2"/>
  <c r="R525" i="1"/>
  <c r="AB80" i="2"/>
  <c r="R777" i="1"/>
  <c r="AB57" i="2"/>
  <c r="R535" i="1"/>
  <c r="AB89" i="2"/>
  <c r="R871" i="1"/>
  <c r="R195" i="1"/>
  <c r="AB18" i="2"/>
  <c r="R127" i="1"/>
  <c r="AB50" i="2"/>
  <c r="R463" i="1"/>
  <c r="AB82" i="2"/>
  <c r="R799" i="1"/>
  <c r="AB43" i="2"/>
  <c r="R389" i="1"/>
  <c r="AB75" i="2"/>
  <c r="R725" i="1"/>
  <c r="V13" i="5"/>
  <c r="W13" i="5" s="1"/>
  <c r="HD13" i="5"/>
  <c r="HE13" i="5" s="1"/>
  <c r="GT13" i="5"/>
  <c r="GU13" i="5" s="1"/>
  <c r="FF13" i="5"/>
  <c r="FG13" i="5" s="1"/>
  <c r="EV13" i="5"/>
  <c r="EW13" i="5" s="1"/>
  <c r="FZ13" i="5"/>
  <c r="GA13" i="5" s="1"/>
  <c r="EL13" i="5"/>
  <c r="EM13" i="5" s="1"/>
  <c r="EB13" i="5"/>
  <c r="EC13" i="5" s="1"/>
  <c r="DR13" i="5"/>
  <c r="DS13" i="5" s="1"/>
  <c r="DH13" i="5"/>
  <c r="DI13" i="5" s="1"/>
  <c r="GJ13" i="5"/>
  <c r="GK13" i="5" s="1"/>
  <c r="FP13" i="5"/>
  <c r="FQ13" i="5" s="1"/>
  <c r="CX13" i="5"/>
  <c r="CY13" i="5" s="1"/>
  <c r="L13" i="5"/>
  <c r="M13" i="5" s="1"/>
  <c r="AF13" i="5"/>
  <c r="AG13" i="5" s="1"/>
  <c r="AB52" i="2"/>
  <c r="R483" i="1"/>
  <c r="AB25" i="2"/>
  <c r="R199" i="1"/>
  <c r="AB88" i="2"/>
  <c r="R861" i="1"/>
  <c r="R895" i="1"/>
  <c r="AB36" i="2"/>
  <c r="R315" i="1"/>
  <c r="AB60" i="2"/>
  <c r="R567" i="1"/>
  <c r="AB48" i="2"/>
  <c r="R441" i="1"/>
  <c r="AB33" i="2"/>
  <c r="R283" i="1"/>
  <c r="AB49" i="2"/>
  <c r="R451" i="1"/>
  <c r="AB65" i="2"/>
  <c r="R619" i="1"/>
  <c r="AB81" i="2"/>
  <c r="R787" i="1"/>
  <c r="R485" i="1"/>
  <c r="AB26" i="2"/>
  <c r="R211" i="1"/>
  <c r="AB42" i="2"/>
  <c r="R379" i="1"/>
  <c r="AB58" i="2"/>
  <c r="R547" i="1"/>
  <c r="AB74" i="2"/>
  <c r="R715" i="1"/>
  <c r="AB90" i="2"/>
  <c r="R883" i="1"/>
  <c r="AB19" i="2"/>
  <c r="R137" i="1"/>
  <c r="AB35" i="2"/>
  <c r="R305" i="1"/>
  <c r="AB51" i="2"/>
  <c r="R473" i="1"/>
  <c r="AB67" i="2"/>
  <c r="R641" i="1"/>
  <c r="AB83" i="2"/>
  <c r="R809" i="1"/>
  <c r="M44" i="2"/>
  <c r="R398" i="1" s="1"/>
  <c r="M36" i="2"/>
  <c r="R314" i="1" s="1"/>
  <c r="M21" i="2"/>
  <c r="R156" i="1" s="1"/>
  <c r="M76" i="2"/>
  <c r="R734" i="1" s="1"/>
  <c r="M33" i="2"/>
  <c r="R282" i="1" s="1"/>
  <c r="M74" i="2"/>
  <c r="R714" i="1" s="1"/>
  <c r="R53" i="1"/>
  <c r="R23" i="1"/>
  <c r="M70" i="2"/>
  <c r="R672" i="1" s="1"/>
  <c r="M31" i="2"/>
  <c r="Q31" i="2" s="1"/>
  <c r="M63" i="2"/>
  <c r="R598" i="1" s="1"/>
  <c r="R71" i="1"/>
  <c r="M68" i="2"/>
  <c r="R650" i="1" s="1"/>
  <c r="M61" i="2"/>
  <c r="R576" i="1" s="1"/>
  <c r="R39" i="1"/>
  <c r="M60" i="2"/>
  <c r="R566" i="1" s="1"/>
  <c r="M32" i="2"/>
  <c r="R272" i="1" s="1"/>
  <c r="M72" i="2"/>
  <c r="R692" i="1" s="1"/>
  <c r="R69" i="1"/>
  <c r="M13" i="2"/>
  <c r="M40" i="2"/>
  <c r="M41" i="2"/>
  <c r="R366" i="1" s="1"/>
  <c r="M73" i="2"/>
  <c r="R702" i="1" s="1"/>
  <c r="R41" i="1"/>
  <c r="R43" i="1"/>
  <c r="R65" i="1"/>
  <c r="M18" i="2"/>
  <c r="M50" i="2"/>
  <c r="R462" i="1" s="1"/>
  <c r="M82" i="2"/>
  <c r="R33" i="1"/>
  <c r="M14" i="2"/>
  <c r="M46" i="2"/>
  <c r="M78" i="2"/>
  <c r="M19" i="2"/>
  <c r="R136" i="1" s="1"/>
  <c r="M35" i="2"/>
  <c r="R304" i="1" s="1"/>
  <c r="M51" i="2"/>
  <c r="R472" i="1" s="1"/>
  <c r="M67" i="2"/>
  <c r="R640" i="1" s="1"/>
  <c r="M83" i="2"/>
  <c r="R808" i="1" s="1"/>
  <c r="R21" i="1"/>
  <c r="M53" i="2"/>
  <c r="R492" i="1" s="1"/>
  <c r="M85" i="2"/>
  <c r="R828" i="1" s="1"/>
  <c r="M64" i="2"/>
  <c r="R608" i="1" s="1"/>
  <c r="M24" i="2"/>
  <c r="R188" i="1" s="1"/>
  <c r="M65" i="2"/>
  <c r="R618" i="1" s="1"/>
  <c r="M42" i="2"/>
  <c r="R378" i="1" s="1"/>
  <c r="M38" i="2"/>
  <c r="M15" i="2"/>
  <c r="R94" i="1" s="1"/>
  <c r="M47" i="2"/>
  <c r="R430" i="1" s="1"/>
  <c r="M79" i="2"/>
  <c r="R766" i="1" s="1"/>
  <c r="R29" i="1"/>
  <c r="R27" i="1"/>
  <c r="M29" i="2"/>
  <c r="R240" i="1" s="1"/>
  <c r="M69" i="2"/>
  <c r="R660" i="1" s="1"/>
  <c r="M84" i="2"/>
  <c r="R818" i="1" s="1"/>
  <c r="M48" i="2"/>
  <c r="R440" i="1" s="1"/>
  <c r="M80" i="2"/>
  <c r="R776" i="1" s="1"/>
  <c r="R73" i="1"/>
  <c r="M28" i="2"/>
  <c r="R230" i="1" s="1"/>
  <c r="M37" i="2"/>
  <c r="R324" i="1" s="1"/>
  <c r="M17" i="2"/>
  <c r="R114" i="1" s="1"/>
  <c r="M49" i="2"/>
  <c r="R450" i="1" s="1"/>
  <c r="M81" i="2"/>
  <c r="R786" i="1" s="1"/>
  <c r="M26" i="2"/>
  <c r="R210" i="1" s="1"/>
  <c r="M58" i="2"/>
  <c r="R546" i="1" s="1"/>
  <c r="M90" i="2"/>
  <c r="R882" i="1" s="1"/>
  <c r="R75" i="1"/>
  <c r="R51" i="1"/>
  <c r="M22" i="2"/>
  <c r="R168" i="1" s="1"/>
  <c r="M54" i="2"/>
  <c r="R504" i="1" s="1"/>
  <c r="M86" i="2"/>
  <c r="R840" i="1" s="1"/>
  <c r="M23" i="2"/>
  <c r="R178" i="1" s="1"/>
  <c r="M39" i="2"/>
  <c r="R346" i="1" s="1"/>
  <c r="M55" i="2"/>
  <c r="R514" i="1" s="1"/>
  <c r="M71" i="2"/>
  <c r="R682" i="1" s="1"/>
  <c r="M87" i="2"/>
  <c r="R850" i="1" s="1"/>
  <c r="R63" i="1"/>
  <c r="M20" i="2"/>
  <c r="R146" i="1" s="1"/>
  <c r="M45" i="2"/>
  <c r="R408" i="1" s="1"/>
  <c r="M77" i="2"/>
  <c r="R744" i="1" s="1"/>
  <c r="R31" i="1"/>
  <c r="R59" i="1"/>
  <c r="M12" i="2"/>
  <c r="M56" i="2"/>
  <c r="R524" i="1" s="1"/>
  <c r="M88" i="2"/>
  <c r="R860" i="1" s="1"/>
  <c r="M52" i="2"/>
  <c r="M16" i="2"/>
  <c r="R104" i="1" s="1"/>
  <c r="M25" i="2"/>
  <c r="M57" i="2"/>
  <c r="R534" i="1" s="1"/>
  <c r="M89" i="2"/>
  <c r="R870" i="1" s="1"/>
  <c r="R55" i="1"/>
  <c r="M34" i="2"/>
  <c r="M66" i="2"/>
  <c r="R61" i="1"/>
  <c r="R19" i="1"/>
  <c r="R18" i="1"/>
  <c r="M30" i="2"/>
  <c r="M62" i="2"/>
  <c r="R49" i="1"/>
  <c r="M11" i="2"/>
  <c r="M27" i="2"/>
  <c r="R220" i="1" s="1"/>
  <c r="M43" i="2"/>
  <c r="R388" i="1" s="1"/>
  <c r="M59" i="2"/>
  <c r="R556" i="1" s="1"/>
  <c r="M75" i="2"/>
  <c r="R724" i="1" s="1"/>
  <c r="M91" i="2"/>
  <c r="R45" i="1"/>
  <c r="R17" i="1"/>
  <c r="U79" i="5"/>
  <c r="D14" i="5"/>
  <c r="F16" i="2"/>
  <c r="H77" i="1"/>
  <c r="G77" i="1"/>
  <c r="H8" i="3" s="1"/>
  <c r="F77" i="1"/>
  <c r="F8" i="3" s="1"/>
  <c r="W15" i="2" l="1"/>
  <c r="BJ14" i="5"/>
  <c r="CD14" i="5"/>
  <c r="CE14" i="5" s="1"/>
  <c r="CN14" i="5"/>
  <c r="CO14" i="5" s="1"/>
  <c r="BT14" i="5"/>
  <c r="BU14" i="5" s="1"/>
  <c r="AZ14" i="5"/>
  <c r="BA14" i="5" s="1"/>
  <c r="AP14" i="5"/>
  <c r="AQ14" i="5" s="1"/>
  <c r="CH54" i="5"/>
  <c r="CI53" i="5"/>
  <c r="CK53" i="5" s="1"/>
  <c r="R9" i="2"/>
  <c r="I8" i="3"/>
  <c r="J8" i="3"/>
  <c r="W38" i="1"/>
  <c r="E77" i="1"/>
  <c r="D8" i="3" s="1"/>
  <c r="R10" i="2"/>
  <c r="I77" i="1"/>
  <c r="J77" i="1" s="1"/>
  <c r="BK14" i="5"/>
  <c r="R756" i="1"/>
  <c r="R798" i="1"/>
  <c r="R126" i="1"/>
  <c r="R356" i="1"/>
  <c r="R262" i="1"/>
  <c r="R892" i="1"/>
  <c r="R588" i="1"/>
  <c r="R482" i="1"/>
  <c r="R336" i="1"/>
  <c r="V14" i="5"/>
  <c r="W14" i="5" s="1"/>
  <c r="GT14" i="5"/>
  <c r="GU14" i="5" s="1"/>
  <c r="GJ14" i="5"/>
  <c r="GK14" i="5" s="1"/>
  <c r="HD14" i="5"/>
  <c r="HE14" i="5" s="1"/>
  <c r="EL14" i="5"/>
  <c r="EM14" i="5" s="1"/>
  <c r="EV14" i="5"/>
  <c r="EW14" i="5" s="1"/>
  <c r="FP14" i="5"/>
  <c r="FQ14" i="5" s="1"/>
  <c r="CX14" i="5"/>
  <c r="CY14" i="5" s="1"/>
  <c r="FZ14" i="5"/>
  <c r="GA14" i="5" s="1"/>
  <c r="FF14" i="5"/>
  <c r="FG14" i="5" s="1"/>
  <c r="EB14" i="5"/>
  <c r="EC14" i="5" s="1"/>
  <c r="DH14" i="5"/>
  <c r="DI14" i="5" s="1"/>
  <c r="DR14" i="5"/>
  <c r="DS14" i="5" s="1"/>
  <c r="L14" i="5"/>
  <c r="M14" i="5" s="1"/>
  <c r="AF14" i="5"/>
  <c r="AG14" i="5" s="1"/>
  <c r="R252" i="1"/>
  <c r="R630" i="1"/>
  <c r="R294" i="1"/>
  <c r="R198" i="1"/>
  <c r="R420" i="1"/>
  <c r="R264" i="1"/>
  <c r="Q78" i="2"/>
  <c r="Q18" i="2"/>
  <c r="Q14" i="2"/>
  <c r="R30" i="1"/>
  <c r="Q38" i="2"/>
  <c r="R42" i="1"/>
  <c r="Q62" i="2"/>
  <c r="Q75" i="2"/>
  <c r="Q11" i="2"/>
  <c r="R52" i="1"/>
  <c r="Q57" i="2"/>
  <c r="Q88" i="2"/>
  <c r="Q63" i="2"/>
  <c r="Q76" i="2"/>
  <c r="Q20" i="2"/>
  <c r="Q55" i="2"/>
  <c r="Q54" i="2"/>
  <c r="Q58" i="2"/>
  <c r="Q37" i="2"/>
  <c r="Q15" i="2"/>
  <c r="Q65" i="2"/>
  <c r="Q53" i="2"/>
  <c r="Q73" i="2"/>
  <c r="Q40" i="2"/>
  <c r="R20" i="1"/>
  <c r="Q91" i="2"/>
  <c r="Q59" i="2"/>
  <c r="Q27" i="2"/>
  <c r="Q89" i="2"/>
  <c r="Q25" i="2"/>
  <c r="Q52" i="2"/>
  <c r="Q56" i="2"/>
  <c r="Q72" i="2"/>
  <c r="Q60" i="2"/>
  <c r="Q61" i="2"/>
  <c r="Q74" i="2"/>
  <c r="Q33" i="2"/>
  <c r="Q21" i="2"/>
  <c r="Q44" i="2"/>
  <c r="Q43" i="2"/>
  <c r="Q16" i="2"/>
  <c r="Q12" i="2"/>
  <c r="R62" i="1"/>
  <c r="Q32" i="2"/>
  <c r="Q68" i="2"/>
  <c r="Q70" i="2"/>
  <c r="Q36" i="2"/>
  <c r="Q77" i="2"/>
  <c r="Q87" i="2"/>
  <c r="Q23" i="2"/>
  <c r="Q49" i="2"/>
  <c r="Q48" i="2"/>
  <c r="Q69" i="2"/>
  <c r="Q79" i="2"/>
  <c r="Q42" i="2"/>
  <c r="Q64" i="2"/>
  <c r="Q83" i="2"/>
  <c r="Q51" i="2"/>
  <c r="Q19" i="2"/>
  <c r="Q66" i="2"/>
  <c r="Q82" i="2"/>
  <c r="Q45" i="2"/>
  <c r="Q71" i="2"/>
  <c r="Q39" i="2"/>
  <c r="Q86" i="2"/>
  <c r="Q22" i="2"/>
  <c r="Q90" i="2"/>
  <c r="Q26" i="2"/>
  <c r="Q46" i="2"/>
  <c r="Q81" i="2"/>
  <c r="Q17" i="2"/>
  <c r="Q28" i="2"/>
  <c r="Q80" i="2"/>
  <c r="Q84" i="2"/>
  <c r="Q29" i="2"/>
  <c r="Q47" i="2"/>
  <c r="Q34" i="2"/>
  <c r="Q24" i="2"/>
  <c r="Q85" i="2"/>
  <c r="Q67" i="2"/>
  <c r="Q35" i="2"/>
  <c r="Q30" i="2"/>
  <c r="Q50" i="2"/>
  <c r="Q41" i="2"/>
  <c r="Q13" i="2"/>
  <c r="R72" i="1"/>
  <c r="U42" i="1"/>
  <c r="O77" i="1" s="1"/>
  <c r="R77" i="1" s="1"/>
  <c r="U30" i="1"/>
  <c r="I10" i="2"/>
  <c r="I9" i="2"/>
  <c r="U80" i="5"/>
  <c r="D15" i="5"/>
  <c r="F17" i="2"/>
  <c r="G35" i="1"/>
  <c r="H7" i="3" s="1"/>
  <c r="W16" i="2" l="1"/>
  <c r="BJ15" i="5"/>
  <c r="BK15" i="5" s="1"/>
  <c r="CD15" i="5"/>
  <c r="CE15" i="5" s="1"/>
  <c r="CN15" i="5"/>
  <c r="CO15" i="5" s="1"/>
  <c r="BT15" i="5"/>
  <c r="BU15" i="5" s="1"/>
  <c r="AZ15" i="5"/>
  <c r="BA15" i="5" s="1"/>
  <c r="AP15" i="5"/>
  <c r="AQ15" i="5" s="1"/>
  <c r="CH55" i="5"/>
  <c r="CI54" i="5"/>
  <c r="CK54" i="5" s="1"/>
  <c r="L8" i="3"/>
  <c r="U18" i="1"/>
  <c r="R254" i="1"/>
  <c r="R842" i="1"/>
  <c r="R768" i="1"/>
  <c r="R746" i="1"/>
  <c r="R620" i="1"/>
  <c r="R148" i="1"/>
  <c r="R242" i="1"/>
  <c r="R106" i="1"/>
  <c r="R400" i="1"/>
  <c r="R284" i="1"/>
  <c r="R578" i="1"/>
  <c r="R694" i="1"/>
  <c r="R200" i="1"/>
  <c r="R222" i="1"/>
  <c r="R726" i="1"/>
  <c r="R642" i="1"/>
  <c r="R884" i="1"/>
  <c r="R632" i="1"/>
  <c r="R610" i="1"/>
  <c r="R180" i="1"/>
  <c r="R674" i="1"/>
  <c r="R484" i="1"/>
  <c r="R894" i="1"/>
  <c r="R326" i="1"/>
  <c r="R600" i="1"/>
  <c r="R338" i="1"/>
  <c r="R368" i="1"/>
  <c r="R778" i="1"/>
  <c r="R306" i="1"/>
  <c r="R830" i="1"/>
  <c r="R212" i="1"/>
  <c r="R170" i="1"/>
  <c r="R348" i="1"/>
  <c r="R410" i="1"/>
  <c r="R138" i="1"/>
  <c r="R810" i="1"/>
  <c r="R380" i="1"/>
  <c r="R662" i="1"/>
  <c r="R452" i="1"/>
  <c r="R852" i="1"/>
  <c r="R316" i="1"/>
  <c r="R652" i="1"/>
  <c r="R358" i="1"/>
  <c r="R494" i="1"/>
  <c r="R96" i="1"/>
  <c r="R548" i="1"/>
  <c r="R516" i="1"/>
  <c r="R736" i="1"/>
  <c r="R862" i="1"/>
  <c r="R590" i="1"/>
  <c r="R86" i="1"/>
  <c r="R190" i="1"/>
  <c r="R422" i="1"/>
  <c r="R684" i="1"/>
  <c r="R474" i="1"/>
  <c r="R442" i="1"/>
  <c r="R274" i="1"/>
  <c r="R704" i="1"/>
  <c r="R506" i="1"/>
  <c r="R536" i="1"/>
  <c r="R758" i="1"/>
  <c r="R296" i="1"/>
  <c r="R116" i="1"/>
  <c r="V15" i="5"/>
  <c r="W15" i="5" s="1"/>
  <c r="HD15" i="5"/>
  <c r="HE15" i="5" s="1"/>
  <c r="GJ15" i="5"/>
  <c r="GK15" i="5" s="1"/>
  <c r="FZ15" i="5"/>
  <c r="GA15" i="5" s="1"/>
  <c r="GT15" i="5"/>
  <c r="GU15" i="5" s="1"/>
  <c r="FP15" i="5"/>
  <c r="FQ15" i="5" s="1"/>
  <c r="EL15" i="5"/>
  <c r="EM15" i="5" s="1"/>
  <c r="EB15" i="5"/>
  <c r="EC15" i="5" s="1"/>
  <c r="CX15" i="5"/>
  <c r="CY15" i="5" s="1"/>
  <c r="FF15" i="5"/>
  <c r="FG15" i="5" s="1"/>
  <c r="EV15" i="5"/>
  <c r="EW15" i="5" s="1"/>
  <c r="DH15" i="5"/>
  <c r="DI15" i="5" s="1"/>
  <c r="DR15" i="5"/>
  <c r="DS15" i="5" s="1"/>
  <c r="L15" i="5"/>
  <c r="M15" i="5" s="1"/>
  <c r="AF15" i="5"/>
  <c r="AG15" i="5" s="1"/>
  <c r="R464" i="1"/>
  <c r="R432" i="1"/>
  <c r="R820" i="1"/>
  <c r="R232" i="1"/>
  <c r="R788" i="1"/>
  <c r="R800" i="1"/>
  <c r="R390" i="1"/>
  <c r="R158" i="1"/>
  <c r="R716" i="1"/>
  <c r="R568" i="1"/>
  <c r="R526" i="1"/>
  <c r="R872" i="1"/>
  <c r="R558" i="1"/>
  <c r="R128" i="1"/>
  <c r="R74" i="1"/>
  <c r="R64" i="1"/>
  <c r="R54" i="1"/>
  <c r="H29" i="3"/>
  <c r="H35" i="1"/>
  <c r="W16" i="1"/>
  <c r="E35" i="1"/>
  <c r="D7" i="3" s="1"/>
  <c r="I35" i="1"/>
  <c r="R8" i="2"/>
  <c r="U20" i="1"/>
  <c r="O35" i="1" s="1"/>
  <c r="F35" i="1"/>
  <c r="F7" i="3" s="1"/>
  <c r="I8" i="2"/>
  <c r="U81" i="5"/>
  <c r="D16" i="5"/>
  <c r="F18" i="2"/>
  <c r="W17" i="2" l="1"/>
  <c r="J35" i="1"/>
  <c r="BJ16" i="5"/>
  <c r="BK16" i="5" s="1"/>
  <c r="CD16" i="5"/>
  <c r="CE16" i="5" s="1"/>
  <c r="CN16" i="5"/>
  <c r="CO16" i="5" s="1"/>
  <c r="BT16" i="5"/>
  <c r="BU16" i="5" s="1"/>
  <c r="AZ16" i="5"/>
  <c r="BA16" i="5" s="1"/>
  <c r="AP16" i="5"/>
  <c r="AQ16" i="5" s="1"/>
  <c r="CH56" i="5"/>
  <c r="CI55" i="5"/>
  <c r="CK55" i="5" s="1"/>
  <c r="R35" i="1"/>
  <c r="N8" i="3"/>
  <c r="W20" i="1"/>
  <c r="W30" i="1" s="1"/>
  <c r="W42" i="1" s="1"/>
  <c r="W52" i="1" s="1"/>
  <c r="W62" i="1" s="1"/>
  <c r="W72" i="1" s="1"/>
  <c r="W84" i="1" s="1"/>
  <c r="W94" i="1" s="1"/>
  <c r="W104" i="1" s="1"/>
  <c r="W114" i="1" s="1"/>
  <c r="W126" i="1" s="1"/>
  <c r="W136" i="1" s="1"/>
  <c r="W146" i="1" s="1"/>
  <c r="W156" i="1" s="1"/>
  <c r="W168" i="1" s="1"/>
  <c r="W178" i="1" s="1"/>
  <c r="W188" i="1" s="1"/>
  <c r="W198" i="1" s="1"/>
  <c r="W210" i="1" s="1"/>
  <c r="W220" i="1" s="1"/>
  <c r="W230" i="1" s="1"/>
  <c r="W240" i="1" s="1"/>
  <c r="I7" i="3"/>
  <c r="U28" i="1"/>
  <c r="V16" i="5"/>
  <c r="W16" i="5" s="1"/>
  <c r="HD16" i="5"/>
  <c r="HE16" i="5" s="1"/>
  <c r="GT16" i="5"/>
  <c r="GU16" i="5" s="1"/>
  <c r="GJ16" i="5"/>
  <c r="GK16" i="5" s="1"/>
  <c r="FP16" i="5"/>
  <c r="FQ16" i="5" s="1"/>
  <c r="EL16" i="5"/>
  <c r="EM16" i="5" s="1"/>
  <c r="EB16" i="5"/>
  <c r="EC16" i="5" s="1"/>
  <c r="FZ16" i="5"/>
  <c r="GA16" i="5" s="1"/>
  <c r="EV16" i="5"/>
  <c r="EW16" i="5" s="1"/>
  <c r="DR16" i="5"/>
  <c r="DS16" i="5" s="1"/>
  <c r="DH16" i="5"/>
  <c r="DI16" i="5" s="1"/>
  <c r="CX16" i="5"/>
  <c r="CY16" i="5" s="1"/>
  <c r="FF16" i="5"/>
  <c r="FG16" i="5" s="1"/>
  <c r="L16" i="5"/>
  <c r="M16" i="5" s="1"/>
  <c r="AF16" i="5"/>
  <c r="AG16" i="5" s="1"/>
  <c r="D29" i="3"/>
  <c r="F29" i="3"/>
  <c r="J7" i="3"/>
  <c r="W26" i="1"/>
  <c r="U82" i="5"/>
  <c r="D17" i="5"/>
  <c r="F19" i="2"/>
  <c r="W18" i="2" l="1"/>
  <c r="BJ17" i="5"/>
  <c r="CD17" i="5"/>
  <c r="CN17" i="5"/>
  <c r="BT17" i="5"/>
  <c r="BU17" i="5" s="1"/>
  <c r="AZ17" i="5"/>
  <c r="BA17" i="5" s="1"/>
  <c r="AP17" i="5"/>
  <c r="AQ17" i="5" s="1"/>
  <c r="CO17" i="5"/>
  <c r="CE17" i="5"/>
  <c r="CH57" i="5"/>
  <c r="CI56" i="5"/>
  <c r="CK56" i="5" s="1"/>
  <c r="L7" i="3"/>
  <c r="N7" i="3" s="1"/>
  <c r="U40" i="1"/>
  <c r="BK17" i="5"/>
  <c r="V17" i="5"/>
  <c r="W17" i="5" s="1"/>
  <c r="HD17" i="5"/>
  <c r="HE17" i="5" s="1"/>
  <c r="GT17" i="5"/>
  <c r="GU17" i="5" s="1"/>
  <c r="GJ17" i="5"/>
  <c r="GK17" i="5" s="1"/>
  <c r="FF17" i="5"/>
  <c r="FG17" i="5" s="1"/>
  <c r="EV17" i="5"/>
  <c r="EW17" i="5" s="1"/>
  <c r="FP17" i="5"/>
  <c r="FQ17" i="5" s="1"/>
  <c r="FZ17" i="5"/>
  <c r="GA17" i="5" s="1"/>
  <c r="DR17" i="5"/>
  <c r="DS17" i="5" s="1"/>
  <c r="DH17" i="5"/>
  <c r="DI17" i="5" s="1"/>
  <c r="CX17" i="5"/>
  <c r="CY17" i="5" s="1"/>
  <c r="EB17" i="5"/>
  <c r="EC17" i="5" s="1"/>
  <c r="EL17" i="5"/>
  <c r="EM17" i="5" s="1"/>
  <c r="L17" i="5"/>
  <c r="M17" i="5" s="1"/>
  <c r="W19" i="2" s="1"/>
  <c r="AF17" i="5"/>
  <c r="AG17" i="5" s="1"/>
  <c r="W252" i="1"/>
  <c r="J29" i="3"/>
  <c r="I29" i="3"/>
  <c r="W48" i="1"/>
  <c r="W58" i="1" s="1"/>
  <c r="U83" i="5"/>
  <c r="F20" i="2"/>
  <c r="D18" i="5"/>
  <c r="L29" i="3" l="1"/>
  <c r="N29" i="3" s="1"/>
  <c r="BJ18" i="5"/>
  <c r="BK18" i="5" s="1"/>
  <c r="CD18" i="5"/>
  <c r="CE18" i="5" s="1"/>
  <c r="CN18" i="5"/>
  <c r="CO18" i="5" s="1"/>
  <c r="BT18" i="5"/>
  <c r="BU18" i="5" s="1"/>
  <c r="AZ18" i="5"/>
  <c r="BA18" i="5" s="1"/>
  <c r="AP18" i="5"/>
  <c r="AQ18" i="5" s="1"/>
  <c r="CH58" i="5"/>
  <c r="CI57" i="5"/>
  <c r="CK57" i="5" s="1"/>
  <c r="U50" i="1"/>
  <c r="V18" i="5"/>
  <c r="W18" i="5" s="1"/>
  <c r="HD18" i="5"/>
  <c r="HE18" i="5" s="1"/>
  <c r="GT18" i="5"/>
  <c r="GU18" i="5" s="1"/>
  <c r="FP18" i="5"/>
  <c r="FQ18" i="5" s="1"/>
  <c r="GJ18" i="5"/>
  <c r="GK18" i="5" s="1"/>
  <c r="FZ18" i="5"/>
  <c r="GA18" i="5" s="1"/>
  <c r="EV18" i="5"/>
  <c r="EW18" i="5" s="1"/>
  <c r="FF18" i="5"/>
  <c r="FG18" i="5" s="1"/>
  <c r="CX18" i="5"/>
  <c r="CY18" i="5" s="1"/>
  <c r="EL18" i="5"/>
  <c r="EM18" i="5" s="1"/>
  <c r="DR18" i="5"/>
  <c r="DS18" i="5" s="1"/>
  <c r="EB18" i="5"/>
  <c r="EC18" i="5" s="1"/>
  <c r="DH18" i="5"/>
  <c r="DI18" i="5" s="1"/>
  <c r="L18" i="5"/>
  <c r="M18" i="5" s="1"/>
  <c r="AF18" i="5"/>
  <c r="AG18" i="5" s="1"/>
  <c r="W262" i="1"/>
  <c r="W68" i="1"/>
  <c r="W80" i="1" s="1"/>
  <c r="W90" i="1" s="1"/>
  <c r="U84" i="5"/>
  <c r="D19" i="5"/>
  <c r="F21" i="2"/>
  <c r="W20" i="2" l="1"/>
  <c r="BJ19" i="5"/>
  <c r="BK19" i="5" s="1"/>
  <c r="CD19" i="5"/>
  <c r="CE19" i="5" s="1"/>
  <c r="CN19" i="5"/>
  <c r="BT19" i="5"/>
  <c r="BU19" i="5" s="1"/>
  <c r="AZ19" i="5"/>
  <c r="BA19" i="5" s="1"/>
  <c r="AP19" i="5"/>
  <c r="AQ19" i="5" s="1"/>
  <c r="CO19" i="5"/>
  <c r="CH59" i="5"/>
  <c r="CI58" i="5"/>
  <c r="CK58" i="5" s="1"/>
  <c r="U60" i="1"/>
  <c r="V19" i="5"/>
  <c r="W19" i="5" s="1"/>
  <c r="HD19" i="5"/>
  <c r="HE19" i="5" s="1"/>
  <c r="FZ19" i="5"/>
  <c r="GA19" i="5" s="1"/>
  <c r="GT19" i="5"/>
  <c r="GU19" i="5" s="1"/>
  <c r="FP19" i="5"/>
  <c r="FQ19" i="5" s="1"/>
  <c r="EL19" i="5"/>
  <c r="EM19" i="5" s="1"/>
  <c r="EB19" i="5"/>
  <c r="EC19" i="5" s="1"/>
  <c r="EV19" i="5"/>
  <c r="EW19" i="5" s="1"/>
  <c r="FF19" i="5"/>
  <c r="FG19" i="5" s="1"/>
  <c r="CX19" i="5"/>
  <c r="CY19" i="5" s="1"/>
  <c r="DH19" i="5"/>
  <c r="DI19" i="5" s="1"/>
  <c r="DR19" i="5"/>
  <c r="DS19" i="5" s="1"/>
  <c r="GJ19" i="5"/>
  <c r="GK19" i="5" s="1"/>
  <c r="L19" i="5"/>
  <c r="M19" i="5" s="1"/>
  <c r="AF19" i="5"/>
  <c r="AG19" i="5" s="1"/>
  <c r="W272" i="1"/>
  <c r="W100" i="1"/>
  <c r="U85" i="5"/>
  <c r="D20" i="5"/>
  <c r="F22" i="2"/>
  <c r="W21" i="2" l="1"/>
  <c r="BJ20" i="5"/>
  <c r="CD20" i="5"/>
  <c r="CE20" i="5" s="1"/>
  <c r="CN20" i="5"/>
  <c r="CO20" i="5" s="1"/>
  <c r="BT20" i="5"/>
  <c r="BU20" i="5" s="1"/>
  <c r="AZ20" i="5"/>
  <c r="BA20" i="5" s="1"/>
  <c r="AP20" i="5"/>
  <c r="AQ20" i="5" s="1"/>
  <c r="CH60" i="5"/>
  <c r="CI59" i="5"/>
  <c r="CK59" i="5" s="1"/>
  <c r="U70" i="1"/>
  <c r="BK20" i="5"/>
  <c r="V20" i="5"/>
  <c r="W20" i="5" s="1"/>
  <c r="GJ20" i="5"/>
  <c r="GK20" i="5" s="1"/>
  <c r="HD20" i="5"/>
  <c r="HE20" i="5" s="1"/>
  <c r="GT20" i="5"/>
  <c r="GU20" i="5" s="1"/>
  <c r="EL20" i="5"/>
  <c r="EM20" i="5" s="1"/>
  <c r="FP20" i="5"/>
  <c r="FQ20" i="5" s="1"/>
  <c r="EV20" i="5"/>
  <c r="EW20" i="5" s="1"/>
  <c r="EB20" i="5"/>
  <c r="EC20" i="5" s="1"/>
  <c r="DR20" i="5"/>
  <c r="DS20" i="5" s="1"/>
  <c r="DH20" i="5"/>
  <c r="DI20" i="5" s="1"/>
  <c r="FF20" i="5"/>
  <c r="FG20" i="5" s="1"/>
  <c r="CX20" i="5"/>
  <c r="CY20" i="5" s="1"/>
  <c r="FZ20" i="5"/>
  <c r="GA20" i="5" s="1"/>
  <c r="L20" i="5"/>
  <c r="M20" i="5" s="1"/>
  <c r="W22" i="2" s="1"/>
  <c r="AF20" i="5"/>
  <c r="AG20" i="5" s="1"/>
  <c r="W282" i="1"/>
  <c r="W110" i="1"/>
  <c r="U86" i="5"/>
  <c r="D21" i="5"/>
  <c r="F23" i="2"/>
  <c r="C17" i="1"/>
  <c r="D17" i="1" s="1"/>
  <c r="BJ21" i="5" l="1"/>
  <c r="CD21" i="5"/>
  <c r="CN21" i="5"/>
  <c r="CO21" i="5" s="1"/>
  <c r="BT21" i="5"/>
  <c r="BU21" i="5" s="1"/>
  <c r="AZ21" i="5"/>
  <c r="BA21" i="5" s="1"/>
  <c r="AP21" i="5"/>
  <c r="AQ21" i="5" s="1"/>
  <c r="CE21" i="5"/>
  <c r="CH61" i="5"/>
  <c r="CI60" i="5"/>
  <c r="CK60" i="5" s="1"/>
  <c r="C18" i="1"/>
  <c r="C19" i="1" s="1"/>
  <c r="C20" i="1" s="1"/>
  <c r="U82" i="1"/>
  <c r="BK21" i="5"/>
  <c r="V21" i="5"/>
  <c r="W21" i="5" s="1"/>
  <c r="HD21" i="5"/>
  <c r="HE21" i="5" s="1"/>
  <c r="GT21" i="5"/>
  <c r="GU21" i="5" s="1"/>
  <c r="GJ21" i="5"/>
  <c r="GK21" i="5" s="1"/>
  <c r="FZ21" i="5"/>
  <c r="GA21" i="5" s="1"/>
  <c r="FF21" i="5"/>
  <c r="FG21" i="5" s="1"/>
  <c r="EL21" i="5"/>
  <c r="EM21" i="5" s="1"/>
  <c r="FP21" i="5"/>
  <c r="FQ21" i="5" s="1"/>
  <c r="EB21" i="5"/>
  <c r="EC21" i="5" s="1"/>
  <c r="DR21" i="5"/>
  <c r="DS21" i="5" s="1"/>
  <c r="DH21" i="5"/>
  <c r="DI21" i="5" s="1"/>
  <c r="EV21" i="5"/>
  <c r="EW21" i="5" s="1"/>
  <c r="CX21" i="5"/>
  <c r="CY21" i="5" s="1"/>
  <c r="L21" i="5"/>
  <c r="M21" i="5" s="1"/>
  <c r="W23" i="2" s="1"/>
  <c r="AF21" i="5"/>
  <c r="AG21" i="5" s="1"/>
  <c r="W294" i="1"/>
  <c r="W122" i="1"/>
  <c r="U87" i="5"/>
  <c r="D22" i="5"/>
  <c r="F24" i="2"/>
  <c r="B26" i="1"/>
  <c r="B38" i="1" s="1"/>
  <c r="B48" i="1" s="1"/>
  <c r="B58" i="1" s="1"/>
  <c r="B68" i="1" s="1"/>
  <c r="B80" i="1" s="1"/>
  <c r="B90" i="1" s="1"/>
  <c r="B100" i="1" s="1"/>
  <c r="B110" i="1" s="1"/>
  <c r="B122" i="1" s="1"/>
  <c r="B132" i="1" s="1"/>
  <c r="B142" i="1" s="1"/>
  <c r="B152" i="1" s="1"/>
  <c r="B164" i="1" s="1"/>
  <c r="B174" i="1" s="1"/>
  <c r="B184" i="1" s="1"/>
  <c r="B194" i="1" s="1"/>
  <c r="B206" i="1" s="1"/>
  <c r="B216" i="1" s="1"/>
  <c r="B226" i="1" s="1"/>
  <c r="B236" i="1" s="1"/>
  <c r="B248" i="1" s="1"/>
  <c r="B258" i="1" s="1"/>
  <c r="B268" i="1" s="1"/>
  <c r="B278" i="1" s="1"/>
  <c r="B290" i="1" s="1"/>
  <c r="B300" i="1" s="1"/>
  <c r="B310" i="1" s="1"/>
  <c r="B320" i="1" s="1"/>
  <c r="B332" i="1" s="1"/>
  <c r="B342" i="1" s="1"/>
  <c r="B352" i="1" s="1"/>
  <c r="B362" i="1" s="1"/>
  <c r="B374" i="1" s="1"/>
  <c r="B384" i="1" s="1"/>
  <c r="B394" i="1" s="1"/>
  <c r="B404" i="1" s="1"/>
  <c r="B416" i="1" s="1"/>
  <c r="B426" i="1" s="1"/>
  <c r="B436" i="1" s="1"/>
  <c r="B446" i="1" s="1"/>
  <c r="B458" i="1" s="1"/>
  <c r="B468" i="1" s="1"/>
  <c r="B478" i="1" s="1"/>
  <c r="B488" i="1" s="1"/>
  <c r="B500" i="1" s="1"/>
  <c r="B510" i="1" s="1"/>
  <c r="B520" i="1" s="1"/>
  <c r="B530" i="1" s="1"/>
  <c r="B542" i="1" s="1"/>
  <c r="B552" i="1" s="1"/>
  <c r="B562" i="1" s="1"/>
  <c r="B572" i="1" s="1"/>
  <c r="B584" i="1" s="1"/>
  <c r="B594" i="1" s="1"/>
  <c r="B604" i="1" s="1"/>
  <c r="B614" i="1" s="1"/>
  <c r="B626" i="1" s="1"/>
  <c r="B636" i="1" s="1"/>
  <c r="B646" i="1" s="1"/>
  <c r="B656" i="1" s="1"/>
  <c r="B668" i="1" s="1"/>
  <c r="B678" i="1" s="1"/>
  <c r="B688" i="1" s="1"/>
  <c r="B698" i="1" s="1"/>
  <c r="B710" i="1" s="1"/>
  <c r="B720" i="1" s="1"/>
  <c r="B730" i="1" s="1"/>
  <c r="B740" i="1" s="1"/>
  <c r="B752" i="1" s="1"/>
  <c r="B762" i="1" s="1"/>
  <c r="B772" i="1" s="1"/>
  <c r="B782" i="1" s="1"/>
  <c r="B794" i="1" s="1"/>
  <c r="B804" i="1" s="1"/>
  <c r="B814" i="1" s="1"/>
  <c r="B824" i="1" s="1"/>
  <c r="B836" i="1" s="1"/>
  <c r="B846" i="1" s="1"/>
  <c r="B856" i="1" s="1"/>
  <c r="B866" i="1" s="1"/>
  <c r="B878" i="1" s="1"/>
  <c r="B888" i="1" s="1"/>
  <c r="B898" i="1" s="1"/>
  <c r="B908" i="1" s="1"/>
  <c r="D18" i="1" l="1"/>
  <c r="D19" i="1" s="1"/>
  <c r="BJ22" i="5"/>
  <c r="CD22" i="5"/>
  <c r="CE22" i="5" s="1"/>
  <c r="CN22" i="5"/>
  <c r="CO22" i="5" s="1"/>
  <c r="BT22" i="5"/>
  <c r="BU22" i="5" s="1"/>
  <c r="AZ22" i="5"/>
  <c r="BA22" i="5" s="1"/>
  <c r="AP22" i="5"/>
  <c r="AQ22" i="5" s="1"/>
  <c r="CI61" i="5"/>
  <c r="CK61" i="5" s="1"/>
  <c r="CH62" i="5"/>
  <c r="C21" i="1"/>
  <c r="C22" i="1" s="1"/>
  <c r="C26" i="1" s="1"/>
  <c r="U92" i="1"/>
  <c r="BK22" i="5"/>
  <c r="V22" i="5"/>
  <c r="W22" i="5" s="1"/>
  <c r="HD22" i="5"/>
  <c r="HE22" i="5" s="1"/>
  <c r="FP22" i="5"/>
  <c r="FQ22" i="5" s="1"/>
  <c r="GT22" i="5"/>
  <c r="GU22" i="5" s="1"/>
  <c r="FZ22" i="5"/>
  <c r="GA22" i="5" s="1"/>
  <c r="FF22" i="5"/>
  <c r="FG22" i="5" s="1"/>
  <c r="EV22" i="5"/>
  <c r="EW22" i="5" s="1"/>
  <c r="CX22" i="5"/>
  <c r="CY22" i="5" s="1"/>
  <c r="EL22" i="5"/>
  <c r="EM22" i="5" s="1"/>
  <c r="EB22" i="5"/>
  <c r="EC22" i="5" s="1"/>
  <c r="GJ22" i="5"/>
  <c r="GK22" i="5" s="1"/>
  <c r="DH22" i="5"/>
  <c r="DI22" i="5" s="1"/>
  <c r="DR22" i="5"/>
  <c r="DS22" i="5" s="1"/>
  <c r="L22" i="5"/>
  <c r="M22" i="5" s="1"/>
  <c r="W24" i="2" s="1"/>
  <c r="AF22" i="5"/>
  <c r="AG22" i="5" s="1"/>
  <c r="W304" i="1"/>
  <c r="W132" i="1"/>
  <c r="U88" i="5"/>
  <c r="D23" i="5"/>
  <c r="F25" i="2"/>
  <c r="D22" i="1" l="1"/>
  <c r="D26" i="1" s="1"/>
  <c r="BJ23" i="5"/>
  <c r="CD23" i="5"/>
  <c r="CE23" i="5" s="1"/>
  <c r="CN23" i="5"/>
  <c r="BT23" i="5"/>
  <c r="BU23" i="5" s="1"/>
  <c r="AZ23" i="5"/>
  <c r="BA23" i="5" s="1"/>
  <c r="AP23" i="5"/>
  <c r="AQ23" i="5" s="1"/>
  <c r="CO23" i="5"/>
  <c r="CH63" i="5"/>
  <c r="CI62" i="5"/>
  <c r="CK62" i="5" s="1"/>
  <c r="C27" i="1"/>
  <c r="C28" i="1" s="1"/>
  <c r="C29" i="1" s="1"/>
  <c r="C30" i="1" s="1"/>
  <c r="C31" i="1" s="1"/>
  <c r="C32" i="1" s="1"/>
  <c r="C38" i="1" s="1"/>
  <c r="C39" i="1" s="1"/>
  <c r="C40" i="1" s="1"/>
  <c r="C41" i="1" s="1"/>
  <c r="C42" i="1" s="1"/>
  <c r="C43" i="1" s="1"/>
  <c r="C44" i="1" s="1"/>
  <c r="C48" i="1" s="1"/>
  <c r="U102" i="1"/>
  <c r="BK23" i="5"/>
  <c r="V23" i="5"/>
  <c r="W23" i="5" s="1"/>
  <c r="HD23" i="5"/>
  <c r="HE23" i="5" s="1"/>
  <c r="FZ23" i="5"/>
  <c r="GA23" i="5" s="1"/>
  <c r="GJ23" i="5"/>
  <c r="GK23" i="5" s="1"/>
  <c r="EV23" i="5"/>
  <c r="EW23" i="5" s="1"/>
  <c r="EB23" i="5"/>
  <c r="EC23" i="5" s="1"/>
  <c r="GT23" i="5"/>
  <c r="GU23" i="5" s="1"/>
  <c r="FP23" i="5"/>
  <c r="FQ23" i="5" s="1"/>
  <c r="CX23" i="5"/>
  <c r="CY23" i="5" s="1"/>
  <c r="EL23" i="5"/>
  <c r="EM23" i="5" s="1"/>
  <c r="DR23" i="5"/>
  <c r="DS23" i="5" s="1"/>
  <c r="DH23" i="5"/>
  <c r="DI23" i="5" s="1"/>
  <c r="FF23" i="5"/>
  <c r="FG23" i="5" s="1"/>
  <c r="L23" i="5"/>
  <c r="M23" i="5" s="1"/>
  <c r="AF23" i="5"/>
  <c r="AG23" i="5" s="1"/>
  <c r="W314" i="1"/>
  <c r="W142" i="1"/>
  <c r="U89" i="5"/>
  <c r="D24" i="5"/>
  <c r="F26" i="2"/>
  <c r="D23" i="1" l="1"/>
  <c r="Q21" i="1" s="1"/>
  <c r="W25" i="2"/>
  <c r="BJ24" i="5"/>
  <c r="CD24" i="5"/>
  <c r="CN24" i="5"/>
  <c r="CO24" i="5" s="1"/>
  <c r="BT24" i="5"/>
  <c r="BU24" i="5" s="1"/>
  <c r="AZ24" i="5"/>
  <c r="BA24" i="5" s="1"/>
  <c r="AP24" i="5"/>
  <c r="AQ24" i="5" s="1"/>
  <c r="CH64" i="5"/>
  <c r="CI63" i="5"/>
  <c r="CK63" i="5" s="1"/>
  <c r="CE24" i="5"/>
  <c r="D27" i="1"/>
  <c r="D28" i="1" s="1"/>
  <c r="D29" i="1" s="1"/>
  <c r="D30" i="1" s="1"/>
  <c r="D31" i="1" s="1"/>
  <c r="D32" i="1" s="1"/>
  <c r="D38" i="1" s="1"/>
  <c r="D39" i="1" s="1"/>
  <c r="D40" i="1" s="1"/>
  <c r="D41" i="1" s="1"/>
  <c r="D42" i="1" s="1"/>
  <c r="D43" i="1" s="1"/>
  <c r="D44" i="1" s="1"/>
  <c r="D48" i="1" s="1"/>
  <c r="C49" i="1"/>
  <c r="U112" i="1"/>
  <c r="BK24" i="5"/>
  <c r="V24" i="5"/>
  <c r="W24" i="5" s="1"/>
  <c r="HD24" i="5"/>
  <c r="HE24" i="5" s="1"/>
  <c r="GJ24" i="5"/>
  <c r="GK24" i="5" s="1"/>
  <c r="FZ24" i="5"/>
  <c r="GA24" i="5" s="1"/>
  <c r="EV24" i="5"/>
  <c r="EW24" i="5" s="1"/>
  <c r="EL24" i="5"/>
  <c r="EM24" i="5" s="1"/>
  <c r="FP24" i="5"/>
  <c r="FQ24" i="5" s="1"/>
  <c r="EB24" i="5"/>
  <c r="EC24" i="5" s="1"/>
  <c r="DR24" i="5"/>
  <c r="DS24" i="5" s="1"/>
  <c r="DH24" i="5"/>
  <c r="DI24" i="5" s="1"/>
  <c r="CX24" i="5"/>
  <c r="CY24" i="5" s="1"/>
  <c r="GT24" i="5"/>
  <c r="GU24" i="5" s="1"/>
  <c r="FF24" i="5"/>
  <c r="FG24" i="5" s="1"/>
  <c r="L24" i="5"/>
  <c r="M24" i="5" s="1"/>
  <c r="AF24" i="5"/>
  <c r="AG24" i="5" s="1"/>
  <c r="W324" i="1"/>
  <c r="W152" i="1"/>
  <c r="D25" i="5"/>
  <c r="F27" i="2"/>
  <c r="Q16" i="1" l="1"/>
  <c r="C8" i="2" s="1"/>
  <c r="Q17" i="1"/>
  <c r="Q20" i="1" s="1"/>
  <c r="Q22" i="1" s="1"/>
  <c r="X22" i="1"/>
  <c r="T8" i="2" s="1"/>
  <c r="W26" i="2"/>
  <c r="BJ25" i="5"/>
  <c r="CD25" i="5"/>
  <c r="CE25" i="5" s="1"/>
  <c r="CN25" i="5"/>
  <c r="CO25" i="5" s="1"/>
  <c r="BT25" i="5"/>
  <c r="BU25" i="5" s="1"/>
  <c r="AZ25" i="5"/>
  <c r="BA25" i="5" s="1"/>
  <c r="AP25" i="5"/>
  <c r="AQ25" i="5" s="1"/>
  <c r="CH65" i="5"/>
  <c r="CI64" i="5"/>
  <c r="CK64" i="5" s="1"/>
  <c r="D49" i="1"/>
  <c r="C50" i="1"/>
  <c r="C51" i="1" s="1"/>
  <c r="C52" i="1" s="1"/>
  <c r="D33" i="1"/>
  <c r="W153" i="1"/>
  <c r="E21" i="2" s="1"/>
  <c r="N8" i="2"/>
  <c r="U124" i="1"/>
  <c r="BK25" i="5"/>
  <c r="V25" i="5"/>
  <c r="W25" i="5" s="1"/>
  <c r="GT25" i="5"/>
  <c r="GU25" i="5" s="1"/>
  <c r="HD25" i="5"/>
  <c r="HE25" i="5" s="1"/>
  <c r="FZ25" i="5"/>
  <c r="GA25" i="5" s="1"/>
  <c r="EV25" i="5"/>
  <c r="EW25" i="5" s="1"/>
  <c r="EL25" i="5"/>
  <c r="EM25" i="5" s="1"/>
  <c r="GJ25" i="5"/>
  <c r="GK25" i="5" s="1"/>
  <c r="DR25" i="5"/>
  <c r="DS25" i="5" s="1"/>
  <c r="DH25" i="5"/>
  <c r="DI25" i="5" s="1"/>
  <c r="FF25" i="5"/>
  <c r="FG25" i="5" s="1"/>
  <c r="FP25" i="5"/>
  <c r="FQ25" i="5" s="1"/>
  <c r="CX25" i="5"/>
  <c r="CY25" i="5" s="1"/>
  <c r="EB25" i="5"/>
  <c r="EC25" i="5" s="1"/>
  <c r="L25" i="5"/>
  <c r="M25" i="5" s="1"/>
  <c r="W27" i="2" s="1"/>
  <c r="AF25" i="5"/>
  <c r="AG25" i="5" s="1"/>
  <c r="W164" i="1"/>
  <c r="W336" i="1"/>
  <c r="D26" i="5"/>
  <c r="F28" i="2"/>
  <c r="X32" i="1" l="1"/>
  <c r="T9" i="2" s="1"/>
  <c r="G8" i="2"/>
  <c r="L8" i="2" s="1"/>
  <c r="BJ26" i="5"/>
  <c r="CD26" i="5"/>
  <c r="CE26" i="5" s="1"/>
  <c r="CN26" i="5"/>
  <c r="CO26" i="5" s="1"/>
  <c r="BT26" i="5"/>
  <c r="BU26" i="5" s="1"/>
  <c r="AZ26" i="5"/>
  <c r="BA26" i="5" s="1"/>
  <c r="AP26" i="5"/>
  <c r="AQ26" i="5" s="1"/>
  <c r="CI65" i="5"/>
  <c r="CK65" i="5" s="1"/>
  <c r="CH66" i="5"/>
  <c r="D50" i="1"/>
  <c r="D51" i="1" s="1"/>
  <c r="D52" i="1" s="1"/>
  <c r="E11" i="1"/>
  <c r="R12" i="1"/>
  <c r="I11" i="1"/>
  <c r="Q11" i="1"/>
  <c r="W112" i="1"/>
  <c r="V17" i="2" s="1"/>
  <c r="W325" i="1"/>
  <c r="Q27" i="1"/>
  <c r="Q30" i="1" s="1"/>
  <c r="Q31" i="1"/>
  <c r="N9" i="2" s="1"/>
  <c r="Q26" i="1"/>
  <c r="C9" i="2" s="1"/>
  <c r="W124" i="1"/>
  <c r="V18" i="2" s="1"/>
  <c r="D45" i="1"/>
  <c r="X44" i="1" s="1"/>
  <c r="X4" i="2"/>
  <c r="W59" i="1"/>
  <c r="E12" i="2" s="1"/>
  <c r="G19" i="3"/>
  <c r="G12" i="3"/>
  <c r="M11" i="3"/>
  <c r="G15" i="3"/>
  <c r="M13" i="3"/>
  <c r="G16" i="3"/>
  <c r="G20" i="3"/>
  <c r="M12" i="3"/>
  <c r="M28" i="3"/>
  <c r="M9" i="3"/>
  <c r="G7" i="3"/>
  <c r="W50" i="1"/>
  <c r="V11" i="2" s="1"/>
  <c r="K29" i="3"/>
  <c r="U814" i="1"/>
  <c r="U699" i="1"/>
  <c r="U632" i="1"/>
  <c r="U553" i="1"/>
  <c r="U469" i="1"/>
  <c r="U332" i="1"/>
  <c r="U258" i="1"/>
  <c r="U152" i="1"/>
  <c r="U604" i="1"/>
  <c r="U422" i="1"/>
  <c r="U800" i="1"/>
  <c r="U710" i="1"/>
  <c r="U572" i="1"/>
  <c r="U489" i="1"/>
  <c r="U458" i="1"/>
  <c r="U394" i="1"/>
  <c r="U268" i="1"/>
  <c r="U626" i="1"/>
  <c r="U358" i="1"/>
  <c r="U884" i="1"/>
  <c r="U763" i="1"/>
  <c r="U716" i="1"/>
  <c r="U501" i="1"/>
  <c r="U464" i="1"/>
  <c r="U380" i="1"/>
  <c r="U274" i="1"/>
  <c r="U904" i="1"/>
  <c r="U531" i="1"/>
  <c r="U155" i="1"/>
  <c r="U431" i="1"/>
  <c r="U745" i="1"/>
  <c r="U137" i="1"/>
  <c r="U809" i="1"/>
  <c r="U125" i="1"/>
  <c r="U599" i="1"/>
  <c r="U177" i="1"/>
  <c r="U197" i="1"/>
  <c r="U889" i="1"/>
  <c r="U825" i="1"/>
  <c r="U797" i="1"/>
  <c r="U673" i="1"/>
  <c r="U605" i="1"/>
  <c r="U419" i="1"/>
  <c r="U355" i="1"/>
  <c r="U227" i="1"/>
  <c r="U110" i="1"/>
  <c r="U241" i="1"/>
  <c r="U620" i="1"/>
  <c r="U315" i="1"/>
  <c r="U357" i="1"/>
  <c r="U284" i="1"/>
  <c r="U410" i="1"/>
  <c r="U849" i="1"/>
  <c r="U206" i="1"/>
  <c r="U248" i="1"/>
  <c r="U343" i="1"/>
  <c r="U881" i="1"/>
  <c r="U815" i="1"/>
  <c r="U629" i="1"/>
  <c r="U421" i="1"/>
  <c r="U338" i="1"/>
  <c r="U229" i="1"/>
  <c r="U100" i="1"/>
  <c r="U494" i="1"/>
  <c r="U389" i="1"/>
  <c r="U683" i="1"/>
  <c r="U819" i="1"/>
  <c r="U726" i="1"/>
  <c r="X4" i="3"/>
  <c r="G23" i="3"/>
  <c r="G17" i="3"/>
  <c r="G26" i="3"/>
  <c r="G18" i="3"/>
  <c r="G27" i="3"/>
  <c r="G22" i="3"/>
  <c r="G28" i="3"/>
  <c r="G13" i="3"/>
  <c r="G11" i="3"/>
  <c r="G9" i="3"/>
  <c r="G8" i="3"/>
  <c r="W28" i="1"/>
  <c r="V9" i="2" s="1"/>
  <c r="M29" i="3"/>
  <c r="U908" i="1"/>
  <c r="U772" i="1"/>
  <c r="U678" i="1"/>
  <c r="U610" i="1"/>
  <c r="U542" i="1"/>
  <c r="U426" i="1"/>
  <c r="U325" i="1"/>
  <c r="U236" i="1"/>
  <c r="U765" i="1"/>
  <c r="U562" i="1"/>
  <c r="U866" i="1"/>
  <c r="U778" i="1"/>
  <c r="U703" i="1"/>
  <c r="U548" i="1"/>
  <c r="U478" i="1"/>
  <c r="U436" i="1"/>
  <c r="U374" i="1"/>
  <c r="U184" i="1"/>
  <c r="U536" i="1"/>
  <c r="U278" i="1"/>
  <c r="U846" i="1"/>
  <c r="U730" i="1"/>
  <c r="U698" i="1"/>
  <c r="U491" i="1"/>
  <c r="U442" i="1"/>
  <c r="U352" i="1"/>
  <c r="U226" i="1"/>
  <c r="U888" i="1"/>
  <c r="U493" i="1"/>
  <c r="U810" i="1"/>
  <c r="U535" i="1"/>
  <c r="U861" i="1"/>
  <c r="U283" i="1"/>
  <c r="U894" i="1"/>
  <c r="U273" i="1"/>
  <c r="U693" i="1"/>
  <c r="U659" i="1"/>
  <c r="U290" i="1"/>
  <c r="U237" i="1"/>
  <c r="U879" i="1"/>
  <c r="U758" i="1"/>
  <c r="U689" i="1"/>
  <c r="U565" i="1"/>
  <c r="U379" i="1"/>
  <c r="U291" i="1"/>
  <c r="U167" i="1"/>
  <c r="U93" i="1"/>
  <c r="U367" i="1"/>
  <c r="U668" i="1"/>
  <c r="U777" i="1"/>
  <c r="U661" i="1"/>
  <c r="U577" i="1"/>
  <c r="U474" i="1"/>
  <c r="U145" i="1"/>
  <c r="U219" i="1"/>
  <c r="U261" i="1"/>
  <c r="U363" i="1"/>
  <c r="U841" i="1"/>
  <c r="U773" i="1"/>
  <c r="U607" i="1"/>
  <c r="U439" i="1"/>
  <c r="U311" i="1"/>
  <c r="U185" i="1"/>
  <c r="U584" i="1"/>
  <c r="U345" i="1"/>
  <c r="U451" i="1"/>
  <c r="U824" i="1"/>
  <c r="U222" i="1"/>
  <c r="U827" i="1"/>
  <c r="U242" i="1"/>
  <c r="V6" i="4"/>
  <c r="M19" i="3"/>
  <c r="M14" i="3"/>
  <c r="M17" i="3"/>
  <c r="M22" i="3"/>
  <c r="M25" i="3"/>
  <c r="M27" i="3"/>
  <c r="G10" i="3"/>
  <c r="M24" i="3"/>
  <c r="M20" i="3"/>
  <c r="M18" i="3"/>
  <c r="W18" i="1"/>
  <c r="V8" i="2" s="1"/>
  <c r="G29" i="3"/>
  <c r="W40" i="1"/>
  <c r="V10" i="2" s="1"/>
  <c r="U862" i="1"/>
  <c r="U767" i="1"/>
  <c r="U652" i="1"/>
  <c r="U590" i="1"/>
  <c r="U533" i="1"/>
  <c r="U405" i="1"/>
  <c r="U323" i="1"/>
  <c r="U216" i="1"/>
  <c r="U720" i="1"/>
  <c r="U510" i="1"/>
  <c r="U842" i="1"/>
  <c r="U741" i="1"/>
  <c r="U701" i="1"/>
  <c r="U530" i="1"/>
  <c r="U473" i="1"/>
  <c r="U409" i="1"/>
  <c r="U320" i="1"/>
  <c r="U170" i="1"/>
  <c r="U503" i="1"/>
  <c r="U232" i="1"/>
  <c r="U804" i="1"/>
  <c r="U725" i="1"/>
  <c r="U694" i="1"/>
  <c r="U484" i="1"/>
  <c r="U404" i="1"/>
  <c r="U301" i="1"/>
  <c r="U174" i="1"/>
  <c r="U856" i="1"/>
  <c r="U321" i="1"/>
  <c r="U194" i="1"/>
  <c r="U609" i="1"/>
  <c r="U190" i="1"/>
  <c r="U348" i="1"/>
  <c r="U221" i="1"/>
  <c r="U399" i="1"/>
  <c r="U851" i="1"/>
  <c r="U595" i="1"/>
  <c r="U637" i="1"/>
  <c r="U365" i="1"/>
  <c r="U839" i="1"/>
  <c r="U715" i="1"/>
  <c r="U627" i="1"/>
  <c r="U505" i="1"/>
  <c r="U395" i="1"/>
  <c r="U313" i="1"/>
  <c r="U135" i="1"/>
  <c r="U200" i="1"/>
  <c r="U429" i="1"/>
  <c r="U788" i="1"/>
  <c r="U189" i="1"/>
  <c r="U829" i="1"/>
  <c r="U180" i="1"/>
  <c r="U619" i="1"/>
  <c r="U449" i="1"/>
  <c r="U657" i="1"/>
  <c r="U639" i="1"/>
  <c r="U743" i="1"/>
  <c r="U857" i="1"/>
  <c r="U711" i="1"/>
  <c r="U547" i="1"/>
  <c r="U427" i="1"/>
  <c r="U249" i="1"/>
  <c r="U116" i="1"/>
  <c r="U263" i="1"/>
  <c r="U142" i="1"/>
  <c r="U567" i="1"/>
  <c r="U911" i="1"/>
  <c r="U305" i="1"/>
  <c r="N4" i="3"/>
  <c r="M23" i="3"/>
  <c r="G21" i="3"/>
  <c r="G14" i="3"/>
  <c r="G25" i="3"/>
  <c r="M15" i="3"/>
  <c r="M16" i="3"/>
  <c r="M21" i="3"/>
  <c r="G24" i="3"/>
  <c r="M26" i="3"/>
  <c r="M10" i="3"/>
  <c r="M8" i="3"/>
  <c r="M7" i="3"/>
  <c r="W81" i="1"/>
  <c r="E14" i="2" s="1"/>
  <c r="U836" i="1"/>
  <c r="U762" i="1"/>
  <c r="U636" i="1"/>
  <c r="U568" i="1"/>
  <c r="U520" i="1"/>
  <c r="U362" i="1"/>
  <c r="U310" i="1"/>
  <c r="U158" i="1"/>
  <c r="U646" i="1"/>
  <c r="U488" i="1"/>
  <c r="U820" i="1"/>
  <c r="U721" i="1"/>
  <c r="U688" i="1"/>
  <c r="U526" i="1"/>
  <c r="U471" i="1"/>
  <c r="U407" i="1"/>
  <c r="U316" i="1"/>
  <c r="U740" i="1"/>
  <c r="U384" i="1"/>
  <c r="U898" i="1"/>
  <c r="U782" i="1"/>
  <c r="U723" i="1"/>
  <c r="U506" i="1"/>
  <c r="U468" i="1"/>
  <c r="U400" i="1"/>
  <c r="U296" i="1"/>
  <c r="U153" i="1"/>
  <c r="U736" i="1"/>
  <c r="U254" i="1"/>
  <c r="U300" i="1"/>
  <c r="U656" i="1"/>
  <c r="U662" i="1"/>
  <c r="U614" i="1"/>
  <c r="U446" i="1"/>
  <c r="U452" i="1"/>
  <c r="U212" i="1"/>
  <c r="U794" i="1"/>
  <c r="U385" i="1"/>
  <c r="U594" i="1"/>
  <c r="U799" i="1"/>
  <c r="U733" i="1"/>
  <c r="U589" i="1"/>
  <c r="U481" i="1"/>
  <c r="U335" i="1"/>
  <c r="U271" i="1"/>
  <c r="U128" i="1"/>
  <c r="U872" i="1"/>
  <c r="U558" i="1"/>
  <c r="U913" i="1"/>
  <c r="U281" i="1"/>
  <c r="U903" i="1"/>
  <c r="U342" i="1"/>
  <c r="U704" i="1"/>
  <c r="U555" i="1"/>
  <c r="U878" i="1"/>
  <c r="U513" i="1"/>
  <c r="U909" i="1"/>
  <c r="U847" i="1"/>
  <c r="U691" i="1"/>
  <c r="U459" i="1"/>
  <c r="U397" i="1"/>
  <c r="U211" i="1"/>
  <c r="U90" i="1"/>
  <c r="U416" i="1"/>
  <c r="U239" i="1"/>
  <c r="U642" i="1"/>
  <c r="U516" i="1"/>
  <c r="U515" i="1"/>
  <c r="U306" i="1"/>
  <c r="U432" i="1"/>
  <c r="U138" i="1"/>
  <c r="U617" i="1"/>
  <c r="U523" i="1"/>
  <c r="U175" i="1"/>
  <c r="U511" i="1"/>
  <c r="U573" i="1"/>
  <c r="U859" i="1"/>
  <c r="U775" i="1"/>
  <c r="U647" i="1"/>
  <c r="U447" i="1"/>
  <c r="U251" i="1"/>
  <c r="U133" i="1"/>
  <c r="U869" i="1"/>
  <c r="U805" i="1"/>
  <c r="U649" i="1"/>
  <c r="U165" i="1"/>
  <c r="U752" i="1"/>
  <c r="U600" i="1"/>
  <c r="U390" i="1"/>
  <c r="U615" i="1"/>
  <c r="U353" i="1"/>
  <c r="U575" i="1"/>
  <c r="U783" i="1"/>
  <c r="U563" i="1"/>
  <c r="U269" i="1"/>
  <c r="U795" i="1"/>
  <c r="U96" i="1"/>
  <c r="U86" i="1"/>
  <c r="U127" i="1"/>
  <c r="U115" i="1"/>
  <c r="U199" i="1"/>
  <c r="W85" i="1"/>
  <c r="W127" i="1"/>
  <c r="W169" i="1"/>
  <c r="W211" i="1"/>
  <c r="W253" i="1"/>
  <c r="W21" i="1"/>
  <c r="K18" i="3"/>
  <c r="E22" i="3"/>
  <c r="U64" i="1"/>
  <c r="E12" i="3"/>
  <c r="K11" i="3"/>
  <c r="E27" i="3"/>
  <c r="K13" i="3"/>
  <c r="E17" i="3"/>
  <c r="K28" i="3"/>
  <c r="E24" i="3"/>
  <c r="K15" i="3"/>
  <c r="E8" i="3"/>
  <c r="U71" i="1"/>
  <c r="U74" i="1"/>
  <c r="K7" i="3"/>
  <c r="U51" i="1"/>
  <c r="U39" i="1"/>
  <c r="U38" i="1"/>
  <c r="U22" i="1"/>
  <c r="U16" i="1"/>
  <c r="W27" i="1"/>
  <c r="E9" i="2" s="1"/>
  <c r="U143" i="1"/>
  <c r="U899" i="1"/>
  <c r="U461" i="1"/>
  <c r="U231" i="1"/>
  <c r="U597" i="1"/>
  <c r="U557" i="1"/>
  <c r="U195" i="1"/>
  <c r="U587" i="1"/>
  <c r="U830" i="1"/>
  <c r="U525" i="1"/>
  <c r="U105" i="1"/>
  <c r="W199" i="1"/>
  <c r="W49" i="1"/>
  <c r="E11" i="2" s="1"/>
  <c r="E26" i="3"/>
  <c r="K19" i="3"/>
  <c r="E21" i="3"/>
  <c r="K16" i="3"/>
  <c r="U73" i="1"/>
  <c r="U54" i="1"/>
  <c r="U26" i="1"/>
  <c r="W17" i="1"/>
  <c r="E8" i="2" s="1"/>
  <c r="U768" i="1"/>
  <c r="U746" i="1"/>
  <c r="U552" i="1"/>
  <c r="U259" i="1"/>
  <c r="U674" i="1"/>
  <c r="U679" i="1"/>
  <c r="U867" i="1"/>
  <c r="U713" i="1"/>
  <c r="U585" i="1"/>
  <c r="U375" i="1"/>
  <c r="U207" i="1"/>
  <c r="U179" i="1"/>
  <c r="U264" i="1"/>
  <c r="U387" i="1"/>
  <c r="U463" i="1"/>
  <c r="U91" i="1"/>
  <c r="U755" i="1"/>
  <c r="U148" i="1"/>
  <c r="U787" i="1"/>
  <c r="U837" i="1"/>
  <c r="U293" i="1"/>
  <c r="U578" i="1"/>
  <c r="U901" i="1"/>
  <c r="U479" i="1"/>
  <c r="U106" i="1"/>
  <c r="U209" i="1"/>
  <c r="U85" i="1"/>
  <c r="U871" i="1"/>
  <c r="U101" i="1"/>
  <c r="U113" i="1"/>
  <c r="U893" i="1"/>
  <c r="W95" i="1"/>
  <c r="W137" i="1"/>
  <c r="W179" i="1"/>
  <c r="W221" i="1"/>
  <c r="W91" i="1"/>
  <c r="E15" i="2" s="1"/>
  <c r="W43" i="1"/>
  <c r="K14" i="3"/>
  <c r="E18" i="3"/>
  <c r="U58" i="1"/>
  <c r="W63" i="1"/>
  <c r="E23" i="3"/>
  <c r="K25" i="3"/>
  <c r="K9" i="3"/>
  <c r="E13" i="3"/>
  <c r="K24" i="3"/>
  <c r="E16" i="3"/>
  <c r="E28" i="3"/>
  <c r="W73" i="1"/>
  <c r="K8" i="3"/>
  <c r="U63" i="1"/>
  <c r="W69" i="1"/>
  <c r="E13" i="2" s="1"/>
  <c r="U49" i="1"/>
  <c r="U32" i="1"/>
  <c r="U41" i="1"/>
  <c r="U43" i="1"/>
  <c r="U31" i="1"/>
  <c r="U483" i="1"/>
  <c r="U631" i="1"/>
  <c r="U187" i="1"/>
  <c r="U757" i="1"/>
  <c r="U123" i="1"/>
  <c r="U543" i="1"/>
  <c r="U441" i="1"/>
  <c r="U347" i="1"/>
  <c r="U157" i="1"/>
  <c r="W157" i="1"/>
  <c r="W241" i="1"/>
  <c r="W263" i="1"/>
  <c r="E10" i="3"/>
  <c r="W53" i="1"/>
  <c r="W31" i="1"/>
  <c r="K23" i="3"/>
  <c r="U59" i="1"/>
  <c r="U27" i="1"/>
  <c r="U17" i="1"/>
  <c r="U368" i="1"/>
  <c r="U914" i="1"/>
  <c r="U164" i="1"/>
  <c r="U807" i="1"/>
  <c r="U279" i="1"/>
  <c r="U883" i="1"/>
  <c r="U817" i="1"/>
  <c r="U669" i="1"/>
  <c r="U545" i="1"/>
  <c r="U337" i="1"/>
  <c r="U169" i="1"/>
  <c r="U852" i="1"/>
  <c r="U684" i="1"/>
  <c r="U891" i="1"/>
  <c r="U417" i="1"/>
  <c r="U122" i="1"/>
  <c r="U333" i="1"/>
  <c r="U303" i="1"/>
  <c r="U521" i="1"/>
  <c r="U731" i="1"/>
  <c r="U735" i="1"/>
  <c r="U326" i="1"/>
  <c r="U671" i="1"/>
  <c r="U437" i="1"/>
  <c r="U681" i="1"/>
  <c r="U147" i="1"/>
  <c r="U95" i="1"/>
  <c r="U103" i="1"/>
  <c r="U641" i="1"/>
  <c r="U80" i="1"/>
  <c r="U111" i="1"/>
  <c r="W105" i="1"/>
  <c r="W147" i="1"/>
  <c r="W189" i="1"/>
  <c r="W231" i="1"/>
  <c r="K26" i="3"/>
  <c r="K10" i="3"/>
  <c r="E14" i="3"/>
  <c r="K12" i="3"/>
  <c r="K27" i="3"/>
  <c r="E11" i="3"/>
  <c r="K21" i="3"/>
  <c r="E25" i="3"/>
  <c r="E9" i="3"/>
  <c r="K20" i="3"/>
  <c r="U68" i="1"/>
  <c r="E19" i="3"/>
  <c r="U69" i="1"/>
  <c r="U61" i="1"/>
  <c r="E7" i="3"/>
  <c r="U48" i="1"/>
  <c r="U53" i="1"/>
  <c r="W39" i="1"/>
  <c r="E10" i="2" s="1"/>
  <c r="U29" i="1"/>
  <c r="U19" i="1"/>
  <c r="U21" i="1"/>
  <c r="U217" i="1"/>
  <c r="U500" i="1"/>
  <c r="U785" i="1"/>
  <c r="U753" i="1"/>
  <c r="U295" i="1"/>
  <c r="U253" i="1"/>
  <c r="U132" i="1"/>
  <c r="U651" i="1"/>
  <c r="U377" i="1"/>
  <c r="U83" i="1"/>
  <c r="U81" i="1"/>
  <c r="W115" i="1"/>
  <c r="K22" i="3"/>
  <c r="E20" i="3"/>
  <c r="K17" i="3"/>
  <c r="E15" i="3"/>
  <c r="E29" i="3"/>
  <c r="U44" i="1"/>
  <c r="W60" i="1"/>
  <c r="V12" i="2" s="1"/>
  <c r="W101" i="1"/>
  <c r="E16" i="2" s="1"/>
  <c r="W273" i="1"/>
  <c r="W70" i="1"/>
  <c r="V13" i="2" s="1"/>
  <c r="W111" i="1"/>
  <c r="E17" i="2" s="1"/>
  <c r="W283" i="1"/>
  <c r="W82" i="1"/>
  <c r="V14" i="2" s="1"/>
  <c r="W123" i="1"/>
  <c r="E18" i="2" s="1"/>
  <c r="W295" i="1"/>
  <c r="W92" i="1"/>
  <c r="V15" i="2" s="1"/>
  <c r="W305" i="1"/>
  <c r="W133" i="1"/>
  <c r="E19" i="2" s="1"/>
  <c r="W102" i="1"/>
  <c r="V16" i="2" s="1"/>
  <c r="W143" i="1"/>
  <c r="E20" i="2" s="1"/>
  <c r="W315" i="1"/>
  <c r="AA8" i="2"/>
  <c r="P8" i="2"/>
  <c r="C53" i="1"/>
  <c r="C54" i="1" s="1"/>
  <c r="C58" i="1" s="1"/>
  <c r="C59" i="1" s="1"/>
  <c r="C60" i="1" s="1"/>
  <c r="C61" i="1" s="1"/>
  <c r="C62" i="1" s="1"/>
  <c r="C63" i="1" s="1"/>
  <c r="C64" i="1" s="1"/>
  <c r="C68" i="1" s="1"/>
  <c r="C69" i="1" s="1"/>
  <c r="C70" i="1" s="1"/>
  <c r="C71" i="1" s="1"/>
  <c r="C72" i="1" s="1"/>
  <c r="C73" i="1" s="1"/>
  <c r="C74" i="1" s="1"/>
  <c r="C80" i="1" s="1"/>
  <c r="U134" i="1"/>
  <c r="W134" i="1" s="1"/>
  <c r="V19" i="2" s="1"/>
  <c r="BK26" i="5"/>
  <c r="V26" i="5"/>
  <c r="W26" i="5" s="1"/>
  <c r="GT26" i="5"/>
  <c r="GU26" i="5" s="1"/>
  <c r="HD26" i="5"/>
  <c r="HE26" i="5" s="1"/>
  <c r="GJ26" i="5"/>
  <c r="GK26" i="5" s="1"/>
  <c r="FF26" i="5"/>
  <c r="FG26" i="5" s="1"/>
  <c r="CX26" i="5"/>
  <c r="CY26" i="5" s="1"/>
  <c r="FZ26" i="5"/>
  <c r="GA26" i="5" s="1"/>
  <c r="EB26" i="5"/>
  <c r="EC26" i="5" s="1"/>
  <c r="DR26" i="5"/>
  <c r="DS26" i="5" s="1"/>
  <c r="DH26" i="5"/>
  <c r="DI26" i="5" s="1"/>
  <c r="EL26" i="5"/>
  <c r="EM26" i="5" s="1"/>
  <c r="EV26" i="5"/>
  <c r="EW26" i="5" s="1"/>
  <c r="FP26" i="5"/>
  <c r="FQ26" i="5" s="1"/>
  <c r="L26" i="5"/>
  <c r="M26" i="5" s="1"/>
  <c r="AF26" i="5"/>
  <c r="AG26" i="5"/>
  <c r="W165" i="1"/>
  <c r="E22" i="2" s="1"/>
  <c r="W174" i="1"/>
  <c r="W337" i="1"/>
  <c r="W346" i="1"/>
  <c r="D27" i="5"/>
  <c r="F29" i="2"/>
  <c r="W28" i="2" l="1"/>
  <c r="BJ27" i="5"/>
  <c r="BK27" i="5" s="1"/>
  <c r="CD27" i="5"/>
  <c r="CE27" i="5" s="1"/>
  <c r="CN27" i="5"/>
  <c r="BT27" i="5"/>
  <c r="BU27" i="5" s="1"/>
  <c r="AZ27" i="5"/>
  <c r="BA27" i="5" s="1"/>
  <c r="AP27" i="5"/>
  <c r="AQ27" i="5" s="1"/>
  <c r="CO27" i="5"/>
  <c r="CI66" i="5"/>
  <c r="CK66" i="5" s="1"/>
  <c r="CH67" i="5"/>
  <c r="D53" i="1"/>
  <c r="D54" i="1" s="1"/>
  <c r="D58" i="1" s="1"/>
  <c r="D59" i="1" s="1"/>
  <c r="D60" i="1" s="1"/>
  <c r="D61" i="1" s="1"/>
  <c r="D62" i="1" s="1"/>
  <c r="D63" i="1" s="1"/>
  <c r="D64" i="1" s="1"/>
  <c r="D68" i="1" s="1"/>
  <c r="D69" i="1" s="1"/>
  <c r="D70" i="1" s="1"/>
  <c r="D71" i="1" s="1"/>
  <c r="D72" i="1" s="1"/>
  <c r="D73" i="1" s="1"/>
  <c r="D74" i="1" s="1"/>
  <c r="D80" i="1" s="1"/>
  <c r="Q32" i="1"/>
  <c r="Q39" i="1"/>
  <c r="Q42" i="1" s="1"/>
  <c r="Q38" i="1"/>
  <c r="C10" i="2" s="1"/>
  <c r="Q43" i="1"/>
  <c r="C81" i="1"/>
  <c r="C82" i="1" s="1"/>
  <c r="C83" i="1" s="1"/>
  <c r="C84" i="1" s="1"/>
  <c r="C85" i="1" s="1"/>
  <c r="C86" i="1" s="1"/>
  <c r="C90" i="1" s="1"/>
  <c r="AA9" i="2"/>
  <c r="T10" i="2"/>
  <c r="G9" i="2"/>
  <c r="L9" i="2" s="1"/>
  <c r="P9" i="2" s="1"/>
  <c r="U144" i="1"/>
  <c r="W144" i="1" s="1"/>
  <c r="V20" i="2" s="1"/>
  <c r="V27" i="5"/>
  <c r="W27" i="5" s="1"/>
  <c r="HD27" i="5"/>
  <c r="HE27" i="5" s="1"/>
  <c r="GT27" i="5"/>
  <c r="GU27" i="5" s="1"/>
  <c r="GJ27" i="5"/>
  <c r="GK27" i="5" s="1"/>
  <c r="FZ27" i="5"/>
  <c r="GA27" i="5" s="1"/>
  <c r="FP27" i="5"/>
  <c r="FQ27" i="5" s="1"/>
  <c r="EB27" i="5"/>
  <c r="EC27" i="5" s="1"/>
  <c r="FF27" i="5"/>
  <c r="FG27" i="5" s="1"/>
  <c r="EL27" i="5"/>
  <c r="EM27" i="5" s="1"/>
  <c r="CX27" i="5"/>
  <c r="CY27" i="5" s="1"/>
  <c r="DH27" i="5"/>
  <c r="DI27" i="5" s="1"/>
  <c r="DR27" i="5"/>
  <c r="DS27" i="5" s="1"/>
  <c r="EV27" i="5"/>
  <c r="EW27" i="5" s="1"/>
  <c r="L27" i="5"/>
  <c r="M27" i="5" s="1"/>
  <c r="AF27" i="5"/>
  <c r="AG27" i="5" s="1"/>
  <c r="W356" i="1"/>
  <c r="W347" i="1"/>
  <c r="W184" i="1"/>
  <c r="W175" i="1"/>
  <c r="E23" i="2" s="1"/>
  <c r="D28" i="5"/>
  <c r="F30" i="2"/>
  <c r="W29" i="2" l="1"/>
  <c r="Q44" i="1"/>
  <c r="BJ28" i="5"/>
  <c r="CD28" i="5"/>
  <c r="CE28" i="5" s="1"/>
  <c r="CN28" i="5"/>
  <c r="CO28" i="5" s="1"/>
  <c r="BT28" i="5"/>
  <c r="AZ28" i="5"/>
  <c r="BA28" i="5" s="1"/>
  <c r="AP28" i="5"/>
  <c r="AQ28" i="5" s="1"/>
  <c r="D81" i="1"/>
  <c r="D82" i="1" s="1"/>
  <c r="D83" i="1" s="1"/>
  <c r="D84" i="1" s="1"/>
  <c r="D85" i="1" s="1"/>
  <c r="D86" i="1" s="1"/>
  <c r="D90" i="1" s="1"/>
  <c r="CH68" i="5"/>
  <c r="CI67" i="5"/>
  <c r="CK67" i="5" s="1"/>
  <c r="BU28" i="5"/>
  <c r="N10" i="2"/>
  <c r="AA10" i="2" s="1"/>
  <c r="G10" i="2"/>
  <c r="L10" i="2" s="1"/>
  <c r="C91" i="1"/>
  <c r="C92" i="1" s="1"/>
  <c r="C93" i="1" s="1"/>
  <c r="C94" i="1" s="1"/>
  <c r="U154" i="1"/>
  <c r="W154" i="1" s="1"/>
  <c r="V21" i="2" s="1"/>
  <c r="BK28" i="5"/>
  <c r="V28" i="5"/>
  <c r="W28" i="5" s="1"/>
  <c r="HD28" i="5"/>
  <c r="HE28" i="5" s="1"/>
  <c r="GJ28" i="5"/>
  <c r="GK28" i="5" s="1"/>
  <c r="FP28" i="5"/>
  <c r="FQ28" i="5" s="1"/>
  <c r="GT28" i="5"/>
  <c r="GU28" i="5" s="1"/>
  <c r="EL28" i="5"/>
  <c r="EM28" i="5" s="1"/>
  <c r="FZ28" i="5"/>
  <c r="GA28" i="5" s="1"/>
  <c r="EB28" i="5"/>
  <c r="EC28" i="5" s="1"/>
  <c r="FF28" i="5"/>
  <c r="FG28" i="5" s="1"/>
  <c r="EV28" i="5"/>
  <c r="EW28" i="5" s="1"/>
  <c r="DR28" i="5"/>
  <c r="DS28" i="5" s="1"/>
  <c r="DH28" i="5"/>
  <c r="DI28" i="5" s="1"/>
  <c r="CX28" i="5"/>
  <c r="CY28" i="5" s="1"/>
  <c r="L28" i="5"/>
  <c r="M28" i="5" s="1"/>
  <c r="W30" i="2" s="1"/>
  <c r="AF28" i="5"/>
  <c r="AG28" i="5" s="1"/>
  <c r="W185" i="1"/>
  <c r="E24" i="2" s="1"/>
  <c r="W194" i="1"/>
  <c r="W366" i="1"/>
  <c r="W357" i="1"/>
  <c r="D29" i="5"/>
  <c r="F31" i="2"/>
  <c r="BJ29" i="5" l="1"/>
  <c r="CD29" i="5"/>
  <c r="CN29" i="5"/>
  <c r="BT29" i="5"/>
  <c r="BU29" i="5" s="1"/>
  <c r="AZ29" i="5"/>
  <c r="BA29" i="5" s="1"/>
  <c r="AP29" i="5"/>
  <c r="AQ29" i="5" s="1"/>
  <c r="CO29" i="5"/>
  <c r="CE29" i="5"/>
  <c r="CH69" i="5"/>
  <c r="CI68" i="5"/>
  <c r="CK68" i="5" s="1"/>
  <c r="P10" i="2"/>
  <c r="D91" i="1"/>
  <c r="D92" i="1" s="1"/>
  <c r="D93" i="1" s="1"/>
  <c r="D94" i="1" s="1"/>
  <c r="D55" i="1"/>
  <c r="C95" i="1"/>
  <c r="C96" i="1" s="1"/>
  <c r="C100" i="1" s="1"/>
  <c r="C101" i="1" s="1"/>
  <c r="C102" i="1" s="1"/>
  <c r="C103" i="1" s="1"/>
  <c r="C104" i="1" s="1"/>
  <c r="C105" i="1" s="1"/>
  <c r="C106" i="1" s="1"/>
  <c r="C110" i="1" s="1"/>
  <c r="C111" i="1" s="1"/>
  <c r="C112" i="1" s="1"/>
  <c r="C113" i="1" s="1"/>
  <c r="C114" i="1" s="1"/>
  <c r="C115" i="1" s="1"/>
  <c r="C116" i="1" s="1"/>
  <c r="C122" i="1" s="1"/>
  <c r="U166" i="1"/>
  <c r="W166" i="1" s="1"/>
  <c r="V22" i="2" s="1"/>
  <c r="BK29" i="5"/>
  <c r="V29" i="5"/>
  <c r="W29" i="5" s="1"/>
  <c r="GT29" i="5"/>
  <c r="GU29" i="5" s="1"/>
  <c r="EV29" i="5"/>
  <c r="EW29" i="5" s="1"/>
  <c r="GJ29" i="5"/>
  <c r="GK29" i="5" s="1"/>
  <c r="EL29" i="5"/>
  <c r="EM29" i="5" s="1"/>
  <c r="EB29" i="5"/>
  <c r="EC29" i="5" s="1"/>
  <c r="FF29" i="5"/>
  <c r="FG29" i="5" s="1"/>
  <c r="DR29" i="5"/>
  <c r="DS29" i="5" s="1"/>
  <c r="DH29" i="5"/>
  <c r="DI29" i="5" s="1"/>
  <c r="HD29" i="5"/>
  <c r="HE29" i="5" s="1"/>
  <c r="FZ29" i="5"/>
  <c r="GA29" i="5" s="1"/>
  <c r="CX29" i="5"/>
  <c r="CY29" i="5" s="1"/>
  <c r="FP29" i="5"/>
  <c r="FQ29" i="5" s="1"/>
  <c r="L29" i="5"/>
  <c r="M29" i="5" s="1"/>
  <c r="AF29" i="5"/>
  <c r="AG29" i="5" s="1"/>
  <c r="W195" i="1"/>
  <c r="E25" i="2" s="1"/>
  <c r="W206" i="1"/>
  <c r="W367" i="1"/>
  <c r="W378" i="1"/>
  <c r="D30" i="5"/>
  <c r="F32" i="2"/>
  <c r="W31" i="2" l="1"/>
  <c r="BJ30" i="5"/>
  <c r="CD30" i="5"/>
  <c r="CE30" i="5" s="1"/>
  <c r="CN30" i="5"/>
  <c r="CO30" i="5" s="1"/>
  <c r="BT30" i="5"/>
  <c r="BU30" i="5" s="1"/>
  <c r="AZ30" i="5"/>
  <c r="BA30" i="5" s="1"/>
  <c r="AP30" i="5"/>
  <c r="AQ30" i="5" s="1"/>
  <c r="CI69" i="5"/>
  <c r="CK69" i="5" s="1"/>
  <c r="CH70" i="5"/>
  <c r="D95" i="1"/>
  <c r="D96" i="1" s="1"/>
  <c r="D100" i="1" s="1"/>
  <c r="D101" i="1" s="1"/>
  <c r="D102" i="1" s="1"/>
  <c r="D103" i="1" s="1"/>
  <c r="D104" i="1" s="1"/>
  <c r="D105" i="1" s="1"/>
  <c r="D106" i="1" s="1"/>
  <c r="D110" i="1" s="1"/>
  <c r="D111" i="1" s="1"/>
  <c r="D112" i="1" s="1"/>
  <c r="D113" i="1" s="1"/>
  <c r="D114" i="1" s="1"/>
  <c r="D115" i="1" s="1"/>
  <c r="D116" i="1" s="1"/>
  <c r="D122" i="1" s="1"/>
  <c r="Q53" i="1"/>
  <c r="Q49" i="1"/>
  <c r="Q52" i="1" s="1"/>
  <c r="Q48" i="1"/>
  <c r="C11" i="2" s="1"/>
  <c r="X54" i="1"/>
  <c r="D65" i="1"/>
  <c r="C123" i="1"/>
  <c r="C124" i="1" s="1"/>
  <c r="C125" i="1" s="1"/>
  <c r="C126" i="1" s="1"/>
  <c r="C127" i="1" s="1"/>
  <c r="C128" i="1" s="1"/>
  <c r="C132" i="1" s="1"/>
  <c r="U176" i="1"/>
  <c r="W176" i="1" s="1"/>
  <c r="V23" i="2" s="1"/>
  <c r="BK30" i="5"/>
  <c r="V30" i="5"/>
  <c r="W30" i="5" s="1"/>
  <c r="GT30" i="5"/>
  <c r="GU30" i="5" s="1"/>
  <c r="GJ30" i="5"/>
  <c r="GK30" i="5" s="1"/>
  <c r="HD30" i="5"/>
  <c r="HE30" i="5" s="1"/>
  <c r="FP30" i="5"/>
  <c r="FQ30" i="5" s="1"/>
  <c r="FF30" i="5"/>
  <c r="FG30" i="5" s="1"/>
  <c r="EV30" i="5"/>
  <c r="EW30" i="5" s="1"/>
  <c r="CX30" i="5"/>
  <c r="CY30" i="5" s="1"/>
  <c r="EL30" i="5"/>
  <c r="EM30" i="5" s="1"/>
  <c r="EB30" i="5"/>
  <c r="EC30" i="5" s="1"/>
  <c r="FZ30" i="5"/>
  <c r="GA30" i="5" s="1"/>
  <c r="DH30" i="5"/>
  <c r="DI30" i="5" s="1"/>
  <c r="DR30" i="5"/>
  <c r="DS30" i="5" s="1"/>
  <c r="L30" i="5"/>
  <c r="M30" i="5" s="1"/>
  <c r="AF30" i="5"/>
  <c r="AG30" i="5" s="1"/>
  <c r="W379" i="1"/>
  <c r="W388" i="1"/>
  <c r="W207" i="1"/>
  <c r="E26" i="2" s="1"/>
  <c r="W216" i="1"/>
  <c r="D31" i="5"/>
  <c r="F33" i="2"/>
  <c r="W32" i="2" l="1"/>
  <c r="BJ31" i="5"/>
  <c r="CD31" i="5"/>
  <c r="CN31" i="5"/>
  <c r="CO31" i="5" s="1"/>
  <c r="BT31" i="5"/>
  <c r="BU31" i="5" s="1"/>
  <c r="AZ31" i="5"/>
  <c r="BA31" i="5" s="1"/>
  <c r="AP31" i="5"/>
  <c r="AQ31" i="5" s="1"/>
  <c r="D123" i="1"/>
  <c r="D124" i="1" s="1"/>
  <c r="D125" i="1" s="1"/>
  <c r="D126" i="1" s="1"/>
  <c r="D127" i="1" s="1"/>
  <c r="D128" i="1" s="1"/>
  <c r="D132" i="1" s="1"/>
  <c r="CE31" i="5"/>
  <c r="CI70" i="5"/>
  <c r="CK70" i="5" s="1"/>
  <c r="CH71" i="5"/>
  <c r="Q58" i="1"/>
  <c r="C12" i="2" s="1"/>
  <c r="Q59" i="1"/>
  <c r="Q62" i="1" s="1"/>
  <c r="Q63" i="1"/>
  <c r="Q54" i="1"/>
  <c r="N11" i="2"/>
  <c r="AA11" i="2" s="1"/>
  <c r="G11" i="2"/>
  <c r="L11" i="2" s="1"/>
  <c r="X64" i="1"/>
  <c r="T11" i="2"/>
  <c r="D75" i="1"/>
  <c r="C133" i="1"/>
  <c r="C134" i="1" s="1"/>
  <c r="C135" i="1" s="1"/>
  <c r="C136" i="1" s="1"/>
  <c r="D87" i="1"/>
  <c r="U186" i="1"/>
  <c r="W186" i="1" s="1"/>
  <c r="V24" i="2" s="1"/>
  <c r="BK31" i="5"/>
  <c r="V31" i="5"/>
  <c r="W31" i="5" s="1"/>
  <c r="HD31" i="5"/>
  <c r="HE31" i="5" s="1"/>
  <c r="GJ31" i="5"/>
  <c r="GK31" i="5" s="1"/>
  <c r="FZ31" i="5"/>
  <c r="GA31" i="5" s="1"/>
  <c r="EB31" i="5"/>
  <c r="EC31" i="5" s="1"/>
  <c r="FP31" i="5"/>
  <c r="FQ31" i="5" s="1"/>
  <c r="FF31" i="5"/>
  <c r="FG31" i="5" s="1"/>
  <c r="GT31" i="5"/>
  <c r="GU31" i="5" s="1"/>
  <c r="EV31" i="5"/>
  <c r="EW31" i="5" s="1"/>
  <c r="CX31" i="5"/>
  <c r="CY31" i="5" s="1"/>
  <c r="DR31" i="5"/>
  <c r="DS31" i="5" s="1"/>
  <c r="EL31" i="5"/>
  <c r="EM31" i="5" s="1"/>
  <c r="DH31" i="5"/>
  <c r="DI31" i="5" s="1"/>
  <c r="L31" i="5"/>
  <c r="M31" i="5" s="1"/>
  <c r="W33" i="2" s="1"/>
  <c r="AF31" i="5"/>
  <c r="AG31" i="5" s="1"/>
  <c r="W389" i="1"/>
  <c r="W398" i="1"/>
  <c r="W217" i="1"/>
  <c r="E27" i="2" s="1"/>
  <c r="W226" i="1"/>
  <c r="D32" i="5"/>
  <c r="F34" i="2"/>
  <c r="Q64" i="1" l="1"/>
  <c r="BJ32" i="5"/>
  <c r="CD32" i="5"/>
  <c r="CE32" i="5" s="1"/>
  <c r="CN32" i="5"/>
  <c r="CO32" i="5" s="1"/>
  <c r="BT32" i="5"/>
  <c r="BU32" i="5" s="1"/>
  <c r="AZ32" i="5"/>
  <c r="BA32" i="5" s="1"/>
  <c r="AP32" i="5"/>
  <c r="AQ32" i="5" s="1"/>
  <c r="CH72" i="5"/>
  <c r="CI71" i="5"/>
  <c r="CK71" i="5" s="1"/>
  <c r="N12" i="2"/>
  <c r="AA12" i="2" s="1"/>
  <c r="D133" i="1"/>
  <c r="D134" i="1" s="1"/>
  <c r="D135" i="1" s="1"/>
  <c r="D136" i="1" s="1"/>
  <c r="Q73" i="1"/>
  <c r="Q69" i="1"/>
  <c r="Q72" i="1" s="1"/>
  <c r="Q68" i="1"/>
  <c r="C13" i="2" s="1"/>
  <c r="X74" i="1"/>
  <c r="X86" i="1" s="1"/>
  <c r="T12" i="2"/>
  <c r="P11" i="2"/>
  <c r="Q81" i="1"/>
  <c r="Q84" i="1" s="1"/>
  <c r="Q85" i="1"/>
  <c r="Q80" i="1"/>
  <c r="C14" i="2" s="1"/>
  <c r="G12" i="2"/>
  <c r="L12" i="2" s="1"/>
  <c r="C137" i="1"/>
  <c r="C138" i="1" s="1"/>
  <c r="C142" i="1" s="1"/>
  <c r="C143" i="1" s="1"/>
  <c r="C144" i="1" s="1"/>
  <c r="C145" i="1" s="1"/>
  <c r="C146" i="1" s="1"/>
  <c r="C147" i="1" s="1"/>
  <c r="C148" i="1" s="1"/>
  <c r="C152" i="1" s="1"/>
  <c r="C153" i="1" s="1"/>
  <c r="C154" i="1" s="1"/>
  <c r="C155" i="1" s="1"/>
  <c r="C156" i="1" s="1"/>
  <c r="C157" i="1" s="1"/>
  <c r="C158" i="1" s="1"/>
  <c r="C164" i="1" s="1"/>
  <c r="C165" i="1" s="1"/>
  <c r="C166" i="1" s="1"/>
  <c r="C167" i="1" s="1"/>
  <c r="C168" i="1" s="1"/>
  <c r="C169" i="1" s="1"/>
  <c r="C170" i="1" s="1"/>
  <c r="C174" i="1" s="1"/>
  <c r="U196" i="1"/>
  <c r="W196" i="1" s="1"/>
  <c r="V25" i="2" s="1"/>
  <c r="BK32" i="5"/>
  <c r="V32" i="5"/>
  <c r="W32" i="5" s="1"/>
  <c r="GJ32" i="5"/>
  <c r="GK32" i="5" s="1"/>
  <c r="FZ32" i="5"/>
  <c r="GA32" i="5" s="1"/>
  <c r="HD32" i="5"/>
  <c r="HE32" i="5" s="1"/>
  <c r="GT32" i="5"/>
  <c r="GU32" i="5" s="1"/>
  <c r="EL32" i="5"/>
  <c r="EM32" i="5" s="1"/>
  <c r="FP32" i="5"/>
  <c r="FQ32" i="5" s="1"/>
  <c r="EB32" i="5"/>
  <c r="EC32" i="5" s="1"/>
  <c r="DR32" i="5"/>
  <c r="DS32" i="5" s="1"/>
  <c r="DH32" i="5"/>
  <c r="DI32" i="5" s="1"/>
  <c r="EV32" i="5"/>
  <c r="EW32" i="5" s="1"/>
  <c r="CX32" i="5"/>
  <c r="CY32" i="5" s="1"/>
  <c r="FF32" i="5"/>
  <c r="FG32" i="5" s="1"/>
  <c r="L32" i="5"/>
  <c r="M32" i="5" s="1"/>
  <c r="W34" i="2" s="1"/>
  <c r="AF32" i="5"/>
  <c r="AG32" i="5" s="1"/>
  <c r="W236" i="1"/>
  <c r="W227" i="1"/>
  <c r="E28" i="2" s="1"/>
  <c r="W408" i="1"/>
  <c r="W399" i="1"/>
  <c r="D33" i="5"/>
  <c r="F35" i="2"/>
  <c r="P12" i="2" l="1"/>
  <c r="BJ33" i="5"/>
  <c r="CD33" i="5"/>
  <c r="CE33" i="5" s="1"/>
  <c r="CN33" i="5"/>
  <c r="BT33" i="5"/>
  <c r="BU33" i="5" s="1"/>
  <c r="AZ33" i="5"/>
  <c r="BA33" i="5" s="1"/>
  <c r="AP33" i="5"/>
  <c r="AQ33" i="5" s="1"/>
  <c r="CO33" i="5"/>
  <c r="CH73" i="5"/>
  <c r="CI72" i="5"/>
  <c r="CK72" i="5" s="1"/>
  <c r="Q86" i="1"/>
  <c r="G13" i="2"/>
  <c r="L13" i="2" s="1"/>
  <c r="D137" i="1"/>
  <c r="D138" i="1" s="1"/>
  <c r="D142" i="1" s="1"/>
  <c r="D143" i="1" s="1"/>
  <c r="D144" i="1" s="1"/>
  <c r="D145" i="1" s="1"/>
  <c r="D146" i="1" s="1"/>
  <c r="D147" i="1" s="1"/>
  <c r="D148" i="1" s="1"/>
  <c r="D152" i="1" s="1"/>
  <c r="D153" i="1" s="1"/>
  <c r="D154" i="1" s="1"/>
  <c r="D155" i="1" s="1"/>
  <c r="D156" i="1" s="1"/>
  <c r="D157" i="1" s="1"/>
  <c r="D158" i="1" s="1"/>
  <c r="D164" i="1" s="1"/>
  <c r="D165" i="1" s="1"/>
  <c r="D166" i="1" s="1"/>
  <c r="D167" i="1" s="1"/>
  <c r="D168" i="1" s="1"/>
  <c r="D169" i="1" s="1"/>
  <c r="D170" i="1" s="1"/>
  <c r="D174" i="1" s="1"/>
  <c r="N14" i="2"/>
  <c r="AA14" i="2" s="1"/>
  <c r="T13" i="2"/>
  <c r="Q74" i="1"/>
  <c r="N13" i="2"/>
  <c r="AA13" i="2" s="1"/>
  <c r="T14" i="2"/>
  <c r="G14" i="2"/>
  <c r="L14" i="2" s="1"/>
  <c r="C175" i="1"/>
  <c r="D97" i="1"/>
  <c r="U208" i="1"/>
  <c r="W208" i="1" s="1"/>
  <c r="V26" i="2" s="1"/>
  <c r="BK33" i="5"/>
  <c r="V33" i="5"/>
  <c r="W33" i="5" s="1"/>
  <c r="HD33" i="5"/>
  <c r="HE33" i="5" s="1"/>
  <c r="GT33" i="5"/>
  <c r="GU33" i="5" s="1"/>
  <c r="GJ33" i="5"/>
  <c r="GK33" i="5" s="1"/>
  <c r="FP33" i="5"/>
  <c r="FQ33" i="5" s="1"/>
  <c r="EL33" i="5"/>
  <c r="EM33" i="5" s="1"/>
  <c r="FZ33" i="5"/>
  <c r="GA33" i="5" s="1"/>
  <c r="DR33" i="5"/>
  <c r="DS33" i="5" s="1"/>
  <c r="DH33" i="5"/>
  <c r="DI33" i="5" s="1"/>
  <c r="CX33" i="5"/>
  <c r="CY33" i="5" s="1"/>
  <c r="EV33" i="5"/>
  <c r="EW33" i="5" s="1"/>
  <c r="EB33" i="5"/>
  <c r="EC33" i="5" s="1"/>
  <c r="FF33" i="5"/>
  <c r="FG33" i="5" s="1"/>
  <c r="L33" i="5"/>
  <c r="M33" i="5" s="1"/>
  <c r="W35" i="2" s="1"/>
  <c r="AF33" i="5"/>
  <c r="AG33" i="5" s="1"/>
  <c r="W409" i="1"/>
  <c r="W420" i="1"/>
  <c r="W237" i="1"/>
  <c r="E29" i="2" s="1"/>
  <c r="W248" i="1"/>
  <c r="F36" i="2"/>
  <c r="D34" i="5"/>
  <c r="BJ34" i="5" l="1"/>
  <c r="BK34" i="5" s="1"/>
  <c r="CD34" i="5"/>
  <c r="CN34" i="5"/>
  <c r="CO34" i="5" s="1"/>
  <c r="BT34" i="5"/>
  <c r="BU34" i="5" s="1"/>
  <c r="AZ34" i="5"/>
  <c r="BA34" i="5" s="1"/>
  <c r="AP34" i="5"/>
  <c r="AQ34" i="5" s="1"/>
  <c r="D175" i="1"/>
  <c r="CI73" i="5"/>
  <c r="CK73" i="5" s="1"/>
  <c r="CH74" i="5"/>
  <c r="CE34" i="5"/>
  <c r="P13" i="2"/>
  <c r="P14" i="2"/>
  <c r="Q91" i="1"/>
  <c r="Q94" i="1" s="1"/>
  <c r="Q95" i="1"/>
  <c r="Q90" i="1"/>
  <c r="C15" i="2" s="1"/>
  <c r="X96" i="1"/>
  <c r="D107" i="1"/>
  <c r="C176" i="1"/>
  <c r="C177" i="1" s="1"/>
  <c r="C178" i="1" s="1"/>
  <c r="U218" i="1"/>
  <c r="W218" i="1" s="1"/>
  <c r="V27" i="2" s="1"/>
  <c r="V34" i="5"/>
  <c r="W34" i="5" s="1"/>
  <c r="HD34" i="5"/>
  <c r="HE34" i="5" s="1"/>
  <c r="GT34" i="5"/>
  <c r="GU34" i="5" s="1"/>
  <c r="GJ34" i="5"/>
  <c r="GK34" i="5" s="1"/>
  <c r="FZ34" i="5"/>
  <c r="GA34" i="5" s="1"/>
  <c r="FP34" i="5"/>
  <c r="FQ34" i="5" s="1"/>
  <c r="EV34" i="5"/>
  <c r="EW34" i="5" s="1"/>
  <c r="FF34" i="5"/>
  <c r="FG34" i="5" s="1"/>
  <c r="CX34" i="5"/>
  <c r="CY34" i="5" s="1"/>
  <c r="DR34" i="5"/>
  <c r="DS34" i="5" s="1"/>
  <c r="EL34" i="5"/>
  <c r="EM34" i="5" s="1"/>
  <c r="DH34" i="5"/>
  <c r="DI34" i="5" s="1"/>
  <c r="EB34" i="5"/>
  <c r="EC34" i="5" s="1"/>
  <c r="L34" i="5"/>
  <c r="M34" i="5" s="1"/>
  <c r="AF34" i="5"/>
  <c r="AG34" i="5" s="1"/>
  <c r="W249" i="1"/>
  <c r="E30" i="2" s="1"/>
  <c r="W258" i="1"/>
  <c r="W421" i="1"/>
  <c r="W430" i="1"/>
  <c r="D35" i="5"/>
  <c r="F37" i="2"/>
  <c r="W36" i="2" l="1"/>
  <c r="Q96" i="1"/>
  <c r="BJ35" i="5"/>
  <c r="CD35" i="5"/>
  <c r="CE35" i="5" s="1"/>
  <c r="CN35" i="5"/>
  <c r="CO35" i="5" s="1"/>
  <c r="BT35" i="5"/>
  <c r="BU35" i="5" s="1"/>
  <c r="AZ35" i="5"/>
  <c r="BA35" i="5" s="1"/>
  <c r="AP35" i="5"/>
  <c r="AQ35" i="5" s="1"/>
  <c r="CI74" i="5"/>
  <c r="CK74" i="5" s="1"/>
  <c r="CH75" i="5"/>
  <c r="X106" i="1"/>
  <c r="D176" i="1"/>
  <c r="D177" i="1" s="1"/>
  <c r="D178" i="1" s="1"/>
  <c r="N15" i="2"/>
  <c r="AA15" i="2" s="1"/>
  <c r="Q100" i="1"/>
  <c r="C16" i="2" s="1"/>
  <c r="Q101" i="1"/>
  <c r="Q104" i="1" s="1"/>
  <c r="Q105" i="1"/>
  <c r="N16" i="2" s="1"/>
  <c r="AA16" i="2" s="1"/>
  <c r="G15" i="2"/>
  <c r="L15" i="2" s="1"/>
  <c r="C179" i="1"/>
  <c r="C180" i="1" s="1"/>
  <c r="C184" i="1" s="1"/>
  <c r="C185" i="1" s="1"/>
  <c r="C186" i="1" s="1"/>
  <c r="C187" i="1" s="1"/>
  <c r="C188" i="1" s="1"/>
  <c r="C189" i="1" s="1"/>
  <c r="C190" i="1" s="1"/>
  <c r="C194" i="1" s="1"/>
  <c r="C195" i="1" s="1"/>
  <c r="C196" i="1" s="1"/>
  <c r="C197" i="1" s="1"/>
  <c r="C198" i="1" s="1"/>
  <c r="C199" i="1" s="1"/>
  <c r="C200" i="1" s="1"/>
  <c r="C206" i="1" s="1"/>
  <c r="C207" i="1" s="1"/>
  <c r="C208" i="1" s="1"/>
  <c r="C209" i="1" s="1"/>
  <c r="C210" i="1" s="1"/>
  <c r="C211" i="1" s="1"/>
  <c r="C212" i="1" s="1"/>
  <c r="C216" i="1" s="1"/>
  <c r="T15" i="2"/>
  <c r="D117" i="1"/>
  <c r="U228" i="1"/>
  <c r="W228" i="1" s="1"/>
  <c r="V28" i="2" s="1"/>
  <c r="BK35" i="5"/>
  <c r="V35" i="5"/>
  <c r="W35" i="5" s="1"/>
  <c r="GT35" i="5"/>
  <c r="GU35" i="5" s="1"/>
  <c r="GJ35" i="5"/>
  <c r="GK35" i="5" s="1"/>
  <c r="FF35" i="5"/>
  <c r="FG35" i="5" s="1"/>
  <c r="EB35" i="5"/>
  <c r="EC35" i="5" s="1"/>
  <c r="HD35" i="5"/>
  <c r="HE35" i="5" s="1"/>
  <c r="FZ35" i="5"/>
  <c r="GA35" i="5" s="1"/>
  <c r="FP35" i="5"/>
  <c r="FQ35" i="5" s="1"/>
  <c r="EV35" i="5"/>
  <c r="EW35" i="5" s="1"/>
  <c r="EL35" i="5"/>
  <c r="EM35" i="5" s="1"/>
  <c r="CX35" i="5"/>
  <c r="CY35" i="5" s="1"/>
  <c r="DH35" i="5"/>
  <c r="DI35" i="5" s="1"/>
  <c r="DR35" i="5"/>
  <c r="DS35" i="5" s="1"/>
  <c r="L35" i="5"/>
  <c r="M35" i="5" s="1"/>
  <c r="W37" i="2" s="1"/>
  <c r="AF35" i="5"/>
  <c r="AG35" i="5" s="1"/>
  <c r="W268" i="1"/>
  <c r="W259" i="1"/>
  <c r="E31" i="2" s="1"/>
  <c r="W440" i="1"/>
  <c r="W431" i="1"/>
  <c r="D36" i="5"/>
  <c r="F38" i="2"/>
  <c r="P15" i="2" l="1"/>
  <c r="BJ36" i="5"/>
  <c r="CD36" i="5"/>
  <c r="CE36" i="5" s="1"/>
  <c r="CN36" i="5"/>
  <c r="CO36" i="5" s="1"/>
  <c r="BT36" i="5"/>
  <c r="BU36" i="5" s="1"/>
  <c r="AZ36" i="5"/>
  <c r="BA36" i="5" s="1"/>
  <c r="AP36" i="5"/>
  <c r="AQ36" i="5" s="1"/>
  <c r="CH76" i="5"/>
  <c r="CI75" i="5"/>
  <c r="CK75" i="5" s="1"/>
  <c r="D179" i="1"/>
  <c r="D180" i="1" s="1"/>
  <c r="D184" i="1" s="1"/>
  <c r="D185" i="1" s="1"/>
  <c r="D186" i="1" s="1"/>
  <c r="D187" i="1" s="1"/>
  <c r="D188" i="1" s="1"/>
  <c r="D189" i="1" s="1"/>
  <c r="D190" i="1" s="1"/>
  <c r="D194" i="1" s="1"/>
  <c r="D195" i="1" s="1"/>
  <c r="D196" i="1" s="1"/>
  <c r="D197" i="1" s="1"/>
  <c r="D198" i="1" s="1"/>
  <c r="D199" i="1" s="1"/>
  <c r="D200" i="1" s="1"/>
  <c r="D206" i="1" s="1"/>
  <c r="D207" i="1" s="1"/>
  <c r="D208" i="1" s="1"/>
  <c r="D209" i="1" s="1"/>
  <c r="D210" i="1" s="1"/>
  <c r="D211" i="1" s="1"/>
  <c r="D212" i="1" s="1"/>
  <c r="D216" i="1" s="1"/>
  <c r="Q106" i="1"/>
  <c r="Q115" i="1"/>
  <c r="N17" i="2" s="1"/>
  <c r="Q111" i="1"/>
  <c r="Q114" i="1" s="1"/>
  <c r="Q110" i="1"/>
  <c r="C17" i="2" s="1"/>
  <c r="X116" i="1"/>
  <c r="T16" i="2"/>
  <c r="C217" i="1"/>
  <c r="D129" i="1"/>
  <c r="G16" i="2"/>
  <c r="L16" i="2" s="1"/>
  <c r="P16" i="2" s="1"/>
  <c r="U238" i="1"/>
  <c r="W238" i="1" s="1"/>
  <c r="V29" i="2" s="1"/>
  <c r="BK36" i="5"/>
  <c r="V36" i="5"/>
  <c r="W36" i="5" s="1"/>
  <c r="GT36" i="5"/>
  <c r="GU36" i="5" s="1"/>
  <c r="GJ36" i="5"/>
  <c r="GK36" i="5" s="1"/>
  <c r="FZ36" i="5"/>
  <c r="GA36" i="5" s="1"/>
  <c r="EB36" i="5"/>
  <c r="EC36" i="5" s="1"/>
  <c r="FF36" i="5"/>
  <c r="FG36" i="5" s="1"/>
  <c r="EV36" i="5"/>
  <c r="EW36" i="5" s="1"/>
  <c r="HD36" i="5"/>
  <c r="HE36" i="5" s="1"/>
  <c r="DR36" i="5"/>
  <c r="DS36" i="5" s="1"/>
  <c r="DH36" i="5"/>
  <c r="DI36" i="5" s="1"/>
  <c r="EL36" i="5"/>
  <c r="EM36" i="5" s="1"/>
  <c r="CX36" i="5"/>
  <c r="CY36" i="5" s="1"/>
  <c r="FP36" i="5"/>
  <c r="FQ36" i="5" s="1"/>
  <c r="L36" i="5"/>
  <c r="M36" i="5" s="1"/>
  <c r="AF36" i="5"/>
  <c r="AG36" i="5" s="1"/>
  <c r="W278" i="1"/>
  <c r="W269" i="1"/>
  <c r="E32" i="2" s="1"/>
  <c r="W441" i="1"/>
  <c r="W450" i="1"/>
  <c r="D37" i="5"/>
  <c r="F39" i="2"/>
  <c r="W38" i="2" l="1"/>
  <c r="BJ37" i="5"/>
  <c r="BK37" i="5" s="1"/>
  <c r="CD37" i="5"/>
  <c r="CN37" i="5"/>
  <c r="CO37" i="5" s="1"/>
  <c r="BT37" i="5"/>
  <c r="BU37" i="5" s="1"/>
  <c r="AZ37" i="5"/>
  <c r="BA37" i="5" s="1"/>
  <c r="AP37" i="5"/>
  <c r="AQ37" i="5" s="1"/>
  <c r="CE37" i="5"/>
  <c r="CH77" i="5"/>
  <c r="CI76" i="5"/>
  <c r="CK76" i="5" s="1"/>
  <c r="D217" i="1"/>
  <c r="Q116" i="1"/>
  <c r="X128" i="1"/>
  <c r="Q122" i="1"/>
  <c r="C18" i="2" s="1"/>
  <c r="Q127" i="1"/>
  <c r="Q123" i="1"/>
  <c r="Q126" i="1" s="1"/>
  <c r="D139" i="1"/>
  <c r="C218" i="1"/>
  <c r="C219" i="1" s="1"/>
  <c r="C220" i="1" s="1"/>
  <c r="AA17" i="2"/>
  <c r="T17" i="2"/>
  <c r="G17" i="2"/>
  <c r="L17" i="2" s="1"/>
  <c r="P17" i="2" s="1"/>
  <c r="U250" i="1"/>
  <c r="W250" i="1" s="1"/>
  <c r="V30" i="2" s="1"/>
  <c r="V37" i="5"/>
  <c r="W37" i="5" s="1"/>
  <c r="HD37" i="5"/>
  <c r="HE37" i="5" s="1"/>
  <c r="GJ37" i="5"/>
  <c r="GK37" i="5" s="1"/>
  <c r="FZ37" i="5"/>
  <c r="GA37" i="5" s="1"/>
  <c r="EL37" i="5"/>
  <c r="EM37" i="5" s="1"/>
  <c r="GT37" i="5"/>
  <c r="GU37" i="5" s="1"/>
  <c r="EB37" i="5"/>
  <c r="EC37" i="5" s="1"/>
  <c r="FP37" i="5"/>
  <c r="FQ37" i="5" s="1"/>
  <c r="EV37" i="5"/>
  <c r="EW37" i="5" s="1"/>
  <c r="FF37" i="5"/>
  <c r="FG37" i="5" s="1"/>
  <c r="DR37" i="5"/>
  <c r="DS37" i="5" s="1"/>
  <c r="DH37" i="5"/>
  <c r="DI37" i="5" s="1"/>
  <c r="CX37" i="5"/>
  <c r="CY37" i="5" s="1"/>
  <c r="L37" i="5"/>
  <c r="M37" i="5" s="1"/>
  <c r="AF37" i="5"/>
  <c r="AG37" i="5" s="1"/>
  <c r="W279" i="1"/>
  <c r="E33" i="2" s="1"/>
  <c r="W290" i="1"/>
  <c r="W451" i="1"/>
  <c r="W462" i="1"/>
  <c r="D38" i="5"/>
  <c r="F40" i="2"/>
  <c r="W39" i="2" l="1"/>
  <c r="X138" i="1"/>
  <c r="BJ38" i="5"/>
  <c r="CD38" i="5"/>
  <c r="CE38" i="5" s="1"/>
  <c r="CN38" i="5"/>
  <c r="CO38" i="5" s="1"/>
  <c r="BT38" i="5"/>
  <c r="BU38" i="5" s="1"/>
  <c r="AZ38" i="5"/>
  <c r="BA38" i="5" s="1"/>
  <c r="AP38" i="5"/>
  <c r="AQ38" i="5" s="1"/>
  <c r="CI77" i="5"/>
  <c r="CK77" i="5" s="1"/>
  <c r="CH78" i="5"/>
  <c r="Q128" i="1"/>
  <c r="D218" i="1"/>
  <c r="D219" i="1" s="1"/>
  <c r="D220" i="1" s="1"/>
  <c r="N18" i="2"/>
  <c r="AA18" i="2" s="1"/>
  <c r="Q132" i="1"/>
  <c r="C19" i="2" s="1"/>
  <c r="Q133" i="1"/>
  <c r="Q136" i="1" s="1"/>
  <c r="Q137" i="1"/>
  <c r="T18" i="2"/>
  <c r="D149" i="1"/>
  <c r="G18" i="2"/>
  <c r="L18" i="2" s="1"/>
  <c r="C221" i="1"/>
  <c r="C222" i="1" s="1"/>
  <c r="C226" i="1" s="1"/>
  <c r="C227" i="1" s="1"/>
  <c r="C228" i="1" s="1"/>
  <c r="C229" i="1" s="1"/>
  <c r="C230" i="1" s="1"/>
  <c r="C231" i="1" s="1"/>
  <c r="C232" i="1" s="1"/>
  <c r="C236" i="1" s="1"/>
  <c r="C237" i="1" s="1"/>
  <c r="C238" i="1" s="1"/>
  <c r="C239" i="1" s="1"/>
  <c r="C240" i="1" s="1"/>
  <c r="C241" i="1" s="1"/>
  <c r="C242" i="1" s="1"/>
  <c r="C248" i="1" s="1"/>
  <c r="C249" i="1" s="1"/>
  <c r="C250" i="1" s="1"/>
  <c r="C251" i="1" s="1"/>
  <c r="C252" i="1" s="1"/>
  <c r="C253" i="1" s="1"/>
  <c r="C254" i="1" s="1"/>
  <c r="C258" i="1" s="1"/>
  <c r="U260" i="1"/>
  <c r="W260" i="1" s="1"/>
  <c r="V31" i="2" s="1"/>
  <c r="BK38" i="5"/>
  <c r="V38" i="5"/>
  <c r="W38" i="5" s="1"/>
  <c r="HD38" i="5"/>
  <c r="HE38" i="5" s="1"/>
  <c r="FP38" i="5"/>
  <c r="FQ38" i="5" s="1"/>
  <c r="GJ38" i="5"/>
  <c r="GK38" i="5" s="1"/>
  <c r="FZ38" i="5"/>
  <c r="GA38" i="5" s="1"/>
  <c r="EL38" i="5"/>
  <c r="EM38" i="5" s="1"/>
  <c r="CX38" i="5"/>
  <c r="CY38" i="5" s="1"/>
  <c r="GT38" i="5"/>
  <c r="GU38" i="5" s="1"/>
  <c r="FF38" i="5"/>
  <c r="FG38" i="5" s="1"/>
  <c r="EV38" i="5"/>
  <c r="EW38" i="5" s="1"/>
  <c r="EB38" i="5"/>
  <c r="EC38" i="5" s="1"/>
  <c r="DH38" i="5"/>
  <c r="DI38" i="5" s="1"/>
  <c r="DR38" i="5"/>
  <c r="DS38" i="5" s="1"/>
  <c r="L38" i="5"/>
  <c r="M38" i="5" s="1"/>
  <c r="AF38" i="5"/>
  <c r="AG38" i="5" s="1"/>
  <c r="W291" i="1"/>
  <c r="E34" i="2" s="1"/>
  <c r="W300" i="1"/>
  <c r="W463" i="1"/>
  <c r="W472" i="1"/>
  <c r="D39" i="5"/>
  <c r="F41" i="2"/>
  <c r="W40" i="2" l="1"/>
  <c r="Q138" i="1"/>
  <c r="BJ39" i="5"/>
  <c r="CD39" i="5"/>
  <c r="CE39" i="5" s="1"/>
  <c r="CN39" i="5"/>
  <c r="BT39" i="5"/>
  <c r="BU39" i="5" s="1"/>
  <c r="AZ39" i="5"/>
  <c r="BA39" i="5" s="1"/>
  <c r="AP39" i="5"/>
  <c r="AQ39" i="5" s="1"/>
  <c r="CO39" i="5"/>
  <c r="CI78" i="5"/>
  <c r="CK78" i="5" s="1"/>
  <c r="CH79" i="5"/>
  <c r="G19" i="2"/>
  <c r="L19" i="2" s="1"/>
  <c r="D221" i="1"/>
  <c r="D222" i="1" s="1"/>
  <c r="D226" i="1" s="1"/>
  <c r="D227" i="1" s="1"/>
  <c r="D228" i="1" s="1"/>
  <c r="D229" i="1" s="1"/>
  <c r="D230" i="1" s="1"/>
  <c r="D231" i="1" s="1"/>
  <c r="D232" i="1" s="1"/>
  <c r="D236" i="1" s="1"/>
  <c r="D237" i="1" s="1"/>
  <c r="D238" i="1" s="1"/>
  <c r="D239" i="1" s="1"/>
  <c r="D240" i="1" s="1"/>
  <c r="D241" i="1" s="1"/>
  <c r="D242" i="1" s="1"/>
  <c r="D248" i="1" s="1"/>
  <c r="D249" i="1" s="1"/>
  <c r="D250" i="1" s="1"/>
  <c r="D251" i="1" s="1"/>
  <c r="D252" i="1" s="1"/>
  <c r="D253" i="1" s="1"/>
  <c r="D254" i="1" s="1"/>
  <c r="D258" i="1" s="1"/>
  <c r="N19" i="2"/>
  <c r="AA19" i="2" s="1"/>
  <c r="P18" i="2"/>
  <c r="Q147" i="1"/>
  <c r="N20" i="2" s="1"/>
  <c r="AA20" i="2" s="1"/>
  <c r="Q143" i="1"/>
  <c r="Q146" i="1" s="1"/>
  <c r="Q142" i="1"/>
  <c r="C20" i="2" s="1"/>
  <c r="X148" i="1"/>
  <c r="D159" i="1"/>
  <c r="T19" i="2"/>
  <c r="C259" i="1"/>
  <c r="U270" i="1"/>
  <c r="W270" i="1" s="1"/>
  <c r="V32" i="2" s="1"/>
  <c r="BK39" i="5"/>
  <c r="V39" i="5"/>
  <c r="W39" i="5" s="1"/>
  <c r="GT39" i="5"/>
  <c r="GU39" i="5" s="1"/>
  <c r="HD39" i="5"/>
  <c r="HE39" i="5" s="1"/>
  <c r="EV39" i="5"/>
  <c r="EW39" i="5" s="1"/>
  <c r="CX39" i="5"/>
  <c r="CY39" i="5" s="1"/>
  <c r="FF39" i="5"/>
  <c r="FG39" i="5" s="1"/>
  <c r="EL39" i="5"/>
  <c r="EM39" i="5" s="1"/>
  <c r="FP39" i="5"/>
  <c r="FQ39" i="5" s="1"/>
  <c r="DR39" i="5"/>
  <c r="DS39" i="5" s="1"/>
  <c r="GJ39" i="5"/>
  <c r="GK39" i="5" s="1"/>
  <c r="FZ39" i="5"/>
  <c r="GA39" i="5" s="1"/>
  <c r="EB39" i="5"/>
  <c r="EC39" i="5" s="1"/>
  <c r="DH39" i="5"/>
  <c r="DI39" i="5" s="1"/>
  <c r="L39" i="5"/>
  <c r="M39" i="5" s="1"/>
  <c r="AF39" i="5"/>
  <c r="AG39" i="5" s="1"/>
  <c r="W473" i="1"/>
  <c r="W482" i="1"/>
  <c r="W310" i="1"/>
  <c r="W301" i="1"/>
  <c r="E35" i="2" s="1"/>
  <c r="D40" i="5"/>
  <c r="F42" i="2"/>
  <c r="W41" i="2" l="1"/>
  <c r="BJ40" i="5"/>
  <c r="CD40" i="5"/>
  <c r="CN40" i="5"/>
  <c r="CO40" i="5" s="1"/>
  <c r="BT40" i="5"/>
  <c r="BU40" i="5" s="1"/>
  <c r="AZ40" i="5"/>
  <c r="BA40" i="5" s="1"/>
  <c r="AP40" i="5"/>
  <c r="AQ40" i="5" s="1"/>
  <c r="D259" i="1"/>
  <c r="CH80" i="5"/>
  <c r="CI79" i="5"/>
  <c r="CK79" i="5" s="1"/>
  <c r="CE40" i="5"/>
  <c r="P19" i="2"/>
  <c r="Q148" i="1"/>
  <c r="X158" i="1"/>
  <c r="Q157" i="1"/>
  <c r="Q152" i="1"/>
  <c r="C21" i="2" s="1"/>
  <c r="Q153" i="1"/>
  <c r="Q156" i="1" s="1"/>
  <c r="D171" i="1"/>
  <c r="T20" i="2"/>
  <c r="C260" i="1"/>
  <c r="C261" i="1" s="1"/>
  <c r="C262" i="1" s="1"/>
  <c r="G20" i="2"/>
  <c r="L20" i="2" s="1"/>
  <c r="P20" i="2" s="1"/>
  <c r="U280" i="1"/>
  <c r="W280" i="1" s="1"/>
  <c r="V33" i="2" s="1"/>
  <c r="BK40" i="5"/>
  <c r="V40" i="5"/>
  <c r="W40" i="5" s="1"/>
  <c r="HD40" i="5"/>
  <c r="HE40" i="5" s="1"/>
  <c r="GT40" i="5"/>
  <c r="GU40" i="5" s="1"/>
  <c r="GJ40" i="5"/>
  <c r="GK40" i="5" s="1"/>
  <c r="FZ40" i="5"/>
  <c r="GA40" i="5" s="1"/>
  <c r="FF40" i="5"/>
  <c r="FG40" i="5" s="1"/>
  <c r="EV40" i="5"/>
  <c r="EW40" i="5" s="1"/>
  <c r="EB40" i="5"/>
  <c r="EC40" i="5" s="1"/>
  <c r="DR40" i="5"/>
  <c r="DS40" i="5" s="1"/>
  <c r="DH40" i="5"/>
  <c r="DI40" i="5" s="1"/>
  <c r="EL40" i="5"/>
  <c r="EM40" i="5" s="1"/>
  <c r="CX40" i="5"/>
  <c r="CY40" i="5" s="1"/>
  <c r="FP40" i="5"/>
  <c r="FQ40" i="5" s="1"/>
  <c r="L40" i="5"/>
  <c r="M40" i="5" s="1"/>
  <c r="W42" i="2" s="1"/>
  <c r="AF40" i="5"/>
  <c r="AG40" i="5" s="1"/>
  <c r="W311" i="1"/>
  <c r="E36" i="2" s="1"/>
  <c r="W320" i="1"/>
  <c r="W483" i="1"/>
  <c r="W492" i="1"/>
  <c r="D41" i="5"/>
  <c r="F43" i="2"/>
  <c r="BJ41" i="5" l="1"/>
  <c r="BK41" i="5" s="1"/>
  <c r="CD41" i="5"/>
  <c r="CN41" i="5"/>
  <c r="BT41" i="5"/>
  <c r="BU41" i="5" s="1"/>
  <c r="AZ41" i="5"/>
  <c r="BA41" i="5" s="1"/>
  <c r="AP41" i="5"/>
  <c r="AQ41" i="5" s="1"/>
  <c r="CO41" i="5"/>
  <c r="CE41" i="5"/>
  <c r="CH81" i="5"/>
  <c r="CI80" i="5"/>
  <c r="CK80" i="5" s="1"/>
  <c r="G21" i="2"/>
  <c r="L21" i="2" s="1"/>
  <c r="D260" i="1"/>
  <c r="D261" i="1" s="1"/>
  <c r="D262" i="1" s="1"/>
  <c r="Q158" i="1"/>
  <c r="N21" i="2"/>
  <c r="AA21" i="2" s="1"/>
  <c r="Q164" i="1"/>
  <c r="C22" i="2" s="1"/>
  <c r="Q165" i="1"/>
  <c r="Q168" i="1" s="1"/>
  <c r="Q169" i="1"/>
  <c r="X170" i="1"/>
  <c r="C263" i="1"/>
  <c r="C264" i="1" s="1"/>
  <c r="C268" i="1" s="1"/>
  <c r="C269" i="1" s="1"/>
  <c r="C270" i="1" s="1"/>
  <c r="C271" i="1" s="1"/>
  <c r="C272" i="1" s="1"/>
  <c r="C273" i="1" s="1"/>
  <c r="C274" i="1" s="1"/>
  <c r="C278" i="1" s="1"/>
  <c r="C279" i="1" s="1"/>
  <c r="C280" i="1" s="1"/>
  <c r="C281" i="1" s="1"/>
  <c r="C282" i="1" s="1"/>
  <c r="C283" i="1" s="1"/>
  <c r="C284" i="1" s="1"/>
  <c r="C290" i="1" s="1"/>
  <c r="C291" i="1" s="1"/>
  <c r="C292" i="1" s="1"/>
  <c r="C293" i="1" s="1"/>
  <c r="C294" i="1" s="1"/>
  <c r="C295" i="1" s="1"/>
  <c r="C296" i="1" s="1"/>
  <c r="C300" i="1" s="1"/>
  <c r="T21" i="2"/>
  <c r="D181" i="1"/>
  <c r="U292" i="1"/>
  <c r="W292" i="1" s="1"/>
  <c r="V34" i="2" s="1"/>
  <c r="V41" i="5"/>
  <c r="W41" i="5" s="1"/>
  <c r="GT41" i="5"/>
  <c r="GU41" i="5" s="1"/>
  <c r="HD41" i="5"/>
  <c r="GJ41" i="5"/>
  <c r="GK41" i="5" s="1"/>
  <c r="FZ41" i="5"/>
  <c r="GA41" i="5" s="1"/>
  <c r="FF41" i="5"/>
  <c r="FG41" i="5" s="1"/>
  <c r="EV41" i="5"/>
  <c r="EW41" i="5" s="1"/>
  <c r="EB41" i="5"/>
  <c r="EC41" i="5" s="1"/>
  <c r="FP41" i="5"/>
  <c r="FQ41" i="5" s="1"/>
  <c r="DR41" i="5"/>
  <c r="DS41" i="5" s="1"/>
  <c r="DH41" i="5"/>
  <c r="DI41" i="5" s="1"/>
  <c r="EL41" i="5"/>
  <c r="EM41" i="5" s="1"/>
  <c r="CX41" i="5"/>
  <c r="CY41" i="5" s="1"/>
  <c r="L41" i="5"/>
  <c r="M41" i="5" s="1"/>
  <c r="AF41" i="5"/>
  <c r="AG41" i="5" s="1"/>
  <c r="HE41" i="5"/>
  <c r="W321" i="1"/>
  <c r="E37" i="2" s="1"/>
  <c r="W332" i="1"/>
  <c r="W493" i="1"/>
  <c r="W504" i="1"/>
  <c r="D42" i="5"/>
  <c r="F44" i="2"/>
  <c r="W43" i="2" l="1"/>
  <c r="BJ42" i="5"/>
  <c r="CD42" i="5"/>
  <c r="CE42" i="5" s="1"/>
  <c r="CN42" i="5"/>
  <c r="CO42" i="5" s="1"/>
  <c r="BT42" i="5"/>
  <c r="BU42" i="5" s="1"/>
  <c r="AZ42" i="5"/>
  <c r="BA42" i="5" s="1"/>
  <c r="AP42" i="5"/>
  <c r="AQ42" i="5" s="1"/>
  <c r="CH82" i="5"/>
  <c r="CI81" i="5"/>
  <c r="CK81" i="5" s="1"/>
  <c r="D263" i="1"/>
  <c r="D264" i="1" s="1"/>
  <c r="D268" i="1" s="1"/>
  <c r="D269" i="1" s="1"/>
  <c r="D270" i="1" s="1"/>
  <c r="D271" i="1" s="1"/>
  <c r="D272" i="1" s="1"/>
  <c r="D273" i="1" s="1"/>
  <c r="D274" i="1" s="1"/>
  <c r="D278" i="1" s="1"/>
  <c r="D279" i="1" s="1"/>
  <c r="D280" i="1" s="1"/>
  <c r="D281" i="1" s="1"/>
  <c r="D282" i="1" s="1"/>
  <c r="D283" i="1" s="1"/>
  <c r="D284" i="1" s="1"/>
  <c r="D290" i="1" s="1"/>
  <c r="D291" i="1" s="1"/>
  <c r="D292" i="1" s="1"/>
  <c r="D293" i="1" s="1"/>
  <c r="D294" i="1" s="1"/>
  <c r="D295" i="1" s="1"/>
  <c r="D296" i="1" s="1"/>
  <c r="D300" i="1" s="1"/>
  <c r="G22" i="2"/>
  <c r="L22" i="2" s="1"/>
  <c r="X180" i="1"/>
  <c r="Q170" i="1"/>
  <c r="N22" i="2"/>
  <c r="AA22" i="2" s="1"/>
  <c r="Q179" i="1"/>
  <c r="N23" i="2" s="1"/>
  <c r="AA23" i="2" s="1"/>
  <c r="Q175" i="1"/>
  <c r="Q178" i="1" s="1"/>
  <c r="Q174" i="1"/>
  <c r="C23" i="2" s="1"/>
  <c r="P21" i="2"/>
  <c r="D191" i="1"/>
  <c r="C301" i="1"/>
  <c r="T22" i="2"/>
  <c r="U302" i="1"/>
  <c r="W302" i="1" s="1"/>
  <c r="V35" i="2" s="1"/>
  <c r="BK42" i="5"/>
  <c r="V42" i="5"/>
  <c r="W42" i="5" s="1"/>
  <c r="GT42" i="5"/>
  <c r="GU42" i="5" s="1"/>
  <c r="FP42" i="5"/>
  <c r="FQ42" i="5" s="1"/>
  <c r="EL42" i="5"/>
  <c r="EM42" i="5" s="1"/>
  <c r="FF42" i="5"/>
  <c r="FG42" i="5" s="1"/>
  <c r="GJ42" i="5"/>
  <c r="GK42" i="5" s="1"/>
  <c r="FZ42" i="5"/>
  <c r="GA42" i="5" s="1"/>
  <c r="CX42" i="5"/>
  <c r="CY42" i="5" s="1"/>
  <c r="HD42" i="5"/>
  <c r="HE42" i="5" s="1"/>
  <c r="DR42" i="5"/>
  <c r="DS42" i="5" s="1"/>
  <c r="EV42" i="5"/>
  <c r="EW42" i="5" s="1"/>
  <c r="EB42" i="5"/>
  <c r="EC42" i="5" s="1"/>
  <c r="DH42" i="5"/>
  <c r="DI42" i="5" s="1"/>
  <c r="L42" i="5"/>
  <c r="M42" i="5" s="1"/>
  <c r="W44" i="2" s="1"/>
  <c r="AF42" i="5"/>
  <c r="AG42" i="5" s="1"/>
  <c r="W505" i="1"/>
  <c r="W514" i="1"/>
  <c r="W342" i="1"/>
  <c r="W333" i="1"/>
  <c r="E38" i="2" s="1"/>
  <c r="D43" i="5"/>
  <c r="F45" i="2"/>
  <c r="BJ43" i="5" l="1"/>
  <c r="CD43" i="5"/>
  <c r="CE43" i="5" s="1"/>
  <c r="CN43" i="5"/>
  <c r="BT43" i="5"/>
  <c r="BU43" i="5" s="1"/>
  <c r="AZ43" i="5"/>
  <c r="BA43" i="5" s="1"/>
  <c r="AP43" i="5"/>
  <c r="AQ43" i="5" s="1"/>
  <c r="CO43" i="5"/>
  <c r="CH83" i="5"/>
  <c r="CI82" i="5"/>
  <c r="CK82" i="5" s="1"/>
  <c r="P22" i="2"/>
  <c r="D301" i="1"/>
  <c r="Q180" i="1"/>
  <c r="Q189" i="1"/>
  <c r="Q184" i="1"/>
  <c r="C24" i="2" s="1"/>
  <c r="Q185" i="1"/>
  <c r="Q188" i="1" s="1"/>
  <c r="X190" i="1"/>
  <c r="D201" i="1"/>
  <c r="T23" i="2"/>
  <c r="G23" i="2"/>
  <c r="L23" i="2" s="1"/>
  <c r="P23" i="2" s="1"/>
  <c r="C302" i="1"/>
  <c r="C303" i="1" s="1"/>
  <c r="C304" i="1" s="1"/>
  <c r="U312" i="1"/>
  <c r="W312" i="1" s="1"/>
  <c r="V36" i="2" s="1"/>
  <c r="BK43" i="5"/>
  <c r="V43" i="5"/>
  <c r="W43" i="5" s="1"/>
  <c r="HD43" i="5"/>
  <c r="HE43" i="5" s="1"/>
  <c r="GT43" i="5"/>
  <c r="GU43" i="5" s="1"/>
  <c r="GJ43" i="5"/>
  <c r="GK43" i="5" s="1"/>
  <c r="FP43" i="5"/>
  <c r="FQ43" i="5" s="1"/>
  <c r="EL43" i="5"/>
  <c r="EM43" i="5" s="1"/>
  <c r="FF43" i="5"/>
  <c r="FG43" i="5" s="1"/>
  <c r="EV43" i="5"/>
  <c r="EW43" i="5" s="1"/>
  <c r="EB43" i="5"/>
  <c r="EC43" i="5" s="1"/>
  <c r="FZ43" i="5"/>
  <c r="GA43" i="5" s="1"/>
  <c r="CX43" i="5"/>
  <c r="CY43" i="5" s="1"/>
  <c r="DH43" i="5"/>
  <c r="DI43" i="5" s="1"/>
  <c r="DR43" i="5"/>
  <c r="DS43" i="5" s="1"/>
  <c r="L43" i="5"/>
  <c r="M43" i="5" s="1"/>
  <c r="AF43" i="5"/>
  <c r="AG43" i="5" s="1"/>
  <c r="W524" i="1"/>
  <c r="W515" i="1"/>
  <c r="W343" i="1"/>
  <c r="E39" i="2" s="1"/>
  <c r="W352" i="1"/>
  <c r="D44" i="5"/>
  <c r="F46" i="2"/>
  <c r="W45" i="2" l="1"/>
  <c r="BJ44" i="5"/>
  <c r="CD44" i="5"/>
  <c r="CE44" i="5" s="1"/>
  <c r="CN44" i="5"/>
  <c r="CO44" i="5" s="1"/>
  <c r="BT44" i="5"/>
  <c r="BU44" i="5" s="1"/>
  <c r="AZ44" i="5"/>
  <c r="BA44" i="5" s="1"/>
  <c r="AP44" i="5"/>
  <c r="AQ44" i="5" s="1"/>
  <c r="CI83" i="5"/>
  <c r="CK83" i="5" s="1"/>
  <c r="CH84" i="5"/>
  <c r="D302" i="1"/>
  <c r="D303" i="1" s="1"/>
  <c r="D304" i="1" s="1"/>
  <c r="G24" i="2"/>
  <c r="L24" i="2" s="1"/>
  <c r="Q194" i="1"/>
  <c r="C25" i="2" s="1"/>
  <c r="Q199" i="1"/>
  <c r="Q195" i="1"/>
  <c r="Q198" i="1" s="1"/>
  <c r="Q190" i="1"/>
  <c r="N24" i="2"/>
  <c r="AA24" i="2" s="1"/>
  <c r="X200" i="1"/>
  <c r="D213" i="1"/>
  <c r="C305" i="1"/>
  <c r="C306" i="1" s="1"/>
  <c r="C310" i="1" s="1"/>
  <c r="C311" i="1" s="1"/>
  <c r="C312" i="1" s="1"/>
  <c r="C313" i="1" s="1"/>
  <c r="C314" i="1" s="1"/>
  <c r="C315" i="1" s="1"/>
  <c r="C316" i="1" s="1"/>
  <c r="C320" i="1" s="1"/>
  <c r="C321" i="1" s="1"/>
  <c r="C322" i="1" s="1"/>
  <c r="C323" i="1" s="1"/>
  <c r="C324" i="1" s="1"/>
  <c r="C325" i="1" s="1"/>
  <c r="C326" i="1" s="1"/>
  <c r="C332" i="1" s="1"/>
  <c r="C333" i="1" s="1"/>
  <c r="C334" i="1" s="1"/>
  <c r="C335" i="1" s="1"/>
  <c r="C336" i="1" s="1"/>
  <c r="C337" i="1" s="1"/>
  <c r="C338" i="1" s="1"/>
  <c r="C342" i="1" s="1"/>
  <c r="T24" i="2"/>
  <c r="U322" i="1"/>
  <c r="W322" i="1" s="1"/>
  <c r="V37" i="2" s="1"/>
  <c r="BK44" i="5"/>
  <c r="V44" i="5"/>
  <c r="W44" i="5" s="1"/>
  <c r="GT44" i="5"/>
  <c r="GU44" i="5" s="1"/>
  <c r="HD44" i="5"/>
  <c r="HE44" i="5" s="1"/>
  <c r="GJ44" i="5"/>
  <c r="GK44" i="5" s="1"/>
  <c r="FZ44" i="5"/>
  <c r="GA44" i="5" s="1"/>
  <c r="FP44" i="5"/>
  <c r="FQ44" i="5" s="1"/>
  <c r="EL44" i="5"/>
  <c r="EM44" i="5" s="1"/>
  <c r="DR44" i="5"/>
  <c r="DS44" i="5" s="1"/>
  <c r="DH44" i="5"/>
  <c r="DI44" i="5" s="1"/>
  <c r="FF44" i="5"/>
  <c r="FG44" i="5" s="1"/>
  <c r="EV44" i="5"/>
  <c r="EW44" i="5" s="1"/>
  <c r="EB44" i="5"/>
  <c r="EC44" i="5" s="1"/>
  <c r="CX44" i="5"/>
  <c r="CY44" i="5" s="1"/>
  <c r="L44" i="5"/>
  <c r="M44" i="5" s="1"/>
  <c r="W46" i="2" s="1"/>
  <c r="AF44" i="5"/>
  <c r="AG44" i="5" s="1"/>
  <c r="W525" i="1"/>
  <c r="W534" i="1"/>
  <c r="W353" i="1"/>
  <c r="E40" i="2" s="1"/>
  <c r="W362" i="1"/>
  <c r="D45" i="5"/>
  <c r="F47" i="2"/>
  <c r="G25" i="2" l="1"/>
  <c r="L25" i="2" s="1"/>
  <c r="BJ45" i="5"/>
  <c r="CD45" i="5"/>
  <c r="CE45" i="5" s="1"/>
  <c r="CN45" i="5"/>
  <c r="BT45" i="5"/>
  <c r="BU45" i="5" s="1"/>
  <c r="AZ45" i="5"/>
  <c r="BA45" i="5" s="1"/>
  <c r="AP45" i="5"/>
  <c r="AQ45" i="5" s="1"/>
  <c r="CO45" i="5"/>
  <c r="CH85" i="5"/>
  <c r="CI84" i="5"/>
  <c r="CK84" i="5" s="1"/>
  <c r="P24" i="2"/>
  <c r="D305" i="1"/>
  <c r="D306" i="1" s="1"/>
  <c r="D310" i="1" s="1"/>
  <c r="D311" i="1" s="1"/>
  <c r="D312" i="1" s="1"/>
  <c r="D313" i="1" s="1"/>
  <c r="D314" i="1" s="1"/>
  <c r="D315" i="1" s="1"/>
  <c r="D316" i="1" s="1"/>
  <c r="D320" i="1" s="1"/>
  <c r="D321" i="1" s="1"/>
  <c r="D322" i="1" s="1"/>
  <c r="D323" i="1" s="1"/>
  <c r="D324" i="1" s="1"/>
  <c r="D325" i="1" s="1"/>
  <c r="D326" i="1" s="1"/>
  <c r="D332" i="1" s="1"/>
  <c r="D333" i="1" s="1"/>
  <c r="D334" i="1" s="1"/>
  <c r="D335" i="1" s="1"/>
  <c r="D336" i="1" s="1"/>
  <c r="D337" i="1" s="1"/>
  <c r="D338" i="1" s="1"/>
  <c r="D342" i="1" s="1"/>
  <c r="Q211" i="1"/>
  <c r="Q207" i="1"/>
  <c r="Q210" i="1" s="1"/>
  <c r="Q206" i="1"/>
  <c r="C26" i="2" s="1"/>
  <c r="X212" i="1"/>
  <c r="Q200" i="1"/>
  <c r="N25" i="2"/>
  <c r="AA25" i="2" s="1"/>
  <c r="D223" i="1"/>
  <c r="D233" i="1"/>
  <c r="T25" i="2"/>
  <c r="C343" i="1"/>
  <c r="U334" i="1"/>
  <c r="W334" i="1" s="1"/>
  <c r="V38" i="2" s="1"/>
  <c r="BK45" i="5"/>
  <c r="V45" i="5"/>
  <c r="W45" i="5" s="1"/>
  <c r="GT45" i="5"/>
  <c r="GU45" i="5" s="1"/>
  <c r="GJ45" i="5"/>
  <c r="GK45" i="5" s="1"/>
  <c r="HD45" i="5"/>
  <c r="HE45" i="5" s="1"/>
  <c r="FZ45" i="5"/>
  <c r="GA45" i="5" s="1"/>
  <c r="FP45" i="5"/>
  <c r="FQ45" i="5" s="1"/>
  <c r="FF45" i="5"/>
  <c r="FG45" i="5" s="1"/>
  <c r="EB45" i="5"/>
  <c r="EC45" i="5" s="1"/>
  <c r="EL45" i="5"/>
  <c r="EM45" i="5" s="1"/>
  <c r="DR45" i="5"/>
  <c r="DS45" i="5" s="1"/>
  <c r="DH45" i="5"/>
  <c r="DI45" i="5" s="1"/>
  <c r="EV45" i="5"/>
  <c r="EW45" i="5" s="1"/>
  <c r="CX45" i="5"/>
  <c r="CY45" i="5" s="1"/>
  <c r="L45" i="5"/>
  <c r="M45" i="5" s="1"/>
  <c r="AF45" i="5"/>
  <c r="AG45" i="5" s="1"/>
  <c r="W363" i="1"/>
  <c r="E41" i="2" s="1"/>
  <c r="W374" i="1"/>
  <c r="W535" i="1"/>
  <c r="W546" i="1"/>
  <c r="D46" i="5"/>
  <c r="F48" i="2"/>
  <c r="W47" i="2" l="1"/>
  <c r="BJ46" i="5"/>
  <c r="CD46" i="5"/>
  <c r="BT46" i="5"/>
  <c r="BU46" i="5" s="1"/>
  <c r="CN46" i="5"/>
  <c r="CO46" i="5" s="1"/>
  <c r="AZ46" i="5"/>
  <c r="BA46" i="5" s="1"/>
  <c r="AP46" i="5"/>
  <c r="AQ46" i="5" s="1"/>
  <c r="X222" i="1"/>
  <c r="X232" i="1" s="1"/>
  <c r="CI85" i="5"/>
  <c r="CK85" i="5" s="1"/>
  <c r="CH86" i="5"/>
  <c r="CE46" i="5"/>
  <c r="G26" i="2"/>
  <c r="L26" i="2" s="1"/>
  <c r="D343" i="1"/>
  <c r="Q212" i="1"/>
  <c r="Q226" i="1"/>
  <c r="C28" i="2" s="1"/>
  <c r="Q231" i="1"/>
  <c r="N28" i="2" s="1"/>
  <c r="AA28" i="2" s="1"/>
  <c r="Q227" i="1"/>
  <c r="Q230" i="1" s="1"/>
  <c r="Q221" i="1"/>
  <c r="Q216" i="1"/>
  <c r="C27" i="2" s="1"/>
  <c r="Q217" i="1"/>
  <c r="Q220" i="1" s="1"/>
  <c r="P25" i="2"/>
  <c r="N26" i="2"/>
  <c r="AA26" i="2" s="1"/>
  <c r="C344" i="1"/>
  <c r="C345" i="1" s="1"/>
  <c r="C346" i="1" s="1"/>
  <c r="T26" i="2"/>
  <c r="U344" i="1"/>
  <c r="W344" i="1" s="1"/>
  <c r="V39" i="2" s="1"/>
  <c r="BK46" i="5"/>
  <c r="V46" i="5"/>
  <c r="W46" i="5" s="1"/>
  <c r="GT46" i="5"/>
  <c r="GU46" i="5" s="1"/>
  <c r="HD46" i="5"/>
  <c r="HE46" i="5" s="1"/>
  <c r="GJ46" i="5"/>
  <c r="GK46" i="5" s="1"/>
  <c r="FZ46" i="5"/>
  <c r="GA46" i="5" s="1"/>
  <c r="FF46" i="5"/>
  <c r="FG46" i="5" s="1"/>
  <c r="FP46" i="5"/>
  <c r="FQ46" i="5" s="1"/>
  <c r="EB46" i="5"/>
  <c r="EC46" i="5" s="1"/>
  <c r="CX46" i="5"/>
  <c r="CY46" i="5" s="1"/>
  <c r="EL46" i="5"/>
  <c r="EM46" i="5" s="1"/>
  <c r="DH46" i="5"/>
  <c r="DI46" i="5" s="1"/>
  <c r="EV46" i="5"/>
  <c r="EW46" i="5" s="1"/>
  <c r="DR46" i="5"/>
  <c r="DS46" i="5" s="1"/>
  <c r="L46" i="5"/>
  <c r="M46" i="5" s="1"/>
  <c r="AF46" i="5"/>
  <c r="AG46" i="5" s="1"/>
  <c r="W375" i="1"/>
  <c r="E42" i="2" s="1"/>
  <c r="W384" i="1"/>
  <c r="W547" i="1"/>
  <c r="W556" i="1"/>
  <c r="D47" i="5"/>
  <c r="F49" i="2"/>
  <c r="W48" i="2" l="1"/>
  <c r="BJ47" i="5"/>
  <c r="CD47" i="5"/>
  <c r="BT47" i="5"/>
  <c r="BU47" i="5" s="1"/>
  <c r="CN47" i="5"/>
  <c r="CO47" i="5" s="1"/>
  <c r="AZ47" i="5"/>
  <c r="BA47" i="5" s="1"/>
  <c r="AP47" i="5"/>
  <c r="AQ47" i="5" s="1"/>
  <c r="CE47" i="5"/>
  <c r="CH87" i="5"/>
  <c r="CI86" i="5"/>
  <c r="CK86" i="5" s="1"/>
  <c r="D344" i="1"/>
  <c r="D345" i="1" s="1"/>
  <c r="D346" i="1" s="1"/>
  <c r="G27" i="2"/>
  <c r="L27" i="2" s="1"/>
  <c r="P26" i="2"/>
  <c r="Q222" i="1"/>
  <c r="N27" i="2"/>
  <c r="AA27" i="2" s="1"/>
  <c r="Q232" i="1"/>
  <c r="G28" i="2"/>
  <c r="L28" i="2" s="1"/>
  <c r="P28" i="2" s="1"/>
  <c r="T27" i="2"/>
  <c r="D243" i="1"/>
  <c r="C347" i="1"/>
  <c r="C348" i="1" s="1"/>
  <c r="C352" i="1" s="1"/>
  <c r="C353" i="1" s="1"/>
  <c r="C354" i="1" s="1"/>
  <c r="C355" i="1" s="1"/>
  <c r="C356" i="1" s="1"/>
  <c r="C357" i="1" s="1"/>
  <c r="C358" i="1" s="1"/>
  <c r="C362" i="1" s="1"/>
  <c r="C363" i="1" s="1"/>
  <c r="C364" i="1" s="1"/>
  <c r="C365" i="1" s="1"/>
  <c r="C366" i="1" s="1"/>
  <c r="C367" i="1" s="1"/>
  <c r="C368" i="1" s="1"/>
  <c r="C374" i="1" s="1"/>
  <c r="C375" i="1" s="1"/>
  <c r="C376" i="1" s="1"/>
  <c r="C377" i="1" s="1"/>
  <c r="C378" i="1" s="1"/>
  <c r="C379" i="1" s="1"/>
  <c r="C380" i="1" s="1"/>
  <c r="C384" i="1" s="1"/>
  <c r="U354" i="1"/>
  <c r="W354" i="1" s="1"/>
  <c r="V40" i="2" s="1"/>
  <c r="BK47" i="5"/>
  <c r="V47" i="5"/>
  <c r="W47" i="5" s="1"/>
  <c r="GT47" i="5"/>
  <c r="GU47" i="5" s="1"/>
  <c r="GJ47" i="5"/>
  <c r="GK47" i="5" s="1"/>
  <c r="EL47" i="5"/>
  <c r="EM47" i="5" s="1"/>
  <c r="FZ47" i="5"/>
  <c r="GA47" i="5" s="1"/>
  <c r="FF47" i="5"/>
  <c r="FG47" i="5" s="1"/>
  <c r="EV47" i="5"/>
  <c r="EW47" i="5" s="1"/>
  <c r="CX47" i="5"/>
  <c r="CY47" i="5" s="1"/>
  <c r="EB47" i="5"/>
  <c r="EC47" i="5" s="1"/>
  <c r="FP47" i="5"/>
  <c r="FQ47" i="5" s="1"/>
  <c r="DR47" i="5"/>
  <c r="DS47" i="5" s="1"/>
  <c r="DH47" i="5"/>
  <c r="DI47" i="5" s="1"/>
  <c r="HD47" i="5"/>
  <c r="HE47" i="5" s="1"/>
  <c r="L47" i="5"/>
  <c r="M47" i="5" s="1"/>
  <c r="W49" i="2" s="1"/>
  <c r="AF47" i="5"/>
  <c r="AG47" i="5" s="1"/>
  <c r="W557" i="1"/>
  <c r="W566" i="1"/>
  <c r="W394" i="1"/>
  <c r="W385" i="1"/>
  <c r="E43" i="2" s="1"/>
  <c r="D48" i="5"/>
  <c r="F50" i="2"/>
  <c r="BJ48" i="5" l="1"/>
  <c r="CD48" i="5"/>
  <c r="CE48" i="5" s="1"/>
  <c r="BT48" i="5"/>
  <c r="BU48" i="5" s="1"/>
  <c r="AZ48" i="5"/>
  <c r="BA48" i="5" s="1"/>
  <c r="AP48" i="5"/>
  <c r="AQ48" i="5" s="1"/>
  <c r="CN48" i="5"/>
  <c r="CO48" i="5" s="1"/>
  <c r="CI87" i="5"/>
  <c r="CK87" i="5" s="1"/>
  <c r="CH88" i="5"/>
  <c r="D347" i="1"/>
  <c r="D348" i="1" s="1"/>
  <c r="D352" i="1" s="1"/>
  <c r="D353" i="1" s="1"/>
  <c r="D354" i="1" s="1"/>
  <c r="D355" i="1" s="1"/>
  <c r="D356" i="1" s="1"/>
  <c r="D357" i="1" s="1"/>
  <c r="D358" i="1" s="1"/>
  <c r="D362" i="1" s="1"/>
  <c r="D363" i="1" s="1"/>
  <c r="D364" i="1" s="1"/>
  <c r="D365" i="1" s="1"/>
  <c r="D366" i="1" s="1"/>
  <c r="D367" i="1" s="1"/>
  <c r="D368" i="1" s="1"/>
  <c r="D374" i="1" s="1"/>
  <c r="D375" i="1" s="1"/>
  <c r="D376" i="1" s="1"/>
  <c r="D377" i="1" s="1"/>
  <c r="D378" i="1" s="1"/>
  <c r="D379" i="1" s="1"/>
  <c r="D380" i="1" s="1"/>
  <c r="D384" i="1" s="1"/>
  <c r="Q236" i="1"/>
  <c r="C29" i="2" s="1"/>
  <c r="Q237" i="1"/>
  <c r="Q240" i="1" s="1"/>
  <c r="Q241" i="1"/>
  <c r="X242" i="1"/>
  <c r="P27" i="2"/>
  <c r="D255" i="1"/>
  <c r="T28" i="2"/>
  <c r="C385" i="1"/>
  <c r="U364" i="1"/>
  <c r="W364" i="1" s="1"/>
  <c r="V41" i="2" s="1"/>
  <c r="BK48" i="5"/>
  <c r="V48" i="5"/>
  <c r="W48" i="5" s="1"/>
  <c r="GT48" i="5"/>
  <c r="GU48" i="5" s="1"/>
  <c r="GJ48" i="5"/>
  <c r="GK48" i="5" s="1"/>
  <c r="HD48" i="5"/>
  <c r="HE48" i="5" s="1"/>
  <c r="EL48" i="5"/>
  <c r="EM48" i="5" s="1"/>
  <c r="DR48" i="5"/>
  <c r="DS48" i="5" s="1"/>
  <c r="DH48" i="5"/>
  <c r="DI48" i="5" s="1"/>
  <c r="EV48" i="5"/>
  <c r="EW48" i="5" s="1"/>
  <c r="CX48" i="5"/>
  <c r="CY48" i="5" s="1"/>
  <c r="FF48" i="5"/>
  <c r="FG48" i="5" s="1"/>
  <c r="EB48" i="5"/>
  <c r="EC48" i="5" s="1"/>
  <c r="FP48" i="5"/>
  <c r="FQ48" i="5" s="1"/>
  <c r="FZ48" i="5"/>
  <c r="GA48" i="5" s="1"/>
  <c r="L48" i="5"/>
  <c r="M48" i="5" s="1"/>
  <c r="AF48" i="5"/>
  <c r="AG48" i="5" s="1"/>
  <c r="W395" i="1"/>
  <c r="E44" i="2" s="1"/>
  <c r="W404" i="1"/>
  <c r="W576" i="1"/>
  <c r="W567" i="1"/>
  <c r="D49" i="5"/>
  <c r="F51" i="2"/>
  <c r="W50" i="2" l="1"/>
  <c r="Q242" i="1"/>
  <c r="BJ49" i="5"/>
  <c r="CD49" i="5"/>
  <c r="CE49" i="5" s="1"/>
  <c r="BT49" i="5"/>
  <c r="BU49" i="5" s="1"/>
  <c r="AZ49" i="5"/>
  <c r="BA49" i="5" s="1"/>
  <c r="AP49" i="5"/>
  <c r="AQ49" i="5" s="1"/>
  <c r="CN49" i="5"/>
  <c r="CO49" i="5" s="1"/>
  <c r="CH89" i="5"/>
  <c r="CI89" i="5" s="1"/>
  <c r="CK89" i="5" s="1"/>
  <c r="CI88" i="5"/>
  <c r="CK88" i="5" s="1"/>
  <c r="D385" i="1"/>
  <c r="N29" i="2"/>
  <c r="AA29" i="2" s="1"/>
  <c r="X254" i="1"/>
  <c r="Q253" i="1"/>
  <c r="N30" i="2" s="1"/>
  <c r="Q248" i="1"/>
  <c r="C30" i="2" s="1"/>
  <c r="Q249" i="1"/>
  <c r="Q252" i="1" s="1"/>
  <c r="D265" i="1"/>
  <c r="C386" i="1"/>
  <c r="C387" i="1" s="1"/>
  <c r="C388" i="1" s="1"/>
  <c r="T29" i="2"/>
  <c r="G29" i="2"/>
  <c r="L29" i="2" s="1"/>
  <c r="U376" i="1"/>
  <c r="W376" i="1" s="1"/>
  <c r="V42" i="2" s="1"/>
  <c r="BK49" i="5"/>
  <c r="V49" i="5"/>
  <c r="W49" i="5" s="1"/>
  <c r="HD49" i="5"/>
  <c r="HE49" i="5" s="1"/>
  <c r="GJ49" i="5"/>
  <c r="GK49" i="5" s="1"/>
  <c r="FZ49" i="5"/>
  <c r="GA49" i="5" s="1"/>
  <c r="FP49" i="5"/>
  <c r="FQ49" i="5" s="1"/>
  <c r="EB49" i="5"/>
  <c r="EC49" i="5" s="1"/>
  <c r="EL49" i="5"/>
  <c r="EM49" i="5" s="1"/>
  <c r="FF49" i="5"/>
  <c r="FG49" i="5" s="1"/>
  <c r="GT49" i="5"/>
  <c r="GU49" i="5" s="1"/>
  <c r="DR49" i="5"/>
  <c r="DS49" i="5" s="1"/>
  <c r="DH49" i="5"/>
  <c r="DI49" i="5" s="1"/>
  <c r="EV49" i="5"/>
  <c r="EW49" i="5" s="1"/>
  <c r="CX49" i="5"/>
  <c r="CY49" i="5" s="1"/>
  <c r="L49" i="5"/>
  <c r="M49" i="5" s="1"/>
  <c r="W51" i="2" s="1"/>
  <c r="AF49" i="5"/>
  <c r="AG49" i="5" s="1"/>
  <c r="W577" i="1"/>
  <c r="W588" i="1"/>
  <c r="W405" i="1"/>
  <c r="E45" i="2" s="1"/>
  <c r="W416" i="1"/>
  <c r="F52" i="2"/>
  <c r="D50" i="5"/>
  <c r="P29" i="2" l="1"/>
  <c r="BJ50" i="5"/>
  <c r="CD50" i="5"/>
  <c r="CE50" i="5" s="1"/>
  <c r="BT50" i="5"/>
  <c r="BU50" i="5" s="1"/>
  <c r="AZ50" i="5"/>
  <c r="BA50" i="5" s="1"/>
  <c r="AP50" i="5"/>
  <c r="CN50" i="5"/>
  <c r="CO50" i="5" s="1"/>
  <c r="AQ50" i="5"/>
  <c r="D386" i="1"/>
  <c r="D387" i="1" s="1"/>
  <c r="D388" i="1" s="1"/>
  <c r="Q254" i="1"/>
  <c r="Q258" i="1"/>
  <c r="C31" i="2" s="1"/>
  <c r="Q263" i="1"/>
  <c r="Q259" i="1"/>
  <c r="Q262" i="1" s="1"/>
  <c r="X264" i="1"/>
  <c r="G30" i="2"/>
  <c r="L30" i="2" s="1"/>
  <c r="P30" i="2" s="1"/>
  <c r="T30" i="2"/>
  <c r="D275" i="1"/>
  <c r="AA30" i="2"/>
  <c r="C389" i="1"/>
  <c r="C390" i="1" s="1"/>
  <c r="C394" i="1" s="1"/>
  <c r="C395" i="1" s="1"/>
  <c r="C396" i="1" s="1"/>
  <c r="C397" i="1" s="1"/>
  <c r="C398" i="1" s="1"/>
  <c r="C399" i="1" s="1"/>
  <c r="C400" i="1" s="1"/>
  <c r="C404" i="1" s="1"/>
  <c r="C405" i="1" s="1"/>
  <c r="C406" i="1" s="1"/>
  <c r="C407" i="1" s="1"/>
  <c r="C408" i="1" s="1"/>
  <c r="C409" i="1" s="1"/>
  <c r="C410" i="1" s="1"/>
  <c r="C416" i="1" s="1"/>
  <c r="C417" i="1" s="1"/>
  <c r="C418" i="1" s="1"/>
  <c r="C419" i="1" s="1"/>
  <c r="C420" i="1" s="1"/>
  <c r="C421" i="1" s="1"/>
  <c r="C422" i="1" s="1"/>
  <c r="C426" i="1" s="1"/>
  <c r="U386" i="1"/>
  <c r="W386" i="1" s="1"/>
  <c r="V43" i="2" s="1"/>
  <c r="BK50" i="5"/>
  <c r="V50" i="5"/>
  <c r="W50" i="5" s="1"/>
  <c r="GT50" i="5"/>
  <c r="GU50" i="5" s="1"/>
  <c r="HD50" i="5"/>
  <c r="HE50" i="5" s="1"/>
  <c r="GJ50" i="5"/>
  <c r="GK50" i="5" s="1"/>
  <c r="FZ50" i="5"/>
  <c r="GA50" i="5" s="1"/>
  <c r="FP50" i="5"/>
  <c r="FQ50" i="5" s="1"/>
  <c r="EB50" i="5"/>
  <c r="EC50" i="5" s="1"/>
  <c r="EL50" i="5"/>
  <c r="EM50" i="5" s="1"/>
  <c r="FF50" i="5"/>
  <c r="FG50" i="5" s="1"/>
  <c r="DR50" i="5"/>
  <c r="DS50" i="5" s="1"/>
  <c r="EV50" i="5"/>
  <c r="EW50" i="5" s="1"/>
  <c r="CX50" i="5"/>
  <c r="CY50" i="5" s="1"/>
  <c r="DH50" i="5"/>
  <c r="DI50" i="5" s="1"/>
  <c r="L50" i="5"/>
  <c r="M50" i="5" s="1"/>
  <c r="AF50" i="5"/>
  <c r="AG50" i="5" s="1"/>
  <c r="W417" i="1"/>
  <c r="E46" i="2" s="1"/>
  <c r="W426" i="1"/>
  <c r="W589" i="1"/>
  <c r="W598" i="1"/>
  <c r="D51" i="5"/>
  <c r="F53" i="2"/>
  <c r="W52" i="2" l="1"/>
  <c r="BJ51" i="5"/>
  <c r="CD51" i="5"/>
  <c r="BT51" i="5"/>
  <c r="BU51" i="5" s="1"/>
  <c r="AZ51" i="5"/>
  <c r="BA51" i="5" s="1"/>
  <c r="AP51" i="5"/>
  <c r="AQ51" i="5" s="1"/>
  <c r="CN51" i="5"/>
  <c r="CO51" i="5" s="1"/>
  <c r="CE51" i="5"/>
  <c r="D389" i="1"/>
  <c r="D390" i="1" s="1"/>
  <c r="D394" i="1" s="1"/>
  <c r="D395" i="1" s="1"/>
  <c r="D396" i="1" s="1"/>
  <c r="D397" i="1" s="1"/>
  <c r="D398" i="1" s="1"/>
  <c r="D399" i="1" s="1"/>
  <c r="D400" i="1" s="1"/>
  <c r="D404" i="1" s="1"/>
  <c r="D405" i="1" s="1"/>
  <c r="D406" i="1" s="1"/>
  <c r="D407" i="1" s="1"/>
  <c r="D408" i="1" s="1"/>
  <c r="D409" i="1" s="1"/>
  <c r="D410" i="1" s="1"/>
  <c r="D416" i="1" s="1"/>
  <c r="D417" i="1" s="1"/>
  <c r="D418" i="1" s="1"/>
  <c r="D419" i="1" s="1"/>
  <c r="D420" i="1" s="1"/>
  <c r="D421" i="1" s="1"/>
  <c r="D422" i="1" s="1"/>
  <c r="D426" i="1" s="1"/>
  <c r="G31" i="2"/>
  <c r="L31" i="2" s="1"/>
  <c r="Q269" i="1"/>
  <c r="Q272" i="1" s="1"/>
  <c r="Q273" i="1"/>
  <c r="N32" i="2" s="1"/>
  <c r="AA32" i="2" s="1"/>
  <c r="Q268" i="1"/>
  <c r="C32" i="2" s="1"/>
  <c r="Q264" i="1"/>
  <c r="N31" i="2"/>
  <c r="AA31" i="2" s="1"/>
  <c r="X274" i="1"/>
  <c r="D285" i="1"/>
  <c r="C427" i="1"/>
  <c r="T31" i="2"/>
  <c r="U396" i="1"/>
  <c r="W396" i="1" s="1"/>
  <c r="V44" i="2" s="1"/>
  <c r="BK51" i="5"/>
  <c r="V51" i="5"/>
  <c r="W51" i="5" s="1"/>
  <c r="GT51" i="5"/>
  <c r="GU51" i="5" s="1"/>
  <c r="HD51" i="5"/>
  <c r="HE51" i="5" s="1"/>
  <c r="GJ51" i="5"/>
  <c r="GK51" i="5" s="1"/>
  <c r="FF51" i="5"/>
  <c r="FG51" i="5" s="1"/>
  <c r="EV51" i="5"/>
  <c r="EW51" i="5" s="1"/>
  <c r="EB51" i="5"/>
  <c r="EC51" i="5" s="1"/>
  <c r="CX51" i="5"/>
  <c r="CY51" i="5" s="1"/>
  <c r="EL51" i="5"/>
  <c r="EM51" i="5" s="1"/>
  <c r="FP51" i="5"/>
  <c r="FQ51" i="5" s="1"/>
  <c r="DH51" i="5"/>
  <c r="DI51" i="5" s="1"/>
  <c r="FZ51" i="5"/>
  <c r="GA51" i="5" s="1"/>
  <c r="DR51" i="5"/>
  <c r="DS51" i="5" s="1"/>
  <c r="L51" i="5"/>
  <c r="M51" i="5" s="1"/>
  <c r="AF51" i="5"/>
  <c r="AG51" i="5" s="1"/>
  <c r="W608" i="1"/>
  <c r="W599" i="1"/>
  <c r="W436" i="1"/>
  <c r="W427" i="1"/>
  <c r="E47" i="2" s="1"/>
  <c r="D52" i="5"/>
  <c r="F54" i="2"/>
  <c r="W53" i="2" l="1"/>
  <c r="BJ52" i="5"/>
  <c r="CD52" i="5"/>
  <c r="CE52" i="5" s="1"/>
  <c r="BT52" i="5"/>
  <c r="BU52" i="5" s="1"/>
  <c r="AZ52" i="5"/>
  <c r="AP52" i="5"/>
  <c r="AQ52" i="5" s="1"/>
  <c r="CN52" i="5"/>
  <c r="CO52" i="5" s="1"/>
  <c r="BA52" i="5"/>
  <c r="D427" i="1"/>
  <c r="P31" i="2"/>
  <c r="Q283" i="1"/>
  <c r="Q279" i="1"/>
  <c r="Q282" i="1" s="1"/>
  <c r="Q278" i="1"/>
  <c r="C33" i="2" s="1"/>
  <c r="X284" i="1"/>
  <c r="Q274" i="1"/>
  <c r="D297" i="1"/>
  <c r="G32" i="2"/>
  <c r="L32" i="2" s="1"/>
  <c r="P32" i="2" s="1"/>
  <c r="T32" i="2"/>
  <c r="C428" i="1"/>
  <c r="C429" i="1" s="1"/>
  <c r="C430" i="1" s="1"/>
  <c r="U406" i="1"/>
  <c r="W406" i="1" s="1"/>
  <c r="V45" i="2" s="1"/>
  <c r="BK52" i="5"/>
  <c r="V52" i="5"/>
  <c r="W52" i="5" s="1"/>
  <c r="GT52" i="5"/>
  <c r="GU52" i="5" s="1"/>
  <c r="HD52" i="5"/>
  <c r="HE52" i="5" s="1"/>
  <c r="FZ52" i="5"/>
  <c r="GA52" i="5" s="1"/>
  <c r="FF52" i="5"/>
  <c r="FG52" i="5" s="1"/>
  <c r="FP52" i="5"/>
  <c r="FQ52" i="5" s="1"/>
  <c r="EB52" i="5"/>
  <c r="EC52" i="5" s="1"/>
  <c r="DR52" i="5"/>
  <c r="DS52" i="5" s="1"/>
  <c r="DH52" i="5"/>
  <c r="DI52" i="5" s="1"/>
  <c r="CX52" i="5"/>
  <c r="CY52" i="5" s="1"/>
  <c r="EV52" i="5"/>
  <c r="EW52" i="5" s="1"/>
  <c r="EL52" i="5"/>
  <c r="EM52" i="5" s="1"/>
  <c r="GJ52" i="5"/>
  <c r="GK52" i="5" s="1"/>
  <c r="L52" i="5"/>
  <c r="M52" i="5" s="1"/>
  <c r="AF52" i="5"/>
  <c r="AG52" i="5" s="1"/>
  <c r="W618" i="1"/>
  <c r="W609" i="1"/>
  <c r="W437" i="1"/>
  <c r="E48" i="2" s="1"/>
  <c r="W446" i="1"/>
  <c r="D53" i="5"/>
  <c r="F55" i="2"/>
  <c r="W54" i="2" l="1"/>
  <c r="BJ53" i="5"/>
  <c r="CD53" i="5"/>
  <c r="BT53" i="5"/>
  <c r="BU53" i="5" s="1"/>
  <c r="AZ53" i="5"/>
  <c r="BA53" i="5" s="1"/>
  <c r="AP53" i="5"/>
  <c r="AQ53" i="5" s="1"/>
  <c r="CN53" i="5"/>
  <c r="CO53" i="5" s="1"/>
  <c r="CE53" i="5"/>
  <c r="D428" i="1"/>
  <c r="D429" i="1" s="1"/>
  <c r="D430" i="1" s="1"/>
  <c r="Q290" i="1"/>
  <c r="C34" i="2" s="1"/>
  <c r="Q295" i="1"/>
  <c r="N34" i="2" s="1"/>
  <c r="Q291" i="1"/>
  <c r="Q294" i="1" s="1"/>
  <c r="Q284" i="1"/>
  <c r="N33" i="2"/>
  <c r="AA33" i="2" s="1"/>
  <c r="G33" i="2"/>
  <c r="L33" i="2" s="1"/>
  <c r="X296" i="1"/>
  <c r="T33" i="2"/>
  <c r="D307" i="1"/>
  <c r="C431" i="1"/>
  <c r="C432" i="1" s="1"/>
  <c r="C436" i="1" s="1"/>
  <c r="C437" i="1" s="1"/>
  <c r="C438" i="1" s="1"/>
  <c r="C439" i="1" s="1"/>
  <c r="C440" i="1" s="1"/>
  <c r="C441" i="1" s="1"/>
  <c r="C442" i="1" s="1"/>
  <c r="C446" i="1" s="1"/>
  <c r="C447" i="1" s="1"/>
  <c r="C448" i="1" s="1"/>
  <c r="C449" i="1" s="1"/>
  <c r="C450" i="1" s="1"/>
  <c r="C451" i="1" s="1"/>
  <c r="C452" i="1" s="1"/>
  <c r="C458" i="1" s="1"/>
  <c r="C459" i="1" s="1"/>
  <c r="C460" i="1" s="1"/>
  <c r="C461" i="1" s="1"/>
  <c r="C462" i="1" s="1"/>
  <c r="C463" i="1" s="1"/>
  <c r="C464" i="1" s="1"/>
  <c r="C468" i="1" s="1"/>
  <c r="U418" i="1"/>
  <c r="W418" i="1" s="1"/>
  <c r="V46" i="2" s="1"/>
  <c r="BK53" i="5"/>
  <c r="V53" i="5"/>
  <c r="W53" i="5" s="1"/>
  <c r="HD53" i="5"/>
  <c r="HE53" i="5" s="1"/>
  <c r="GT53" i="5"/>
  <c r="GU53" i="5" s="1"/>
  <c r="FZ53" i="5"/>
  <c r="GA53" i="5" s="1"/>
  <c r="GJ53" i="5"/>
  <c r="GK53" i="5" s="1"/>
  <c r="FP53" i="5"/>
  <c r="FQ53" i="5" s="1"/>
  <c r="EL53" i="5"/>
  <c r="EM53" i="5" s="1"/>
  <c r="EB53" i="5"/>
  <c r="EC53" i="5" s="1"/>
  <c r="DR53" i="5"/>
  <c r="DS53" i="5" s="1"/>
  <c r="DH53" i="5"/>
  <c r="DI53" i="5" s="1"/>
  <c r="CX53" i="5"/>
  <c r="CY53" i="5" s="1"/>
  <c r="FF53" i="5"/>
  <c r="FG53" i="5" s="1"/>
  <c r="EV53" i="5"/>
  <c r="EW53" i="5" s="1"/>
  <c r="L53" i="5"/>
  <c r="M53" i="5" s="1"/>
  <c r="W55" i="2" s="1"/>
  <c r="AF53" i="5"/>
  <c r="AG53" i="5" s="1"/>
  <c r="W619" i="1"/>
  <c r="W630" i="1"/>
  <c r="W447" i="1"/>
  <c r="E49" i="2" s="1"/>
  <c r="W458" i="1"/>
  <c r="D54" i="5"/>
  <c r="F56" i="2"/>
  <c r="BJ54" i="5" l="1"/>
  <c r="CD54" i="5"/>
  <c r="BT54" i="5"/>
  <c r="BU54" i="5" s="1"/>
  <c r="AZ54" i="5"/>
  <c r="BA54" i="5" s="1"/>
  <c r="AP54" i="5"/>
  <c r="CN54" i="5"/>
  <c r="CO54" i="5" s="1"/>
  <c r="AQ54" i="5"/>
  <c r="CE54" i="5"/>
  <c r="P33" i="2"/>
  <c r="D431" i="1"/>
  <c r="D432" i="1" s="1"/>
  <c r="D436" i="1" s="1"/>
  <c r="D437" i="1" s="1"/>
  <c r="D438" i="1" s="1"/>
  <c r="D439" i="1" s="1"/>
  <c r="D440" i="1" s="1"/>
  <c r="D441" i="1" s="1"/>
  <c r="D442" i="1" s="1"/>
  <c r="D446" i="1" s="1"/>
  <c r="D447" i="1" s="1"/>
  <c r="D448" i="1" s="1"/>
  <c r="D449" i="1" s="1"/>
  <c r="D450" i="1" s="1"/>
  <c r="D451" i="1" s="1"/>
  <c r="D452" i="1" s="1"/>
  <c r="D458" i="1" s="1"/>
  <c r="D459" i="1" s="1"/>
  <c r="D460" i="1" s="1"/>
  <c r="D461" i="1" s="1"/>
  <c r="D462" i="1" s="1"/>
  <c r="D463" i="1" s="1"/>
  <c r="D464" i="1" s="1"/>
  <c r="D468" i="1" s="1"/>
  <c r="G34" i="2"/>
  <c r="L34" i="2" s="1"/>
  <c r="P34" i="2" s="1"/>
  <c r="X306" i="1"/>
  <c r="Q301" i="1"/>
  <c r="Q304" i="1" s="1"/>
  <c r="Q305" i="1"/>
  <c r="Q300" i="1"/>
  <c r="C35" i="2" s="1"/>
  <c r="Q296" i="1"/>
  <c r="D317" i="1"/>
  <c r="C469" i="1"/>
  <c r="AA34" i="2"/>
  <c r="T34" i="2"/>
  <c r="U428" i="1"/>
  <c r="W428" i="1" s="1"/>
  <c r="V47" i="2" s="1"/>
  <c r="BK54" i="5"/>
  <c r="V54" i="5"/>
  <c r="W54" i="5" s="1"/>
  <c r="HD54" i="5"/>
  <c r="HE54" i="5" s="1"/>
  <c r="GJ54" i="5"/>
  <c r="GK54" i="5" s="1"/>
  <c r="FZ54" i="5"/>
  <c r="GA54" i="5" s="1"/>
  <c r="FP54" i="5"/>
  <c r="FQ54" i="5" s="1"/>
  <c r="GT54" i="5"/>
  <c r="GU54" i="5" s="1"/>
  <c r="EB54" i="5"/>
  <c r="EC54" i="5" s="1"/>
  <c r="EL54" i="5"/>
  <c r="CX54" i="5"/>
  <c r="CY54" i="5" s="1"/>
  <c r="DR54" i="5"/>
  <c r="DS54" i="5" s="1"/>
  <c r="FF54" i="5"/>
  <c r="FG54" i="5" s="1"/>
  <c r="DH54" i="5"/>
  <c r="DI54" i="5" s="1"/>
  <c r="EV54" i="5"/>
  <c r="EW54" i="5" s="1"/>
  <c r="L54" i="5"/>
  <c r="M54" i="5" s="1"/>
  <c r="AF54" i="5"/>
  <c r="AG54" i="5" s="1"/>
  <c r="EM54" i="5"/>
  <c r="W459" i="1"/>
  <c r="E50" i="2" s="1"/>
  <c r="W468" i="1"/>
  <c r="W631" i="1"/>
  <c r="W640" i="1"/>
  <c r="D55" i="5"/>
  <c r="F57" i="2"/>
  <c r="W56" i="2" l="1"/>
  <c r="BJ55" i="5"/>
  <c r="CD55" i="5"/>
  <c r="BT55" i="5"/>
  <c r="BU55" i="5" s="1"/>
  <c r="AZ55" i="5"/>
  <c r="BA55" i="5" s="1"/>
  <c r="AP55" i="5"/>
  <c r="AQ55" i="5" s="1"/>
  <c r="CN55" i="5"/>
  <c r="CO55" i="5" s="1"/>
  <c r="CE55" i="5"/>
  <c r="Q306" i="1"/>
  <c r="D469" i="1"/>
  <c r="X316" i="1"/>
  <c r="N35" i="2"/>
  <c r="AA35" i="2" s="1"/>
  <c r="Q315" i="1"/>
  <c r="Q311" i="1"/>
  <c r="Q314" i="1" s="1"/>
  <c r="Q310" i="1"/>
  <c r="C36" i="2" s="1"/>
  <c r="T35" i="2"/>
  <c r="C470" i="1"/>
  <c r="C471" i="1" s="1"/>
  <c r="C472" i="1" s="1"/>
  <c r="G35" i="2"/>
  <c r="L35" i="2" s="1"/>
  <c r="D327" i="1"/>
  <c r="U438" i="1"/>
  <c r="W438" i="1" s="1"/>
  <c r="V48" i="2" s="1"/>
  <c r="BK55" i="5"/>
  <c r="V55" i="5"/>
  <c r="W55" i="5" s="1"/>
  <c r="HD55" i="5"/>
  <c r="HE55" i="5" s="1"/>
  <c r="FZ55" i="5"/>
  <c r="GA55" i="5" s="1"/>
  <c r="GT55" i="5"/>
  <c r="GU55" i="5" s="1"/>
  <c r="EB55" i="5"/>
  <c r="EC55" i="5" s="1"/>
  <c r="EV55" i="5"/>
  <c r="EW55" i="5" s="1"/>
  <c r="FP55" i="5"/>
  <c r="FQ55" i="5" s="1"/>
  <c r="EL55" i="5"/>
  <c r="EM55" i="5" s="1"/>
  <c r="DR55" i="5"/>
  <c r="DS55" i="5" s="1"/>
  <c r="CX55" i="5"/>
  <c r="CY55" i="5" s="1"/>
  <c r="FF55" i="5"/>
  <c r="FG55" i="5" s="1"/>
  <c r="GJ55" i="5"/>
  <c r="GK55" i="5" s="1"/>
  <c r="DH55" i="5"/>
  <c r="DI55" i="5" s="1"/>
  <c r="L55" i="5"/>
  <c r="M55" i="5" s="1"/>
  <c r="AF55" i="5"/>
  <c r="AG55" i="5" s="1"/>
  <c r="W641" i="1"/>
  <c r="W650" i="1"/>
  <c r="W478" i="1"/>
  <c r="W469" i="1"/>
  <c r="E51" i="2" s="1"/>
  <c r="D56" i="5"/>
  <c r="F58" i="2"/>
  <c r="W57" i="2" l="1"/>
  <c r="BJ56" i="5"/>
  <c r="BK56" i="5" s="1"/>
  <c r="CD56" i="5"/>
  <c r="CE56" i="5" s="1"/>
  <c r="BT56" i="5"/>
  <c r="BU56" i="5" s="1"/>
  <c r="AZ56" i="5"/>
  <c r="AP56" i="5"/>
  <c r="AQ56" i="5" s="1"/>
  <c r="CN56" i="5"/>
  <c r="CO56" i="5" s="1"/>
  <c r="BA56" i="5"/>
  <c r="D470" i="1"/>
  <c r="D471" i="1" s="1"/>
  <c r="D472" i="1" s="1"/>
  <c r="G36" i="2"/>
  <c r="L36" i="2" s="1"/>
  <c r="Q316" i="1"/>
  <c r="Q325" i="1"/>
  <c r="N37" i="2" s="1"/>
  <c r="AA37" i="2" s="1"/>
  <c r="Q321" i="1"/>
  <c r="Q324" i="1" s="1"/>
  <c r="Q320" i="1"/>
  <c r="C37" i="2" s="1"/>
  <c r="P35" i="2"/>
  <c r="X326" i="1"/>
  <c r="N36" i="2"/>
  <c r="AA36" i="2" s="1"/>
  <c r="D339" i="1"/>
  <c r="T36" i="2"/>
  <c r="C473" i="1"/>
  <c r="C474" i="1" s="1"/>
  <c r="C478" i="1" s="1"/>
  <c r="C479" i="1" s="1"/>
  <c r="C480" i="1" s="1"/>
  <c r="C481" i="1" s="1"/>
  <c r="C482" i="1" s="1"/>
  <c r="C483" i="1" s="1"/>
  <c r="C484" i="1" s="1"/>
  <c r="C488" i="1" s="1"/>
  <c r="C489" i="1" s="1"/>
  <c r="C490" i="1" s="1"/>
  <c r="C491" i="1" s="1"/>
  <c r="C492" i="1" s="1"/>
  <c r="C493" i="1" s="1"/>
  <c r="C494" i="1" s="1"/>
  <c r="C500" i="1" s="1"/>
  <c r="C501" i="1" s="1"/>
  <c r="C502" i="1" s="1"/>
  <c r="C503" i="1" s="1"/>
  <c r="C504" i="1" s="1"/>
  <c r="C505" i="1" s="1"/>
  <c r="C506" i="1" s="1"/>
  <c r="C510" i="1" s="1"/>
  <c r="U448" i="1"/>
  <c r="W448" i="1" s="1"/>
  <c r="V49" i="2" s="1"/>
  <c r="V56" i="5"/>
  <c r="W56" i="5" s="1"/>
  <c r="HD56" i="5"/>
  <c r="HE56" i="5" s="1"/>
  <c r="FZ56" i="5"/>
  <c r="GA56" i="5" s="1"/>
  <c r="GJ56" i="5"/>
  <c r="GK56" i="5" s="1"/>
  <c r="FF56" i="5"/>
  <c r="FG56" i="5" s="1"/>
  <c r="GT56" i="5"/>
  <c r="GU56" i="5" s="1"/>
  <c r="DR56" i="5"/>
  <c r="DS56" i="5" s="1"/>
  <c r="CX56" i="5"/>
  <c r="CY56" i="5" s="1"/>
  <c r="FP56" i="5"/>
  <c r="FQ56" i="5" s="1"/>
  <c r="EV56" i="5"/>
  <c r="EW56" i="5" s="1"/>
  <c r="EL56" i="5"/>
  <c r="EM56" i="5" s="1"/>
  <c r="DH56" i="5"/>
  <c r="DI56" i="5" s="1"/>
  <c r="EB56" i="5"/>
  <c r="EC56" i="5" s="1"/>
  <c r="L56" i="5"/>
  <c r="M56" i="5" s="1"/>
  <c r="AF56" i="5"/>
  <c r="AG56" i="5" s="1"/>
  <c r="W488" i="1"/>
  <c r="W479" i="1"/>
  <c r="E52" i="2" s="1"/>
  <c r="W651" i="1"/>
  <c r="W660" i="1"/>
  <c r="D57" i="5"/>
  <c r="F59" i="2"/>
  <c r="W58" i="2" l="1"/>
  <c r="BJ57" i="5"/>
  <c r="CD57" i="5"/>
  <c r="BT57" i="5"/>
  <c r="BU57" i="5" s="1"/>
  <c r="AZ57" i="5"/>
  <c r="BA57" i="5" s="1"/>
  <c r="AP57" i="5"/>
  <c r="AQ57" i="5" s="1"/>
  <c r="CN57" i="5"/>
  <c r="CO57" i="5" s="1"/>
  <c r="CE57" i="5"/>
  <c r="D473" i="1"/>
  <c r="D474" i="1" s="1"/>
  <c r="D478" i="1" s="1"/>
  <c r="D479" i="1" s="1"/>
  <c r="D480" i="1" s="1"/>
  <c r="D481" i="1" s="1"/>
  <c r="D482" i="1" s="1"/>
  <c r="D483" i="1" s="1"/>
  <c r="D484" i="1" s="1"/>
  <c r="D488" i="1" s="1"/>
  <c r="D489" i="1" s="1"/>
  <c r="D490" i="1" s="1"/>
  <c r="D491" i="1" s="1"/>
  <c r="D492" i="1" s="1"/>
  <c r="D493" i="1" s="1"/>
  <c r="D494" i="1" s="1"/>
  <c r="D500" i="1" s="1"/>
  <c r="D501" i="1" s="1"/>
  <c r="D502" i="1" s="1"/>
  <c r="D503" i="1" s="1"/>
  <c r="D504" i="1" s="1"/>
  <c r="D505" i="1" s="1"/>
  <c r="D506" i="1" s="1"/>
  <c r="D510" i="1" s="1"/>
  <c r="Q337" i="1"/>
  <c r="Q333" i="1"/>
  <c r="Q336" i="1" s="1"/>
  <c r="Q332" i="1"/>
  <c r="C38" i="2" s="1"/>
  <c r="X338" i="1"/>
  <c r="Q326" i="1"/>
  <c r="P36" i="2"/>
  <c r="D349" i="1"/>
  <c r="C511" i="1"/>
  <c r="T37" i="2"/>
  <c r="G37" i="2"/>
  <c r="L37" i="2" s="1"/>
  <c r="P37" i="2" s="1"/>
  <c r="U460" i="1"/>
  <c r="W460" i="1" s="1"/>
  <c r="V50" i="2" s="1"/>
  <c r="BK57" i="5"/>
  <c r="V57" i="5"/>
  <c r="W57" i="5" s="1"/>
  <c r="GT57" i="5"/>
  <c r="GU57" i="5" s="1"/>
  <c r="HD57" i="5"/>
  <c r="HE57" i="5" s="1"/>
  <c r="GJ57" i="5"/>
  <c r="GK57" i="5" s="1"/>
  <c r="FP57" i="5"/>
  <c r="FQ57" i="5" s="1"/>
  <c r="FF57" i="5"/>
  <c r="FG57" i="5" s="1"/>
  <c r="FZ57" i="5"/>
  <c r="GA57" i="5" s="1"/>
  <c r="EL57" i="5"/>
  <c r="EM57" i="5" s="1"/>
  <c r="DH57" i="5"/>
  <c r="DI57" i="5" s="1"/>
  <c r="DR57" i="5"/>
  <c r="DS57" i="5" s="1"/>
  <c r="CX57" i="5"/>
  <c r="CY57" i="5" s="1"/>
  <c r="EV57" i="5"/>
  <c r="EW57" i="5" s="1"/>
  <c r="EB57" i="5"/>
  <c r="EC57" i="5" s="1"/>
  <c r="L57" i="5"/>
  <c r="M57" i="5" s="1"/>
  <c r="AF57" i="5"/>
  <c r="AG57" i="5" s="1"/>
  <c r="W489" i="1"/>
  <c r="E53" i="2" s="1"/>
  <c r="W500" i="1"/>
  <c r="W661" i="1"/>
  <c r="W672" i="1"/>
  <c r="D58" i="5"/>
  <c r="F60" i="2"/>
  <c r="W59" i="2" l="1"/>
  <c r="G38" i="2"/>
  <c r="L38" i="2" s="1"/>
  <c r="BJ58" i="5"/>
  <c r="BK58" i="5" s="1"/>
  <c r="CD58" i="5"/>
  <c r="CE58" i="5" s="1"/>
  <c r="BT58" i="5"/>
  <c r="BU58" i="5" s="1"/>
  <c r="AZ58" i="5"/>
  <c r="BA58" i="5" s="1"/>
  <c r="AP58" i="5"/>
  <c r="AQ58" i="5" s="1"/>
  <c r="CN58" i="5"/>
  <c r="CO58" i="5" s="1"/>
  <c r="D511" i="1"/>
  <c r="X348" i="1"/>
  <c r="Q347" i="1"/>
  <c r="Q342" i="1"/>
  <c r="C39" i="2" s="1"/>
  <c r="Q343" i="1"/>
  <c r="Q346" i="1" s="1"/>
  <c r="Q338" i="1"/>
  <c r="N38" i="2"/>
  <c r="AA38" i="2" s="1"/>
  <c r="T38" i="2"/>
  <c r="D359" i="1"/>
  <c r="C512" i="1"/>
  <c r="C513" i="1" s="1"/>
  <c r="C514" i="1" s="1"/>
  <c r="U470" i="1"/>
  <c r="W470" i="1" s="1"/>
  <c r="V51" i="2" s="1"/>
  <c r="V58" i="5"/>
  <c r="W58" i="5" s="1"/>
  <c r="GT58" i="5"/>
  <c r="GU58" i="5" s="1"/>
  <c r="GJ58" i="5"/>
  <c r="GK58" i="5" s="1"/>
  <c r="HD58" i="5"/>
  <c r="HE58" i="5" s="1"/>
  <c r="FZ58" i="5"/>
  <c r="GA58" i="5" s="1"/>
  <c r="EL58" i="5"/>
  <c r="EM58" i="5" s="1"/>
  <c r="EB58" i="5"/>
  <c r="EC58" i="5" s="1"/>
  <c r="FP58" i="5"/>
  <c r="FQ58" i="5" s="1"/>
  <c r="FF58" i="5"/>
  <c r="FG58" i="5" s="1"/>
  <c r="DH58" i="5"/>
  <c r="DI58" i="5" s="1"/>
  <c r="DR58" i="5"/>
  <c r="DS58" i="5" s="1"/>
  <c r="CX58" i="5"/>
  <c r="CY58" i="5" s="1"/>
  <c r="EV58" i="5"/>
  <c r="EW58" i="5" s="1"/>
  <c r="L58" i="5"/>
  <c r="M58" i="5" s="1"/>
  <c r="AF58" i="5"/>
  <c r="AG58" i="5" s="1"/>
  <c r="W682" i="1"/>
  <c r="W673" i="1"/>
  <c r="W501" i="1"/>
  <c r="E54" i="2" s="1"/>
  <c r="W510" i="1"/>
  <c r="D59" i="5"/>
  <c r="F61" i="2"/>
  <c r="W60" i="2" l="1"/>
  <c r="BJ59" i="5"/>
  <c r="CD59" i="5"/>
  <c r="BT59" i="5"/>
  <c r="BU59" i="5" s="1"/>
  <c r="AZ59" i="5"/>
  <c r="BA59" i="5" s="1"/>
  <c r="AP59" i="5"/>
  <c r="AQ59" i="5" s="1"/>
  <c r="CN59" i="5"/>
  <c r="CO59" i="5" s="1"/>
  <c r="CE59" i="5"/>
  <c r="G39" i="2"/>
  <c r="L39" i="2" s="1"/>
  <c r="Q348" i="1"/>
  <c r="D512" i="1"/>
  <c r="D513" i="1" s="1"/>
  <c r="D514" i="1" s="1"/>
  <c r="N39" i="2"/>
  <c r="AA39" i="2" s="1"/>
  <c r="Q352" i="1"/>
  <c r="C40" i="2" s="1"/>
  <c r="Q353" i="1"/>
  <c r="Q356" i="1" s="1"/>
  <c r="Q357" i="1"/>
  <c r="N40" i="2" s="1"/>
  <c r="AA40" i="2" s="1"/>
  <c r="P38" i="2"/>
  <c r="X358" i="1"/>
  <c r="D369" i="1"/>
  <c r="T39" i="2"/>
  <c r="C515" i="1"/>
  <c r="C516" i="1" s="1"/>
  <c r="C520" i="1" s="1"/>
  <c r="C521" i="1" s="1"/>
  <c r="C522" i="1" s="1"/>
  <c r="C523" i="1" s="1"/>
  <c r="C524" i="1" s="1"/>
  <c r="C525" i="1" s="1"/>
  <c r="C526" i="1" s="1"/>
  <c r="C530" i="1" s="1"/>
  <c r="C531" i="1" s="1"/>
  <c r="C532" i="1" s="1"/>
  <c r="C533" i="1" s="1"/>
  <c r="C534" i="1" s="1"/>
  <c r="C535" i="1" s="1"/>
  <c r="C536" i="1" s="1"/>
  <c r="C542" i="1" s="1"/>
  <c r="C543" i="1" s="1"/>
  <c r="C544" i="1" s="1"/>
  <c r="C545" i="1" s="1"/>
  <c r="C546" i="1" s="1"/>
  <c r="C547" i="1" s="1"/>
  <c r="C548" i="1" s="1"/>
  <c r="C552" i="1" s="1"/>
  <c r="U480" i="1"/>
  <c r="W480" i="1" s="1"/>
  <c r="V52" i="2" s="1"/>
  <c r="BK59" i="5"/>
  <c r="V59" i="5"/>
  <c r="W59" i="5" s="1"/>
  <c r="HD59" i="5"/>
  <c r="HE59" i="5" s="1"/>
  <c r="GT59" i="5"/>
  <c r="GU59" i="5" s="1"/>
  <c r="FZ59" i="5"/>
  <c r="GA59" i="5" s="1"/>
  <c r="FP59" i="5"/>
  <c r="FQ59" i="5" s="1"/>
  <c r="GJ59" i="5"/>
  <c r="GK59" i="5" s="1"/>
  <c r="EL59" i="5"/>
  <c r="EM59" i="5" s="1"/>
  <c r="EB59" i="5"/>
  <c r="EC59" i="5" s="1"/>
  <c r="EV59" i="5"/>
  <c r="EW59" i="5" s="1"/>
  <c r="FF59" i="5"/>
  <c r="FG59" i="5" s="1"/>
  <c r="DH59" i="5"/>
  <c r="DI59" i="5" s="1"/>
  <c r="CX59" i="5"/>
  <c r="DR59" i="5"/>
  <c r="DS59" i="5" s="1"/>
  <c r="L59" i="5"/>
  <c r="M59" i="5" s="1"/>
  <c r="AF59" i="5"/>
  <c r="AG59" i="5" s="1"/>
  <c r="CY59" i="5"/>
  <c r="W692" i="1"/>
  <c r="W683" i="1"/>
  <c r="W520" i="1"/>
  <c r="W511" i="1"/>
  <c r="E55" i="2" s="1"/>
  <c r="D60" i="5"/>
  <c r="F62" i="2"/>
  <c r="W61" i="2" l="1"/>
  <c r="BJ60" i="5"/>
  <c r="CD60" i="5"/>
  <c r="CE60" i="5" s="1"/>
  <c r="BT60" i="5"/>
  <c r="BU60" i="5" s="1"/>
  <c r="AZ60" i="5"/>
  <c r="BA60" i="5" s="1"/>
  <c r="AP60" i="5"/>
  <c r="AQ60" i="5" s="1"/>
  <c r="CN60" i="5"/>
  <c r="CO60" i="5" s="1"/>
  <c r="D515" i="1"/>
  <c r="D516" i="1" s="1"/>
  <c r="D520" i="1" s="1"/>
  <c r="D521" i="1" s="1"/>
  <c r="D522" i="1" s="1"/>
  <c r="D523" i="1" s="1"/>
  <c r="D524" i="1" s="1"/>
  <c r="D525" i="1" s="1"/>
  <c r="D526" i="1" s="1"/>
  <c r="D530" i="1" s="1"/>
  <c r="D531" i="1" s="1"/>
  <c r="D532" i="1" s="1"/>
  <c r="D533" i="1" s="1"/>
  <c r="D534" i="1" s="1"/>
  <c r="D535" i="1" s="1"/>
  <c r="D536" i="1" s="1"/>
  <c r="D542" i="1" s="1"/>
  <c r="D543" i="1" s="1"/>
  <c r="D544" i="1" s="1"/>
  <c r="D545" i="1" s="1"/>
  <c r="D546" i="1" s="1"/>
  <c r="D547" i="1" s="1"/>
  <c r="D548" i="1" s="1"/>
  <c r="D552" i="1" s="1"/>
  <c r="P39" i="2"/>
  <c r="Q358" i="1"/>
  <c r="Q367" i="1"/>
  <c r="N41" i="2" s="1"/>
  <c r="AA41" i="2" s="1"/>
  <c r="Q363" i="1"/>
  <c r="Q366" i="1" s="1"/>
  <c r="Q362" i="1"/>
  <c r="C41" i="2" s="1"/>
  <c r="X368" i="1"/>
  <c r="D381" i="1"/>
  <c r="C553" i="1"/>
  <c r="G40" i="2"/>
  <c r="L40" i="2" s="1"/>
  <c r="P40" i="2" s="1"/>
  <c r="T40" i="2"/>
  <c r="U490" i="1"/>
  <c r="W490" i="1" s="1"/>
  <c r="V53" i="2" s="1"/>
  <c r="BK60" i="5"/>
  <c r="V60" i="5"/>
  <c r="W60" i="5" s="1"/>
  <c r="HD60" i="5"/>
  <c r="HE60" i="5" s="1"/>
  <c r="GJ60" i="5"/>
  <c r="GK60" i="5" s="1"/>
  <c r="GT60" i="5"/>
  <c r="GU60" i="5" s="1"/>
  <c r="FZ60" i="5"/>
  <c r="GA60" i="5" s="1"/>
  <c r="FP60" i="5"/>
  <c r="FQ60" i="5" s="1"/>
  <c r="EL60" i="5"/>
  <c r="EM60" i="5" s="1"/>
  <c r="EB60" i="5"/>
  <c r="EC60" i="5" s="1"/>
  <c r="DR60" i="5"/>
  <c r="DS60" i="5" s="1"/>
  <c r="EV60" i="5"/>
  <c r="EW60" i="5" s="1"/>
  <c r="CX60" i="5"/>
  <c r="CY60" i="5" s="1"/>
  <c r="DH60" i="5"/>
  <c r="DI60" i="5" s="1"/>
  <c r="FF60" i="5"/>
  <c r="FG60" i="5" s="1"/>
  <c r="L60" i="5"/>
  <c r="M60" i="5" s="1"/>
  <c r="W62" i="2" s="1"/>
  <c r="AF60" i="5"/>
  <c r="AG60" i="5" s="1"/>
  <c r="W693" i="1"/>
  <c r="W702" i="1"/>
  <c r="W521" i="1"/>
  <c r="E56" i="2" s="1"/>
  <c r="W530" i="1"/>
  <c r="D61" i="5"/>
  <c r="F63" i="2"/>
  <c r="BJ61" i="5" l="1"/>
  <c r="CD61" i="5"/>
  <c r="CN61" i="5"/>
  <c r="CO61" i="5" s="1"/>
  <c r="BT61" i="5"/>
  <c r="BU61" i="5" s="1"/>
  <c r="AZ61" i="5"/>
  <c r="BA61" i="5" s="1"/>
  <c r="AP61" i="5"/>
  <c r="AQ61" i="5" s="1"/>
  <c r="CE61" i="5"/>
  <c r="D553" i="1"/>
  <c r="X380" i="1"/>
  <c r="Q379" i="1"/>
  <c r="N42" i="2" s="1"/>
  <c r="AA42" i="2" s="1"/>
  <c r="Q374" i="1"/>
  <c r="C42" i="2" s="1"/>
  <c r="Q375" i="1"/>
  <c r="Q378" i="1" s="1"/>
  <c r="Q368" i="1"/>
  <c r="G41" i="2"/>
  <c r="L41" i="2" s="1"/>
  <c r="P41" i="2" s="1"/>
  <c r="C554" i="1"/>
  <c r="C555" i="1" s="1"/>
  <c r="C556" i="1" s="1"/>
  <c r="T41" i="2"/>
  <c r="D391" i="1"/>
  <c r="U502" i="1"/>
  <c r="W502" i="1" s="1"/>
  <c r="V54" i="2" s="1"/>
  <c r="BK61" i="5"/>
  <c r="V61" i="5"/>
  <c r="W61" i="5" s="1"/>
  <c r="GJ61" i="5"/>
  <c r="GK61" i="5" s="1"/>
  <c r="HD61" i="5"/>
  <c r="HE61" i="5" s="1"/>
  <c r="FF61" i="5"/>
  <c r="FG61" i="5" s="1"/>
  <c r="FZ61" i="5"/>
  <c r="GA61" i="5" s="1"/>
  <c r="FP61" i="5"/>
  <c r="FQ61" i="5" s="1"/>
  <c r="DH61" i="5"/>
  <c r="DI61" i="5" s="1"/>
  <c r="CX61" i="5"/>
  <c r="CY61" i="5" s="1"/>
  <c r="EB61" i="5"/>
  <c r="EC61" i="5" s="1"/>
  <c r="DR61" i="5"/>
  <c r="DS61" i="5" s="1"/>
  <c r="EL61" i="5"/>
  <c r="EM61" i="5" s="1"/>
  <c r="GT61" i="5"/>
  <c r="GU61" i="5" s="1"/>
  <c r="EV61" i="5"/>
  <c r="EW61" i="5" s="1"/>
  <c r="L61" i="5"/>
  <c r="M61" i="5" s="1"/>
  <c r="AF61" i="5"/>
  <c r="AG61" i="5" s="1"/>
  <c r="W703" i="1"/>
  <c r="W714" i="1"/>
  <c r="W531" i="1"/>
  <c r="E57" i="2" s="1"/>
  <c r="W542" i="1"/>
  <c r="F64" i="2"/>
  <c r="D62" i="5"/>
  <c r="W63" i="2" l="1"/>
  <c r="BJ62" i="5"/>
  <c r="CD62" i="5"/>
  <c r="CE62" i="5" s="1"/>
  <c r="CN62" i="5"/>
  <c r="BT62" i="5"/>
  <c r="BU62" i="5" s="1"/>
  <c r="AZ62" i="5"/>
  <c r="BA62" i="5" s="1"/>
  <c r="AP62" i="5"/>
  <c r="AQ62" i="5" s="1"/>
  <c r="CO62" i="5"/>
  <c r="D554" i="1"/>
  <c r="D555" i="1" s="1"/>
  <c r="D556" i="1" s="1"/>
  <c r="G42" i="2"/>
  <c r="L42" i="2" s="1"/>
  <c r="P42" i="2" s="1"/>
  <c r="Q384" i="1"/>
  <c r="C43" i="2" s="1"/>
  <c r="Q385" i="1"/>
  <c r="Q388" i="1" s="1"/>
  <c r="Q389" i="1"/>
  <c r="X390" i="1"/>
  <c r="Q380" i="1"/>
  <c r="D401" i="1"/>
  <c r="C557" i="1"/>
  <c r="C558" i="1" s="1"/>
  <c r="C562" i="1" s="1"/>
  <c r="C563" i="1" s="1"/>
  <c r="C564" i="1" s="1"/>
  <c r="C565" i="1" s="1"/>
  <c r="C566" i="1" s="1"/>
  <c r="C567" i="1" s="1"/>
  <c r="C568" i="1" s="1"/>
  <c r="C572" i="1" s="1"/>
  <c r="C573" i="1" s="1"/>
  <c r="C574" i="1" s="1"/>
  <c r="C575" i="1" s="1"/>
  <c r="C576" i="1" s="1"/>
  <c r="C577" i="1" s="1"/>
  <c r="C578" i="1" s="1"/>
  <c r="C584" i="1" s="1"/>
  <c r="C585" i="1" s="1"/>
  <c r="C586" i="1" s="1"/>
  <c r="C587" i="1" s="1"/>
  <c r="C588" i="1" s="1"/>
  <c r="C589" i="1" s="1"/>
  <c r="C590" i="1" s="1"/>
  <c r="C594" i="1" s="1"/>
  <c r="T42" i="2"/>
  <c r="U512" i="1"/>
  <c r="W512" i="1" s="1"/>
  <c r="V55" i="2" s="1"/>
  <c r="BK62" i="5"/>
  <c r="V62" i="5"/>
  <c r="W62" i="5" s="1"/>
  <c r="GJ62" i="5"/>
  <c r="GK62" i="5" s="1"/>
  <c r="FF62" i="5"/>
  <c r="FG62" i="5" s="1"/>
  <c r="HD62" i="5"/>
  <c r="HE62" i="5" s="1"/>
  <c r="GT62" i="5"/>
  <c r="GU62" i="5" s="1"/>
  <c r="FP62" i="5"/>
  <c r="FQ62" i="5" s="1"/>
  <c r="FZ62" i="5"/>
  <c r="GA62" i="5" s="1"/>
  <c r="DH62" i="5"/>
  <c r="DI62" i="5" s="1"/>
  <c r="CX62" i="5"/>
  <c r="CY62" i="5" s="1"/>
  <c r="EB62" i="5"/>
  <c r="EC62" i="5" s="1"/>
  <c r="EV62" i="5"/>
  <c r="EW62" i="5" s="1"/>
  <c r="EL62" i="5"/>
  <c r="EM62" i="5" s="1"/>
  <c r="DR62" i="5"/>
  <c r="DS62" i="5" s="1"/>
  <c r="L62" i="5"/>
  <c r="M62" i="5" s="1"/>
  <c r="W64" i="2" s="1"/>
  <c r="AF62" i="5"/>
  <c r="AG62" i="5" s="1"/>
  <c r="W715" i="1"/>
  <c r="W724" i="1"/>
  <c r="W543" i="1"/>
  <c r="E58" i="2" s="1"/>
  <c r="W552" i="1"/>
  <c r="D63" i="5"/>
  <c r="F65" i="2"/>
  <c r="BJ63" i="5" l="1"/>
  <c r="CD63" i="5"/>
  <c r="CN63" i="5"/>
  <c r="CO63" i="5" s="1"/>
  <c r="BT63" i="5"/>
  <c r="AZ63" i="5"/>
  <c r="BA63" i="5" s="1"/>
  <c r="AP63" i="5"/>
  <c r="AQ63" i="5" s="1"/>
  <c r="CE63" i="5"/>
  <c r="BU63" i="5"/>
  <c r="Q390" i="1"/>
  <c r="D557" i="1"/>
  <c r="D558" i="1" s="1"/>
  <c r="D562" i="1" s="1"/>
  <c r="D563" i="1" s="1"/>
  <c r="D564" i="1" s="1"/>
  <c r="D565" i="1" s="1"/>
  <c r="D566" i="1" s="1"/>
  <c r="D567" i="1" s="1"/>
  <c r="D568" i="1" s="1"/>
  <c r="D572" i="1" s="1"/>
  <c r="D573" i="1" s="1"/>
  <c r="D574" i="1" s="1"/>
  <c r="D575" i="1" s="1"/>
  <c r="D576" i="1" s="1"/>
  <c r="D577" i="1" s="1"/>
  <c r="D578" i="1" s="1"/>
  <c r="D584" i="1" s="1"/>
  <c r="D585" i="1" s="1"/>
  <c r="D586" i="1" s="1"/>
  <c r="D587" i="1" s="1"/>
  <c r="D588" i="1" s="1"/>
  <c r="D589" i="1" s="1"/>
  <c r="D590" i="1" s="1"/>
  <c r="D594" i="1" s="1"/>
  <c r="N43" i="2"/>
  <c r="AA43" i="2" s="1"/>
  <c r="X400" i="1"/>
  <c r="Q395" i="1"/>
  <c r="Q398" i="1" s="1"/>
  <c r="Q394" i="1"/>
  <c r="C44" i="2" s="1"/>
  <c r="Q399" i="1"/>
  <c r="N44" i="2" s="1"/>
  <c r="AA44" i="2" s="1"/>
  <c r="D411" i="1"/>
  <c r="T43" i="2"/>
  <c r="C595" i="1"/>
  <c r="G43" i="2"/>
  <c r="L43" i="2" s="1"/>
  <c r="U522" i="1"/>
  <c r="W522" i="1" s="1"/>
  <c r="V56" i="2" s="1"/>
  <c r="BK63" i="5"/>
  <c r="V63" i="5"/>
  <c r="W63" i="5" s="1"/>
  <c r="GT63" i="5"/>
  <c r="GU63" i="5" s="1"/>
  <c r="HD63" i="5"/>
  <c r="HE63" i="5" s="1"/>
  <c r="GJ63" i="5"/>
  <c r="GK63" i="5" s="1"/>
  <c r="FP63" i="5"/>
  <c r="FQ63" i="5" s="1"/>
  <c r="EL63" i="5"/>
  <c r="EM63" i="5" s="1"/>
  <c r="EB63" i="5"/>
  <c r="EC63" i="5" s="1"/>
  <c r="FF63" i="5"/>
  <c r="FG63" i="5" s="1"/>
  <c r="EV63" i="5"/>
  <c r="EW63" i="5" s="1"/>
  <c r="FZ63" i="5"/>
  <c r="GA63" i="5" s="1"/>
  <c r="CX63" i="5"/>
  <c r="CY63" i="5" s="1"/>
  <c r="DR63" i="5"/>
  <c r="DS63" i="5" s="1"/>
  <c r="DH63" i="5"/>
  <c r="DI63" i="5" s="1"/>
  <c r="L63" i="5"/>
  <c r="M63" i="5" s="1"/>
  <c r="AF63" i="5"/>
  <c r="AG63" i="5" s="1"/>
  <c r="W562" i="1"/>
  <c r="W553" i="1"/>
  <c r="E59" i="2" s="1"/>
  <c r="W725" i="1"/>
  <c r="W734" i="1"/>
  <c r="D64" i="5"/>
  <c r="F66" i="2"/>
  <c r="W65" i="2" l="1"/>
  <c r="P43" i="2"/>
  <c r="BJ64" i="5"/>
  <c r="CD64" i="5"/>
  <c r="CE64" i="5" s="1"/>
  <c r="CN64" i="5"/>
  <c r="CO64" i="5" s="1"/>
  <c r="BT64" i="5"/>
  <c r="BU64" i="5" s="1"/>
  <c r="AZ64" i="5"/>
  <c r="BA64" i="5" s="1"/>
  <c r="AP64" i="5"/>
  <c r="AQ64" i="5" s="1"/>
  <c r="D595" i="1"/>
  <c r="G44" i="2"/>
  <c r="L44" i="2" s="1"/>
  <c r="P44" i="2" s="1"/>
  <c r="Q409" i="1"/>
  <c r="N45" i="2" s="1"/>
  <c r="AA45" i="2" s="1"/>
  <c r="Q405" i="1"/>
  <c r="Q408" i="1" s="1"/>
  <c r="Q404" i="1"/>
  <c r="C45" i="2" s="1"/>
  <c r="Q400" i="1"/>
  <c r="X410" i="1"/>
  <c r="C596" i="1"/>
  <c r="C597" i="1" s="1"/>
  <c r="C598" i="1" s="1"/>
  <c r="T44" i="2"/>
  <c r="D423" i="1"/>
  <c r="U532" i="1"/>
  <c r="W532" i="1" s="1"/>
  <c r="V57" i="2" s="1"/>
  <c r="BK64" i="5"/>
  <c r="V64" i="5"/>
  <c r="W64" i="5" s="1"/>
  <c r="GT64" i="5"/>
  <c r="GU64" i="5" s="1"/>
  <c r="FP64" i="5"/>
  <c r="FQ64" i="5" s="1"/>
  <c r="HD64" i="5"/>
  <c r="HE64" i="5" s="1"/>
  <c r="GJ64" i="5"/>
  <c r="GK64" i="5" s="1"/>
  <c r="FZ64" i="5"/>
  <c r="GA64" i="5" s="1"/>
  <c r="EL64" i="5"/>
  <c r="EM64" i="5" s="1"/>
  <c r="EB64" i="5"/>
  <c r="EC64" i="5" s="1"/>
  <c r="FF64" i="5"/>
  <c r="FG64" i="5" s="1"/>
  <c r="DR64" i="5"/>
  <c r="DS64" i="5" s="1"/>
  <c r="EV64" i="5"/>
  <c r="EW64" i="5" s="1"/>
  <c r="DH64" i="5"/>
  <c r="DI64" i="5" s="1"/>
  <c r="CX64" i="5"/>
  <c r="CY64" i="5" s="1"/>
  <c r="L64" i="5"/>
  <c r="M64" i="5" s="1"/>
  <c r="AF64" i="5"/>
  <c r="AG64" i="5" s="1"/>
  <c r="W735" i="1"/>
  <c r="W744" i="1"/>
  <c r="W563" i="1"/>
  <c r="E60" i="2" s="1"/>
  <c r="W572" i="1"/>
  <c r="D65" i="5"/>
  <c r="F67" i="2"/>
  <c r="W66" i="2" l="1"/>
  <c r="BJ65" i="5"/>
  <c r="CD65" i="5"/>
  <c r="CN65" i="5"/>
  <c r="CO65" i="5" s="1"/>
  <c r="BT65" i="5"/>
  <c r="BU65" i="5" s="1"/>
  <c r="AZ65" i="5"/>
  <c r="BA65" i="5" s="1"/>
  <c r="AP65" i="5"/>
  <c r="AQ65" i="5" s="1"/>
  <c r="CE65" i="5"/>
  <c r="D596" i="1"/>
  <c r="D597" i="1" s="1"/>
  <c r="D598" i="1" s="1"/>
  <c r="X422" i="1"/>
  <c r="Q410" i="1"/>
  <c r="Q416" i="1"/>
  <c r="C46" i="2" s="1"/>
  <c r="Q417" i="1"/>
  <c r="Q420" i="1" s="1"/>
  <c r="Q421" i="1"/>
  <c r="N46" i="2" s="1"/>
  <c r="AA46" i="2" s="1"/>
  <c r="G45" i="2"/>
  <c r="L45" i="2" s="1"/>
  <c r="P45" i="2" s="1"/>
  <c r="T45" i="2"/>
  <c r="D433" i="1"/>
  <c r="C599" i="1"/>
  <c r="C600" i="1" s="1"/>
  <c r="C604" i="1" s="1"/>
  <c r="C605" i="1" s="1"/>
  <c r="C606" i="1" s="1"/>
  <c r="C607" i="1" s="1"/>
  <c r="C608" i="1" s="1"/>
  <c r="C609" i="1" s="1"/>
  <c r="C610" i="1" s="1"/>
  <c r="C614" i="1" s="1"/>
  <c r="C615" i="1" s="1"/>
  <c r="C616" i="1" s="1"/>
  <c r="C617" i="1" s="1"/>
  <c r="C618" i="1" s="1"/>
  <c r="C619" i="1" s="1"/>
  <c r="C620" i="1" s="1"/>
  <c r="C626" i="1" s="1"/>
  <c r="C627" i="1" s="1"/>
  <c r="C628" i="1" s="1"/>
  <c r="C629" i="1" s="1"/>
  <c r="C630" i="1" s="1"/>
  <c r="C631" i="1" s="1"/>
  <c r="C632" i="1" s="1"/>
  <c r="C636" i="1" s="1"/>
  <c r="U544" i="1"/>
  <c r="W544" i="1" s="1"/>
  <c r="V58" i="2" s="1"/>
  <c r="BK65" i="5"/>
  <c r="V65" i="5"/>
  <c r="W65" i="5" s="1"/>
  <c r="HD65" i="5"/>
  <c r="HE65" i="5" s="1"/>
  <c r="GT65" i="5"/>
  <c r="GU65" i="5" s="1"/>
  <c r="FZ65" i="5"/>
  <c r="GA65" i="5" s="1"/>
  <c r="GJ65" i="5"/>
  <c r="GK65" i="5" s="1"/>
  <c r="EL65" i="5"/>
  <c r="EM65" i="5" s="1"/>
  <c r="FP65" i="5"/>
  <c r="FQ65" i="5" s="1"/>
  <c r="DH65" i="5"/>
  <c r="DI65" i="5" s="1"/>
  <c r="CX65" i="5"/>
  <c r="CY65" i="5" s="1"/>
  <c r="FF65" i="5"/>
  <c r="FG65" i="5" s="1"/>
  <c r="DR65" i="5"/>
  <c r="DS65" i="5" s="1"/>
  <c r="EV65" i="5"/>
  <c r="EW65" i="5" s="1"/>
  <c r="EB65" i="5"/>
  <c r="EC65" i="5" s="1"/>
  <c r="L65" i="5"/>
  <c r="M65" i="5" s="1"/>
  <c r="AF65" i="5"/>
  <c r="AG65" i="5" s="1"/>
  <c r="W573" i="1"/>
  <c r="E61" i="2" s="1"/>
  <c r="W584" i="1"/>
  <c r="W745" i="1"/>
  <c r="W756" i="1"/>
  <c r="D66" i="5"/>
  <c r="F68" i="2"/>
  <c r="W67" i="2" l="1"/>
  <c r="BJ66" i="5"/>
  <c r="CD66" i="5"/>
  <c r="CE66" i="5" s="1"/>
  <c r="CN66" i="5"/>
  <c r="BT66" i="5"/>
  <c r="BU66" i="5" s="1"/>
  <c r="AZ66" i="5"/>
  <c r="BA66" i="5" s="1"/>
  <c r="AP66" i="5"/>
  <c r="AQ66" i="5" s="1"/>
  <c r="CO66" i="5"/>
  <c r="D599" i="1"/>
  <c r="D600" i="1" s="1"/>
  <c r="D604" i="1" s="1"/>
  <c r="D605" i="1" s="1"/>
  <c r="D606" i="1" s="1"/>
  <c r="D607" i="1" s="1"/>
  <c r="D608" i="1" s="1"/>
  <c r="D609" i="1" s="1"/>
  <c r="D610" i="1" s="1"/>
  <c r="D614" i="1" s="1"/>
  <c r="D615" i="1" s="1"/>
  <c r="D616" i="1" s="1"/>
  <c r="D617" i="1" s="1"/>
  <c r="D618" i="1" s="1"/>
  <c r="D619" i="1" s="1"/>
  <c r="D620" i="1" s="1"/>
  <c r="D626" i="1" s="1"/>
  <c r="D627" i="1" s="1"/>
  <c r="D628" i="1" s="1"/>
  <c r="D629" i="1" s="1"/>
  <c r="D630" i="1" s="1"/>
  <c r="D631" i="1" s="1"/>
  <c r="D632" i="1" s="1"/>
  <c r="D636" i="1" s="1"/>
  <c r="Q427" i="1"/>
  <c r="Q430" i="1" s="1"/>
  <c r="Q426" i="1"/>
  <c r="C47" i="2" s="1"/>
  <c r="Q431" i="1"/>
  <c r="Q422" i="1"/>
  <c r="X432" i="1"/>
  <c r="G46" i="2"/>
  <c r="L46" i="2" s="1"/>
  <c r="P46" i="2" s="1"/>
  <c r="C637" i="1"/>
  <c r="D443" i="1"/>
  <c r="T46" i="2"/>
  <c r="U554" i="1"/>
  <c r="W554" i="1" s="1"/>
  <c r="V59" i="2" s="1"/>
  <c r="BK66" i="5"/>
  <c r="V66" i="5"/>
  <c r="W66" i="5" s="1"/>
  <c r="HD66" i="5"/>
  <c r="HE66" i="5" s="1"/>
  <c r="GT66" i="5"/>
  <c r="GU66" i="5" s="1"/>
  <c r="FZ66" i="5"/>
  <c r="GA66" i="5" s="1"/>
  <c r="GJ66" i="5"/>
  <c r="GK66" i="5" s="1"/>
  <c r="EB66" i="5"/>
  <c r="EC66" i="5" s="1"/>
  <c r="FP66" i="5"/>
  <c r="FQ66" i="5" s="1"/>
  <c r="EL66" i="5"/>
  <c r="EM66" i="5" s="1"/>
  <c r="DH66" i="5"/>
  <c r="DI66" i="5" s="1"/>
  <c r="CX66" i="5"/>
  <c r="CY66" i="5" s="1"/>
  <c r="FF66" i="5"/>
  <c r="FG66" i="5" s="1"/>
  <c r="DR66" i="5"/>
  <c r="DS66" i="5" s="1"/>
  <c r="EV66" i="5"/>
  <c r="EW66" i="5" s="1"/>
  <c r="L66" i="5"/>
  <c r="M66" i="5" s="1"/>
  <c r="AF66" i="5"/>
  <c r="AG66" i="5" s="1"/>
  <c r="W757" i="1"/>
  <c r="W766" i="1"/>
  <c r="W585" i="1"/>
  <c r="E62" i="2" s="1"/>
  <c r="W594" i="1"/>
  <c r="D67" i="5"/>
  <c r="F69" i="2"/>
  <c r="W68" i="2" l="1"/>
  <c r="BJ67" i="5"/>
  <c r="CD67" i="5"/>
  <c r="CN67" i="5"/>
  <c r="CO67" i="5" s="1"/>
  <c r="BT67" i="5"/>
  <c r="BU67" i="5" s="1"/>
  <c r="AZ67" i="5"/>
  <c r="BA67" i="5" s="1"/>
  <c r="AP67" i="5"/>
  <c r="AQ67" i="5" s="1"/>
  <c r="CE67" i="5"/>
  <c r="D637" i="1"/>
  <c r="Q432" i="1"/>
  <c r="N47" i="2"/>
  <c r="AA47" i="2" s="1"/>
  <c r="Q441" i="1"/>
  <c r="N48" i="2" s="1"/>
  <c r="AA48" i="2" s="1"/>
  <c r="Q437" i="1"/>
  <c r="Q440" i="1" s="1"/>
  <c r="Q436" i="1"/>
  <c r="C48" i="2" s="1"/>
  <c r="X442" i="1"/>
  <c r="C638" i="1"/>
  <c r="C639" i="1" s="1"/>
  <c r="C640" i="1" s="1"/>
  <c r="D453" i="1"/>
  <c r="T47" i="2"/>
  <c r="G47" i="2"/>
  <c r="L47" i="2" s="1"/>
  <c r="U564" i="1"/>
  <c r="W564" i="1" s="1"/>
  <c r="V60" i="2" s="1"/>
  <c r="BK67" i="5"/>
  <c r="V67" i="5"/>
  <c r="W67" i="5" s="1"/>
  <c r="GT67" i="5"/>
  <c r="GU67" i="5" s="1"/>
  <c r="GJ67" i="5"/>
  <c r="GK67" i="5" s="1"/>
  <c r="FP67" i="5"/>
  <c r="FQ67" i="5" s="1"/>
  <c r="FF67" i="5"/>
  <c r="FG67" i="5" s="1"/>
  <c r="EB67" i="5"/>
  <c r="EC67" i="5" s="1"/>
  <c r="FZ67" i="5"/>
  <c r="GA67" i="5" s="1"/>
  <c r="HD67" i="5"/>
  <c r="HE67" i="5" s="1"/>
  <c r="EV67" i="5"/>
  <c r="EW67" i="5" s="1"/>
  <c r="DH67" i="5"/>
  <c r="DI67" i="5" s="1"/>
  <c r="EL67" i="5"/>
  <c r="EM67" i="5" s="1"/>
  <c r="DR67" i="5"/>
  <c r="DS67" i="5" s="1"/>
  <c r="CX67" i="5"/>
  <c r="CY67" i="5" s="1"/>
  <c r="L67" i="5"/>
  <c r="M67" i="5" s="1"/>
  <c r="AF67" i="5"/>
  <c r="AG67" i="5" s="1"/>
  <c r="W767" i="1"/>
  <c r="W776" i="1"/>
  <c r="W604" i="1"/>
  <c r="W595" i="1"/>
  <c r="E63" i="2" s="1"/>
  <c r="D68" i="5"/>
  <c r="F70" i="2"/>
  <c r="W69" i="2" l="1"/>
  <c r="BJ68" i="5"/>
  <c r="CD68" i="5"/>
  <c r="CE68" i="5" s="1"/>
  <c r="CN68" i="5"/>
  <c r="BT68" i="5"/>
  <c r="BU68" i="5" s="1"/>
  <c r="AZ68" i="5"/>
  <c r="BA68" i="5" s="1"/>
  <c r="AP68" i="5"/>
  <c r="AQ68" i="5" s="1"/>
  <c r="CO68" i="5"/>
  <c r="P47" i="2"/>
  <c r="D638" i="1"/>
  <c r="D639" i="1" s="1"/>
  <c r="D640" i="1" s="1"/>
  <c r="X452" i="1"/>
  <c r="Q451" i="1"/>
  <c r="Q446" i="1"/>
  <c r="C49" i="2" s="1"/>
  <c r="Q447" i="1"/>
  <c r="Q450" i="1" s="1"/>
  <c r="Q442" i="1"/>
  <c r="C641" i="1"/>
  <c r="C642" i="1" s="1"/>
  <c r="C646" i="1" s="1"/>
  <c r="C647" i="1" s="1"/>
  <c r="C648" i="1" s="1"/>
  <c r="C649" i="1" s="1"/>
  <c r="C650" i="1" s="1"/>
  <c r="C651" i="1" s="1"/>
  <c r="C652" i="1" s="1"/>
  <c r="C656" i="1" s="1"/>
  <c r="C657" i="1" s="1"/>
  <c r="C658" i="1" s="1"/>
  <c r="C659" i="1" s="1"/>
  <c r="C660" i="1" s="1"/>
  <c r="C661" i="1" s="1"/>
  <c r="C662" i="1" s="1"/>
  <c r="C668" i="1" s="1"/>
  <c r="C669" i="1" s="1"/>
  <c r="C670" i="1" s="1"/>
  <c r="C671" i="1" s="1"/>
  <c r="C672" i="1" s="1"/>
  <c r="C673" i="1" s="1"/>
  <c r="C674" i="1" s="1"/>
  <c r="C678" i="1" s="1"/>
  <c r="G48" i="2"/>
  <c r="L48" i="2" s="1"/>
  <c r="P48" i="2" s="1"/>
  <c r="D465" i="1"/>
  <c r="T48" i="2"/>
  <c r="U574" i="1"/>
  <c r="W574" i="1" s="1"/>
  <c r="V61" i="2" s="1"/>
  <c r="BK68" i="5"/>
  <c r="V68" i="5"/>
  <c r="W68" i="5" s="1"/>
  <c r="GT68" i="5"/>
  <c r="GU68" i="5" s="1"/>
  <c r="GJ68" i="5"/>
  <c r="GK68" i="5" s="1"/>
  <c r="FP68" i="5"/>
  <c r="FQ68" i="5" s="1"/>
  <c r="EB68" i="5"/>
  <c r="EC68" i="5" s="1"/>
  <c r="FF68" i="5"/>
  <c r="FG68" i="5" s="1"/>
  <c r="DR68" i="5"/>
  <c r="DS68" i="5" s="1"/>
  <c r="HD68" i="5"/>
  <c r="HE68" i="5" s="1"/>
  <c r="EV68" i="5"/>
  <c r="EW68" i="5" s="1"/>
  <c r="CX68" i="5"/>
  <c r="CY68" i="5" s="1"/>
  <c r="EL68" i="5"/>
  <c r="EM68" i="5" s="1"/>
  <c r="FZ68" i="5"/>
  <c r="GA68" i="5" s="1"/>
  <c r="DH68" i="5"/>
  <c r="DI68" i="5" s="1"/>
  <c r="L68" i="5"/>
  <c r="M68" i="5" s="1"/>
  <c r="AF68" i="5"/>
  <c r="AG68" i="5" s="1"/>
  <c r="W605" i="1"/>
  <c r="E64" i="2" s="1"/>
  <c r="W614" i="1"/>
  <c r="W777" i="1"/>
  <c r="W786" i="1"/>
  <c r="D69" i="5"/>
  <c r="F71" i="2"/>
  <c r="W70" i="2" l="1"/>
  <c r="BJ69" i="5"/>
  <c r="CD69" i="5"/>
  <c r="CN69" i="5"/>
  <c r="CO69" i="5" s="1"/>
  <c r="BT69" i="5"/>
  <c r="BU69" i="5" s="1"/>
  <c r="AZ69" i="5"/>
  <c r="BA69" i="5" s="1"/>
  <c r="AP69" i="5"/>
  <c r="AQ69" i="5" s="1"/>
  <c r="CE69" i="5"/>
  <c r="D641" i="1"/>
  <c r="D642" i="1" s="1"/>
  <c r="D646" i="1" s="1"/>
  <c r="D647" i="1" s="1"/>
  <c r="D648" i="1" s="1"/>
  <c r="D649" i="1" s="1"/>
  <c r="D650" i="1" s="1"/>
  <c r="D651" i="1" s="1"/>
  <c r="D652" i="1" s="1"/>
  <c r="D656" i="1" s="1"/>
  <c r="D657" i="1" s="1"/>
  <c r="D658" i="1" s="1"/>
  <c r="D659" i="1" s="1"/>
  <c r="D660" i="1" s="1"/>
  <c r="D661" i="1" s="1"/>
  <c r="D662" i="1" s="1"/>
  <c r="D668" i="1" s="1"/>
  <c r="D669" i="1" s="1"/>
  <c r="D670" i="1" s="1"/>
  <c r="D671" i="1" s="1"/>
  <c r="D672" i="1" s="1"/>
  <c r="D673" i="1" s="1"/>
  <c r="D674" i="1" s="1"/>
  <c r="D678" i="1" s="1"/>
  <c r="Q452" i="1"/>
  <c r="X464" i="1"/>
  <c r="Q459" i="1"/>
  <c r="Q462" i="1" s="1"/>
  <c r="Q463" i="1"/>
  <c r="Q458" i="1"/>
  <c r="C50" i="2" s="1"/>
  <c r="N49" i="2"/>
  <c r="AA49" i="2" s="1"/>
  <c r="D475" i="1"/>
  <c r="G49" i="2"/>
  <c r="L49" i="2" s="1"/>
  <c r="T49" i="2"/>
  <c r="C679" i="1"/>
  <c r="C680" i="1" s="1"/>
  <c r="C681" i="1" s="1"/>
  <c r="C682" i="1" s="1"/>
  <c r="U586" i="1"/>
  <c r="W586" i="1" s="1"/>
  <c r="V62" i="2" s="1"/>
  <c r="BK69" i="5"/>
  <c r="V69" i="5"/>
  <c r="W69" i="5" s="1"/>
  <c r="HD69" i="5"/>
  <c r="HE69" i="5" s="1"/>
  <c r="GT69" i="5"/>
  <c r="GU69" i="5" s="1"/>
  <c r="FP69" i="5"/>
  <c r="FQ69" i="5" s="1"/>
  <c r="EB69" i="5"/>
  <c r="EC69" i="5" s="1"/>
  <c r="FZ69" i="5"/>
  <c r="GA69" i="5" s="1"/>
  <c r="EL69" i="5"/>
  <c r="EM69" i="5" s="1"/>
  <c r="DH69" i="5"/>
  <c r="DI69" i="5" s="1"/>
  <c r="DR69" i="5"/>
  <c r="DS69" i="5" s="1"/>
  <c r="GJ69" i="5"/>
  <c r="GK69" i="5" s="1"/>
  <c r="FF69" i="5"/>
  <c r="FG69" i="5" s="1"/>
  <c r="CX69" i="5"/>
  <c r="CY69" i="5" s="1"/>
  <c r="EV69" i="5"/>
  <c r="EW69" i="5" s="1"/>
  <c r="L69" i="5"/>
  <c r="M69" i="5" s="1"/>
  <c r="AF69" i="5"/>
  <c r="AG69" i="5" s="1"/>
  <c r="W615" i="1"/>
  <c r="E65" i="2" s="1"/>
  <c r="W626" i="1"/>
  <c r="W787" i="1"/>
  <c r="W798" i="1"/>
  <c r="D70" i="5"/>
  <c r="F72" i="2"/>
  <c r="W71" i="2" l="1"/>
  <c r="BJ70" i="5"/>
  <c r="CD70" i="5"/>
  <c r="CE70" i="5" s="1"/>
  <c r="CN70" i="5"/>
  <c r="CO70" i="5" s="1"/>
  <c r="BT70" i="5"/>
  <c r="BU70" i="5" s="1"/>
  <c r="AZ70" i="5"/>
  <c r="BA70" i="5" s="1"/>
  <c r="AP70" i="5"/>
  <c r="AQ70" i="5" s="1"/>
  <c r="D679" i="1"/>
  <c r="D680" i="1" s="1"/>
  <c r="D681" i="1" s="1"/>
  <c r="D682" i="1" s="1"/>
  <c r="P49" i="2"/>
  <c r="Q464" i="1"/>
  <c r="N50" i="2"/>
  <c r="AA50" i="2" s="1"/>
  <c r="Q473" i="1"/>
  <c r="Q469" i="1"/>
  <c r="Q472" i="1" s="1"/>
  <c r="Q468" i="1"/>
  <c r="C51" i="2" s="1"/>
  <c r="X474" i="1"/>
  <c r="T50" i="2"/>
  <c r="G50" i="2"/>
  <c r="L50" i="2" s="1"/>
  <c r="D485" i="1"/>
  <c r="C683" i="1"/>
  <c r="C684" i="1" s="1"/>
  <c r="C688" i="1" s="1"/>
  <c r="C689" i="1" s="1"/>
  <c r="C690" i="1" s="1"/>
  <c r="C691" i="1" s="1"/>
  <c r="C692" i="1" s="1"/>
  <c r="C693" i="1" s="1"/>
  <c r="C694" i="1" s="1"/>
  <c r="C698" i="1" s="1"/>
  <c r="C699" i="1" s="1"/>
  <c r="C700" i="1" s="1"/>
  <c r="C701" i="1" s="1"/>
  <c r="C702" i="1" s="1"/>
  <c r="C703" i="1" s="1"/>
  <c r="C704" i="1" s="1"/>
  <c r="C710" i="1" s="1"/>
  <c r="C711" i="1" s="1"/>
  <c r="C712" i="1" s="1"/>
  <c r="C713" i="1" s="1"/>
  <c r="C714" i="1" s="1"/>
  <c r="C715" i="1" s="1"/>
  <c r="C716" i="1" s="1"/>
  <c r="C720" i="1" s="1"/>
  <c r="U596" i="1"/>
  <c r="W596" i="1" s="1"/>
  <c r="V63" i="2" s="1"/>
  <c r="BK70" i="5"/>
  <c r="V70" i="5"/>
  <c r="W70" i="5" s="1"/>
  <c r="HD70" i="5"/>
  <c r="HE70" i="5" s="1"/>
  <c r="GT70" i="5"/>
  <c r="GU70" i="5" s="1"/>
  <c r="FZ70" i="5"/>
  <c r="GA70" i="5" s="1"/>
  <c r="EL70" i="5"/>
  <c r="EM70" i="5" s="1"/>
  <c r="DH70" i="5"/>
  <c r="DI70" i="5" s="1"/>
  <c r="CX70" i="5"/>
  <c r="CY70" i="5" s="1"/>
  <c r="FP70" i="5"/>
  <c r="FQ70" i="5" s="1"/>
  <c r="FF70" i="5"/>
  <c r="FG70" i="5" s="1"/>
  <c r="EB70" i="5"/>
  <c r="EC70" i="5" s="1"/>
  <c r="DR70" i="5"/>
  <c r="DS70" i="5" s="1"/>
  <c r="GJ70" i="5"/>
  <c r="GK70" i="5" s="1"/>
  <c r="EV70" i="5"/>
  <c r="EW70" i="5" s="1"/>
  <c r="L70" i="5"/>
  <c r="M70" i="5" s="1"/>
  <c r="W72" i="2" s="1"/>
  <c r="AF70" i="5"/>
  <c r="AG70" i="5" s="1"/>
  <c r="W799" i="1"/>
  <c r="W808" i="1"/>
  <c r="W627" i="1"/>
  <c r="E66" i="2" s="1"/>
  <c r="W636" i="1"/>
  <c r="D71" i="5"/>
  <c r="F73" i="2"/>
  <c r="BJ71" i="5" l="1"/>
  <c r="CD71" i="5"/>
  <c r="CN71" i="5"/>
  <c r="CO71" i="5" s="1"/>
  <c r="BT71" i="5"/>
  <c r="BU71" i="5" s="1"/>
  <c r="AZ71" i="5"/>
  <c r="BA71" i="5" s="1"/>
  <c r="AP71" i="5"/>
  <c r="AQ71" i="5" s="1"/>
  <c r="CE71" i="5"/>
  <c r="P50" i="2"/>
  <c r="G51" i="2"/>
  <c r="L51" i="2" s="1"/>
  <c r="D683" i="1"/>
  <c r="D684" i="1" s="1"/>
  <c r="D688" i="1" s="1"/>
  <c r="D689" i="1" s="1"/>
  <c r="D690" i="1" s="1"/>
  <c r="D691" i="1" s="1"/>
  <c r="D692" i="1" s="1"/>
  <c r="D693" i="1" s="1"/>
  <c r="D694" i="1" s="1"/>
  <c r="D698" i="1" s="1"/>
  <c r="D699" i="1" s="1"/>
  <c r="D700" i="1" s="1"/>
  <c r="D701" i="1" s="1"/>
  <c r="D702" i="1" s="1"/>
  <c r="D703" i="1" s="1"/>
  <c r="D704" i="1" s="1"/>
  <c r="D710" i="1" s="1"/>
  <c r="D711" i="1" s="1"/>
  <c r="D712" i="1" s="1"/>
  <c r="D713" i="1" s="1"/>
  <c r="D714" i="1" s="1"/>
  <c r="D715" i="1" s="1"/>
  <c r="D716" i="1" s="1"/>
  <c r="D720" i="1" s="1"/>
  <c r="X484" i="1"/>
  <c r="Q483" i="1"/>
  <c r="N52" i="2" s="1"/>
  <c r="AA52" i="2" s="1"/>
  <c r="Q478" i="1"/>
  <c r="C52" i="2" s="1"/>
  <c r="Q479" i="1"/>
  <c r="Q482" i="1" s="1"/>
  <c r="Q474" i="1"/>
  <c r="N51" i="2"/>
  <c r="AA51" i="2" s="1"/>
  <c r="C721" i="1"/>
  <c r="T51" i="2"/>
  <c r="D495" i="1"/>
  <c r="U606" i="1"/>
  <c r="W606" i="1" s="1"/>
  <c r="V64" i="2" s="1"/>
  <c r="BK71" i="5"/>
  <c r="V71" i="5"/>
  <c r="W71" i="5" s="1"/>
  <c r="HD71" i="5"/>
  <c r="HE71" i="5" s="1"/>
  <c r="GT71" i="5"/>
  <c r="GU71" i="5" s="1"/>
  <c r="GJ71" i="5"/>
  <c r="GK71" i="5" s="1"/>
  <c r="FZ71" i="5"/>
  <c r="GA71" i="5" s="1"/>
  <c r="FP71" i="5"/>
  <c r="FQ71" i="5" s="1"/>
  <c r="DR71" i="5"/>
  <c r="DS71" i="5" s="1"/>
  <c r="FF71" i="5"/>
  <c r="FG71" i="5" s="1"/>
  <c r="EV71" i="5"/>
  <c r="EW71" i="5" s="1"/>
  <c r="CX71" i="5"/>
  <c r="CY71" i="5" s="1"/>
  <c r="EB71" i="5"/>
  <c r="EC71" i="5" s="1"/>
  <c r="EL71" i="5"/>
  <c r="EM71" i="5" s="1"/>
  <c r="DH71" i="5"/>
  <c r="DI71" i="5" s="1"/>
  <c r="L71" i="5"/>
  <c r="M71" i="5" s="1"/>
  <c r="W73" i="2" s="1"/>
  <c r="AF71" i="5"/>
  <c r="AG71" i="5" s="1"/>
  <c r="W818" i="1"/>
  <c r="W809" i="1"/>
  <c r="W646" i="1"/>
  <c r="W637" i="1"/>
  <c r="E67" i="2" s="1"/>
  <c r="D72" i="5"/>
  <c r="F74" i="2"/>
  <c r="X494" i="1" l="1"/>
  <c r="BJ72" i="5"/>
  <c r="CD72" i="5"/>
  <c r="CE72" i="5" s="1"/>
  <c r="CN72" i="5"/>
  <c r="BT72" i="5"/>
  <c r="BU72" i="5" s="1"/>
  <c r="AZ72" i="5"/>
  <c r="BA72" i="5" s="1"/>
  <c r="AP72" i="5"/>
  <c r="AQ72" i="5" s="1"/>
  <c r="CO72" i="5"/>
  <c r="D721" i="1"/>
  <c r="Q484" i="1"/>
  <c r="Q488" i="1"/>
  <c r="C53" i="2" s="1"/>
  <c r="Q493" i="1"/>
  <c r="N53" i="2" s="1"/>
  <c r="AA53" i="2" s="1"/>
  <c r="Q489" i="1"/>
  <c r="Q492" i="1" s="1"/>
  <c r="P51" i="2"/>
  <c r="D507" i="1"/>
  <c r="G52" i="2"/>
  <c r="L52" i="2" s="1"/>
  <c r="P52" i="2" s="1"/>
  <c r="T52" i="2"/>
  <c r="C722" i="1"/>
  <c r="C723" i="1" s="1"/>
  <c r="C724" i="1" s="1"/>
  <c r="U616" i="1"/>
  <c r="W616" i="1" s="1"/>
  <c r="V65" i="2" s="1"/>
  <c r="BK72" i="5"/>
  <c r="V72" i="5"/>
  <c r="W72" i="5" s="1"/>
  <c r="HD72" i="5"/>
  <c r="HE72" i="5" s="1"/>
  <c r="GT72" i="5"/>
  <c r="GU72" i="5" s="1"/>
  <c r="GJ72" i="5"/>
  <c r="GK72" i="5" s="1"/>
  <c r="FZ72" i="5"/>
  <c r="GA72" i="5" s="1"/>
  <c r="FF72" i="5"/>
  <c r="FG72" i="5" s="1"/>
  <c r="EB72" i="5"/>
  <c r="EC72" i="5" s="1"/>
  <c r="FP72" i="5"/>
  <c r="FQ72" i="5" s="1"/>
  <c r="EV72" i="5"/>
  <c r="EW72" i="5" s="1"/>
  <c r="DR72" i="5"/>
  <c r="DS72" i="5" s="1"/>
  <c r="EL72" i="5"/>
  <c r="EM72" i="5" s="1"/>
  <c r="CX72" i="5"/>
  <c r="CY72" i="5" s="1"/>
  <c r="DH72" i="5"/>
  <c r="DI72" i="5" s="1"/>
  <c r="L72" i="5"/>
  <c r="M72" i="5" s="1"/>
  <c r="W74" i="2" s="1"/>
  <c r="AF72" i="5"/>
  <c r="AG72" i="5" s="1"/>
  <c r="W647" i="1"/>
  <c r="E68" i="2" s="1"/>
  <c r="W656" i="1"/>
  <c r="W819" i="1"/>
  <c r="W828" i="1"/>
  <c r="D73" i="5"/>
  <c r="F75" i="2"/>
  <c r="BJ73" i="5" l="1"/>
  <c r="CD73" i="5"/>
  <c r="CN73" i="5"/>
  <c r="CO73" i="5" s="1"/>
  <c r="BT73" i="5"/>
  <c r="AZ73" i="5"/>
  <c r="BA73" i="5" s="1"/>
  <c r="AP73" i="5"/>
  <c r="AQ73" i="5" s="1"/>
  <c r="CE73" i="5"/>
  <c r="BU73" i="5"/>
  <c r="D722" i="1"/>
  <c r="D723" i="1" s="1"/>
  <c r="D724" i="1" s="1"/>
  <c r="Q494" i="1"/>
  <c r="Q501" i="1"/>
  <c r="Q504" i="1" s="1"/>
  <c r="Q500" i="1"/>
  <c r="C54" i="2" s="1"/>
  <c r="Q505" i="1"/>
  <c r="X506" i="1"/>
  <c r="D517" i="1"/>
  <c r="G53" i="2"/>
  <c r="L53" i="2" s="1"/>
  <c r="P53" i="2" s="1"/>
  <c r="T53" i="2"/>
  <c r="C725" i="1"/>
  <c r="C726" i="1" s="1"/>
  <c r="C730" i="1" s="1"/>
  <c r="C731" i="1" s="1"/>
  <c r="C732" i="1" s="1"/>
  <c r="C733" i="1" s="1"/>
  <c r="C734" i="1" s="1"/>
  <c r="C735" i="1" s="1"/>
  <c r="C736" i="1" s="1"/>
  <c r="C740" i="1" s="1"/>
  <c r="C741" i="1" s="1"/>
  <c r="C742" i="1" s="1"/>
  <c r="C743" i="1" s="1"/>
  <c r="C744" i="1" s="1"/>
  <c r="C745" i="1" s="1"/>
  <c r="C746" i="1" s="1"/>
  <c r="C752" i="1" s="1"/>
  <c r="C753" i="1" s="1"/>
  <c r="C754" i="1" s="1"/>
  <c r="C755" i="1" s="1"/>
  <c r="C756" i="1" s="1"/>
  <c r="C757" i="1" s="1"/>
  <c r="C758" i="1" s="1"/>
  <c r="C762" i="1" s="1"/>
  <c r="U628" i="1"/>
  <c r="W628" i="1" s="1"/>
  <c r="V66" i="2" s="1"/>
  <c r="BK73" i="5"/>
  <c r="V73" i="5"/>
  <c r="W73" i="5" s="1"/>
  <c r="GT73" i="5"/>
  <c r="GU73" i="5" s="1"/>
  <c r="FZ73" i="5"/>
  <c r="GA73" i="5" s="1"/>
  <c r="GJ73" i="5"/>
  <c r="GK73" i="5" s="1"/>
  <c r="FF73" i="5"/>
  <c r="FG73" i="5" s="1"/>
  <c r="EB73" i="5"/>
  <c r="EC73" i="5" s="1"/>
  <c r="HD73" i="5"/>
  <c r="HE73" i="5" s="1"/>
  <c r="FP73" i="5"/>
  <c r="FQ73" i="5" s="1"/>
  <c r="EL73" i="5"/>
  <c r="EM73" i="5" s="1"/>
  <c r="DH73" i="5"/>
  <c r="DI73" i="5" s="1"/>
  <c r="EV73" i="5"/>
  <c r="EW73" i="5" s="1"/>
  <c r="CX73" i="5"/>
  <c r="CY73" i="5" s="1"/>
  <c r="DR73" i="5"/>
  <c r="DS73" i="5" s="1"/>
  <c r="L73" i="5"/>
  <c r="M73" i="5" s="1"/>
  <c r="W75" i="2" s="1"/>
  <c r="AF73" i="5"/>
  <c r="AG73" i="5" s="1"/>
  <c r="W829" i="1"/>
  <c r="W840" i="1"/>
  <c r="W657" i="1"/>
  <c r="E69" i="2" s="1"/>
  <c r="W668" i="1"/>
  <c r="D74" i="5"/>
  <c r="F76" i="2"/>
  <c r="BJ74" i="5" l="1"/>
  <c r="CD74" i="5"/>
  <c r="CE74" i="5" s="1"/>
  <c r="CN74" i="5"/>
  <c r="BT74" i="5"/>
  <c r="BU74" i="5" s="1"/>
  <c r="AZ74" i="5"/>
  <c r="AP74" i="5"/>
  <c r="AQ74" i="5" s="1"/>
  <c r="CO74" i="5"/>
  <c r="BA74" i="5"/>
  <c r="G54" i="2"/>
  <c r="L54" i="2" s="1"/>
  <c r="D725" i="1"/>
  <c r="D726" i="1" s="1"/>
  <c r="D730" i="1" s="1"/>
  <c r="D731" i="1" s="1"/>
  <c r="D732" i="1" s="1"/>
  <c r="D733" i="1" s="1"/>
  <c r="D734" i="1" s="1"/>
  <c r="D735" i="1" s="1"/>
  <c r="D736" i="1" s="1"/>
  <c r="D740" i="1" s="1"/>
  <c r="D741" i="1" s="1"/>
  <c r="D742" i="1" s="1"/>
  <c r="D743" i="1" s="1"/>
  <c r="D744" i="1" s="1"/>
  <c r="D745" i="1" s="1"/>
  <c r="D746" i="1" s="1"/>
  <c r="D752" i="1" s="1"/>
  <c r="D753" i="1" s="1"/>
  <c r="D754" i="1" s="1"/>
  <c r="D755" i="1" s="1"/>
  <c r="D756" i="1" s="1"/>
  <c r="D757" i="1" s="1"/>
  <c r="D758" i="1" s="1"/>
  <c r="D762" i="1" s="1"/>
  <c r="X516" i="1"/>
  <c r="Q506" i="1"/>
  <c r="N54" i="2"/>
  <c r="AA54" i="2" s="1"/>
  <c r="Q515" i="1"/>
  <c r="Q510" i="1"/>
  <c r="C55" i="2" s="1"/>
  <c r="Q511" i="1"/>
  <c r="Q514" i="1" s="1"/>
  <c r="C763" i="1"/>
  <c r="T54" i="2"/>
  <c r="D527" i="1"/>
  <c r="U638" i="1"/>
  <c r="W638" i="1" s="1"/>
  <c r="V67" i="2" s="1"/>
  <c r="BK74" i="5"/>
  <c r="V74" i="5"/>
  <c r="W74" i="5" s="1"/>
  <c r="GT74" i="5"/>
  <c r="GU74" i="5" s="1"/>
  <c r="FZ74" i="5"/>
  <c r="GA74" i="5" s="1"/>
  <c r="FP74" i="5"/>
  <c r="FQ74" i="5" s="1"/>
  <c r="DR74" i="5"/>
  <c r="DS74" i="5" s="1"/>
  <c r="GJ74" i="5"/>
  <c r="GK74" i="5" s="1"/>
  <c r="FF74" i="5"/>
  <c r="FG74" i="5" s="1"/>
  <c r="EB74" i="5"/>
  <c r="EC74" i="5" s="1"/>
  <c r="HD74" i="5"/>
  <c r="HE74" i="5" s="1"/>
  <c r="EL74" i="5"/>
  <c r="EM74" i="5" s="1"/>
  <c r="DH74" i="5"/>
  <c r="DI74" i="5" s="1"/>
  <c r="EV74" i="5"/>
  <c r="EW74" i="5" s="1"/>
  <c r="CX74" i="5"/>
  <c r="CY74" i="5" s="1"/>
  <c r="L74" i="5"/>
  <c r="M74" i="5" s="1"/>
  <c r="AF74" i="5"/>
  <c r="AG74" i="5" s="1"/>
  <c r="W669" i="1"/>
  <c r="E70" i="2" s="1"/>
  <c r="W678" i="1"/>
  <c r="W850" i="1"/>
  <c r="W841" i="1"/>
  <c r="D75" i="5"/>
  <c r="F77" i="2"/>
  <c r="W76" i="2" l="1"/>
  <c r="BJ75" i="5"/>
  <c r="CD75" i="5"/>
  <c r="CE75" i="5" s="1"/>
  <c r="CN75" i="5"/>
  <c r="CO75" i="5" s="1"/>
  <c r="BT75" i="5"/>
  <c r="BU75" i="5" s="1"/>
  <c r="AZ75" i="5"/>
  <c r="BA75" i="5" s="1"/>
  <c r="AP75" i="5"/>
  <c r="AQ75" i="5" s="1"/>
  <c r="D763" i="1"/>
  <c r="G55" i="2"/>
  <c r="L55" i="2" s="1"/>
  <c r="Q516" i="1"/>
  <c r="N55" i="2"/>
  <c r="AA55" i="2" s="1"/>
  <c r="Q520" i="1"/>
  <c r="C56" i="2" s="1"/>
  <c r="Q525" i="1"/>
  <c r="N56" i="2" s="1"/>
  <c r="AA56" i="2" s="1"/>
  <c r="Q521" i="1"/>
  <c r="Q524" i="1" s="1"/>
  <c r="X526" i="1"/>
  <c r="P54" i="2"/>
  <c r="D537" i="1"/>
  <c r="C764" i="1"/>
  <c r="C765" i="1" s="1"/>
  <c r="C766" i="1" s="1"/>
  <c r="T55" i="2"/>
  <c r="U648" i="1"/>
  <c r="W648" i="1" s="1"/>
  <c r="V68" i="2" s="1"/>
  <c r="BK75" i="5"/>
  <c r="V75" i="5"/>
  <c r="W75" i="5" s="1"/>
  <c r="HD75" i="5"/>
  <c r="HE75" i="5" s="1"/>
  <c r="GJ75" i="5"/>
  <c r="GK75" i="5" s="1"/>
  <c r="FZ75" i="5"/>
  <c r="GA75" i="5" s="1"/>
  <c r="EV75" i="5"/>
  <c r="EW75" i="5" s="1"/>
  <c r="EL75" i="5"/>
  <c r="EM75" i="5" s="1"/>
  <c r="FP75" i="5"/>
  <c r="FQ75" i="5" s="1"/>
  <c r="DR75" i="5"/>
  <c r="DS75" i="5" s="1"/>
  <c r="GT75" i="5"/>
  <c r="GU75" i="5" s="1"/>
  <c r="EB75" i="5"/>
  <c r="EC75" i="5" s="1"/>
  <c r="DH75" i="5"/>
  <c r="DI75" i="5" s="1"/>
  <c r="FF75" i="5"/>
  <c r="FG75" i="5" s="1"/>
  <c r="CX75" i="5"/>
  <c r="CY75" i="5" s="1"/>
  <c r="L75" i="5"/>
  <c r="M75" i="5" s="1"/>
  <c r="W77" i="2" s="1"/>
  <c r="AF75" i="5"/>
  <c r="AG75" i="5" s="1"/>
  <c r="W851" i="1"/>
  <c r="W860" i="1"/>
  <c r="W688" i="1"/>
  <c r="W679" i="1"/>
  <c r="E71" i="2" s="1"/>
  <c r="D76" i="5"/>
  <c r="F78" i="2"/>
  <c r="BJ76" i="5" l="1"/>
  <c r="CD76" i="5"/>
  <c r="CE76" i="5" s="1"/>
  <c r="CN76" i="5"/>
  <c r="BT76" i="5"/>
  <c r="BU76" i="5" s="1"/>
  <c r="AZ76" i="5"/>
  <c r="AP76" i="5"/>
  <c r="AQ76" i="5" s="1"/>
  <c r="CO76" i="5"/>
  <c r="BA76" i="5"/>
  <c r="P55" i="2"/>
  <c r="D764" i="1"/>
  <c r="D765" i="1" s="1"/>
  <c r="D766" i="1" s="1"/>
  <c r="Q526" i="1"/>
  <c r="X536" i="1"/>
  <c r="Q535" i="1"/>
  <c r="N57" i="2" s="1"/>
  <c r="AA57" i="2" s="1"/>
  <c r="Q531" i="1"/>
  <c r="Q534" i="1" s="1"/>
  <c r="Q530" i="1"/>
  <c r="C57" i="2" s="1"/>
  <c r="D549" i="1"/>
  <c r="G56" i="2"/>
  <c r="L56" i="2" s="1"/>
  <c r="P56" i="2" s="1"/>
  <c r="T56" i="2"/>
  <c r="C767" i="1"/>
  <c r="C768" i="1" s="1"/>
  <c r="C772" i="1" s="1"/>
  <c r="C773" i="1" s="1"/>
  <c r="C774" i="1" s="1"/>
  <c r="C775" i="1" s="1"/>
  <c r="C776" i="1" s="1"/>
  <c r="C777" i="1" s="1"/>
  <c r="C778" i="1" s="1"/>
  <c r="C782" i="1" s="1"/>
  <c r="C783" i="1" s="1"/>
  <c r="C784" i="1" s="1"/>
  <c r="C785" i="1" s="1"/>
  <c r="C786" i="1" s="1"/>
  <c r="C787" i="1" s="1"/>
  <c r="C788" i="1" s="1"/>
  <c r="C794" i="1" s="1"/>
  <c r="C795" i="1" s="1"/>
  <c r="C796" i="1" s="1"/>
  <c r="C797" i="1" s="1"/>
  <c r="C798" i="1" s="1"/>
  <c r="C799" i="1" s="1"/>
  <c r="C800" i="1" s="1"/>
  <c r="C804" i="1" s="1"/>
  <c r="U658" i="1"/>
  <c r="W658" i="1" s="1"/>
  <c r="V69" i="2" s="1"/>
  <c r="BK76" i="5"/>
  <c r="V76" i="5"/>
  <c r="W76" i="5" s="1"/>
  <c r="HD76" i="5"/>
  <c r="HE76" i="5" s="1"/>
  <c r="GT76" i="5"/>
  <c r="GU76" i="5" s="1"/>
  <c r="GJ76" i="5"/>
  <c r="GK76" i="5" s="1"/>
  <c r="EB76" i="5"/>
  <c r="EC76" i="5" s="1"/>
  <c r="EV76" i="5"/>
  <c r="EW76" i="5" s="1"/>
  <c r="EL76" i="5"/>
  <c r="EM76" i="5" s="1"/>
  <c r="FZ76" i="5"/>
  <c r="GA76" i="5" s="1"/>
  <c r="CX76" i="5"/>
  <c r="CY76" i="5" s="1"/>
  <c r="FP76" i="5"/>
  <c r="FQ76" i="5" s="1"/>
  <c r="DR76" i="5"/>
  <c r="DS76" i="5" s="1"/>
  <c r="DH76" i="5"/>
  <c r="DI76" i="5" s="1"/>
  <c r="FF76" i="5"/>
  <c r="FG76" i="5" s="1"/>
  <c r="L76" i="5"/>
  <c r="M76" i="5" s="1"/>
  <c r="AF76" i="5"/>
  <c r="AG76" i="5" s="1"/>
  <c r="W698" i="1"/>
  <c r="W689" i="1"/>
  <c r="E72" i="2" s="1"/>
  <c r="W870" i="1"/>
  <c r="W861" i="1"/>
  <c r="D77" i="5"/>
  <c r="F79" i="2"/>
  <c r="W78" i="2" l="1"/>
  <c r="G57" i="2"/>
  <c r="L57" i="2" s="1"/>
  <c r="P57" i="2" s="1"/>
  <c r="BJ77" i="5"/>
  <c r="CD77" i="5"/>
  <c r="CE77" i="5" s="1"/>
  <c r="CN77" i="5"/>
  <c r="CO77" i="5" s="1"/>
  <c r="BT77" i="5"/>
  <c r="BU77" i="5" s="1"/>
  <c r="AZ77" i="5"/>
  <c r="BA77" i="5" s="1"/>
  <c r="AP77" i="5"/>
  <c r="AQ77" i="5" s="1"/>
  <c r="D767" i="1"/>
  <c r="D768" i="1" s="1"/>
  <c r="D772" i="1" s="1"/>
  <c r="D773" i="1" s="1"/>
  <c r="D774" i="1" s="1"/>
  <c r="D775" i="1" s="1"/>
  <c r="D776" i="1" s="1"/>
  <c r="D777" i="1" s="1"/>
  <c r="D778" i="1" s="1"/>
  <c r="D782" i="1" s="1"/>
  <c r="D783" i="1" s="1"/>
  <c r="D784" i="1" s="1"/>
  <c r="D785" i="1" s="1"/>
  <c r="D786" i="1" s="1"/>
  <c r="D787" i="1" s="1"/>
  <c r="D788" i="1" s="1"/>
  <c r="D794" i="1" s="1"/>
  <c r="D795" i="1" s="1"/>
  <c r="D796" i="1" s="1"/>
  <c r="D797" i="1" s="1"/>
  <c r="D798" i="1" s="1"/>
  <c r="D799" i="1" s="1"/>
  <c r="D800" i="1" s="1"/>
  <c r="D804" i="1" s="1"/>
  <c r="X548" i="1"/>
  <c r="Q536" i="1"/>
  <c r="Q547" i="1"/>
  <c r="N58" i="2" s="1"/>
  <c r="AA58" i="2" s="1"/>
  <c r="Q542" i="1"/>
  <c r="C58" i="2" s="1"/>
  <c r="Q543" i="1"/>
  <c r="Q546" i="1" s="1"/>
  <c r="T57" i="2"/>
  <c r="D559" i="1"/>
  <c r="C805" i="1"/>
  <c r="U670" i="1"/>
  <c r="W670" i="1" s="1"/>
  <c r="V70" i="2" s="1"/>
  <c r="BK77" i="5"/>
  <c r="V77" i="5"/>
  <c r="W77" i="5" s="1"/>
  <c r="GT77" i="5"/>
  <c r="GU77" i="5" s="1"/>
  <c r="FZ77" i="5"/>
  <c r="GA77" i="5" s="1"/>
  <c r="HD77" i="5"/>
  <c r="HE77" i="5" s="1"/>
  <c r="FF77" i="5"/>
  <c r="FG77" i="5" s="1"/>
  <c r="GJ77" i="5"/>
  <c r="GK77" i="5" s="1"/>
  <c r="EB77" i="5"/>
  <c r="EC77" i="5" s="1"/>
  <c r="EV77" i="5"/>
  <c r="EW77" i="5" s="1"/>
  <c r="DR77" i="5"/>
  <c r="DS77" i="5" s="1"/>
  <c r="DH77" i="5"/>
  <c r="DI77" i="5" s="1"/>
  <c r="CX77" i="5"/>
  <c r="CY77" i="5" s="1"/>
  <c r="FP77" i="5"/>
  <c r="FQ77" i="5" s="1"/>
  <c r="EL77" i="5"/>
  <c r="EM77" i="5" s="1"/>
  <c r="L77" i="5"/>
  <c r="M77" i="5" s="1"/>
  <c r="W79" i="2" s="1"/>
  <c r="AF77" i="5"/>
  <c r="AG77" i="5" s="1"/>
  <c r="W699" i="1"/>
  <c r="E73" i="2" s="1"/>
  <c r="W710" i="1"/>
  <c r="W871" i="1"/>
  <c r="W882" i="1"/>
  <c r="D78" i="5"/>
  <c r="F80" i="2"/>
  <c r="BJ78" i="5" l="1"/>
  <c r="CD78" i="5"/>
  <c r="CE78" i="5" s="1"/>
  <c r="CN78" i="5"/>
  <c r="BT78" i="5"/>
  <c r="BU78" i="5" s="1"/>
  <c r="AZ78" i="5"/>
  <c r="AP78" i="5"/>
  <c r="AQ78" i="5" s="1"/>
  <c r="CO78" i="5"/>
  <c r="BA78" i="5"/>
  <c r="X558" i="1"/>
  <c r="D805" i="1"/>
  <c r="G58" i="2"/>
  <c r="L58" i="2" s="1"/>
  <c r="P58" i="2" s="1"/>
  <c r="Q552" i="1"/>
  <c r="C59" i="2" s="1"/>
  <c r="Q557" i="1"/>
  <c r="N59" i="2" s="1"/>
  <c r="AA59" i="2" s="1"/>
  <c r="Q553" i="1"/>
  <c r="Q556" i="1" s="1"/>
  <c r="Q548" i="1"/>
  <c r="T58" i="2"/>
  <c r="C806" i="1"/>
  <c r="C807" i="1" s="1"/>
  <c r="C808" i="1" s="1"/>
  <c r="D569" i="1"/>
  <c r="U680" i="1"/>
  <c r="W680" i="1" s="1"/>
  <c r="V71" i="2" s="1"/>
  <c r="BK78" i="5"/>
  <c r="V78" i="5"/>
  <c r="W78" i="5" s="1"/>
  <c r="GT78" i="5"/>
  <c r="GU78" i="5" s="1"/>
  <c r="GJ78" i="5"/>
  <c r="GK78" i="5" s="1"/>
  <c r="FP78" i="5"/>
  <c r="FQ78" i="5" s="1"/>
  <c r="HD78" i="5"/>
  <c r="HE78" i="5" s="1"/>
  <c r="FZ78" i="5"/>
  <c r="GA78" i="5" s="1"/>
  <c r="DR78" i="5"/>
  <c r="DS78" i="5" s="1"/>
  <c r="FF78" i="5"/>
  <c r="FG78" i="5" s="1"/>
  <c r="EV78" i="5"/>
  <c r="EW78" i="5" s="1"/>
  <c r="DH78" i="5"/>
  <c r="DI78" i="5" s="1"/>
  <c r="CX78" i="5"/>
  <c r="CY78" i="5" s="1"/>
  <c r="EL78" i="5"/>
  <c r="EM78" i="5" s="1"/>
  <c r="EB78" i="5"/>
  <c r="EC78" i="5" s="1"/>
  <c r="L78" i="5"/>
  <c r="M78" i="5" s="1"/>
  <c r="W80" i="2" s="1"/>
  <c r="AF78" i="5"/>
  <c r="AG78" i="5" s="1"/>
  <c r="W711" i="1"/>
  <c r="E74" i="2" s="1"/>
  <c r="W720" i="1"/>
  <c r="W883" i="1"/>
  <c r="W892" i="1"/>
  <c r="D79" i="5"/>
  <c r="F81" i="2"/>
  <c r="BJ79" i="5" l="1"/>
  <c r="BK79" i="5" s="1"/>
  <c r="CD79" i="5"/>
  <c r="CN79" i="5"/>
  <c r="CO79" i="5" s="1"/>
  <c r="BT79" i="5"/>
  <c r="AZ79" i="5"/>
  <c r="BA79" i="5" s="1"/>
  <c r="AP79" i="5"/>
  <c r="AQ79" i="5" s="1"/>
  <c r="CE79" i="5"/>
  <c r="BU79" i="5"/>
  <c r="D806" i="1"/>
  <c r="D807" i="1" s="1"/>
  <c r="D808" i="1" s="1"/>
  <c r="Q558" i="1"/>
  <c r="Q567" i="1"/>
  <c r="Q563" i="1"/>
  <c r="Q566" i="1" s="1"/>
  <c r="Q562" i="1"/>
  <c r="C60" i="2" s="1"/>
  <c r="X568" i="1"/>
  <c r="T59" i="2"/>
  <c r="G59" i="2"/>
  <c r="L59" i="2" s="1"/>
  <c r="P59" i="2" s="1"/>
  <c r="C809" i="1"/>
  <c r="C810" i="1" s="1"/>
  <c r="C814" i="1" s="1"/>
  <c r="C815" i="1" s="1"/>
  <c r="C816" i="1" s="1"/>
  <c r="C817" i="1" s="1"/>
  <c r="C818" i="1" s="1"/>
  <c r="C819" i="1" s="1"/>
  <c r="C820" i="1" s="1"/>
  <c r="C824" i="1" s="1"/>
  <c r="C825" i="1" s="1"/>
  <c r="C826" i="1" s="1"/>
  <c r="C827" i="1" s="1"/>
  <c r="C828" i="1" s="1"/>
  <c r="C829" i="1" s="1"/>
  <c r="C830" i="1" s="1"/>
  <c r="C836" i="1" s="1"/>
  <c r="C837" i="1" s="1"/>
  <c r="C838" i="1" s="1"/>
  <c r="C839" i="1" s="1"/>
  <c r="C840" i="1" s="1"/>
  <c r="C841" i="1" s="1"/>
  <c r="C842" i="1" s="1"/>
  <c r="C846" i="1" s="1"/>
  <c r="D579" i="1"/>
  <c r="U690" i="1"/>
  <c r="W690" i="1" s="1"/>
  <c r="V72" i="2" s="1"/>
  <c r="V79" i="5"/>
  <c r="W79" i="5" s="1"/>
  <c r="HD79" i="5"/>
  <c r="HE79" i="5" s="1"/>
  <c r="GJ79" i="5"/>
  <c r="GK79" i="5" s="1"/>
  <c r="GT79" i="5"/>
  <c r="GU79" i="5" s="1"/>
  <c r="FZ79" i="5"/>
  <c r="GA79" i="5" s="1"/>
  <c r="EV79" i="5"/>
  <c r="EW79" i="5" s="1"/>
  <c r="EL79" i="5"/>
  <c r="EM79" i="5" s="1"/>
  <c r="DR79" i="5"/>
  <c r="DS79" i="5" s="1"/>
  <c r="FF79" i="5"/>
  <c r="FG79" i="5" s="1"/>
  <c r="FP79" i="5"/>
  <c r="FQ79" i="5" s="1"/>
  <c r="EB79" i="5"/>
  <c r="EC79" i="5" s="1"/>
  <c r="CX79" i="5"/>
  <c r="CY79" i="5" s="1"/>
  <c r="DH79" i="5"/>
  <c r="DI79" i="5" s="1"/>
  <c r="L79" i="5"/>
  <c r="M79" i="5" s="1"/>
  <c r="AF79" i="5"/>
  <c r="AG79" i="5" s="1"/>
  <c r="W730" i="1"/>
  <c r="W721" i="1"/>
  <c r="E75" i="2" s="1"/>
  <c r="W893" i="1"/>
  <c r="W902" i="1"/>
  <c r="D80" i="5"/>
  <c r="F82" i="2"/>
  <c r="W81" i="2" l="1"/>
  <c r="BJ80" i="5"/>
  <c r="CD80" i="5"/>
  <c r="CE80" i="5" s="1"/>
  <c r="CN80" i="5"/>
  <c r="BT80" i="5"/>
  <c r="BU80" i="5" s="1"/>
  <c r="AZ80" i="5"/>
  <c r="BA80" i="5" s="1"/>
  <c r="AP80" i="5"/>
  <c r="AQ80" i="5" s="1"/>
  <c r="CO80" i="5"/>
  <c r="D809" i="1"/>
  <c r="D810" i="1" s="1"/>
  <c r="D814" i="1" s="1"/>
  <c r="D815" i="1" s="1"/>
  <c r="D816" i="1" s="1"/>
  <c r="D817" i="1" s="1"/>
  <c r="D818" i="1" s="1"/>
  <c r="D819" i="1" s="1"/>
  <c r="D820" i="1" s="1"/>
  <c r="D824" i="1" s="1"/>
  <c r="D825" i="1" s="1"/>
  <c r="D826" i="1" s="1"/>
  <c r="D827" i="1" s="1"/>
  <c r="D828" i="1" s="1"/>
  <c r="D829" i="1" s="1"/>
  <c r="D830" i="1" s="1"/>
  <c r="D836" i="1" s="1"/>
  <c r="D837" i="1" s="1"/>
  <c r="D838" i="1" s="1"/>
  <c r="D839" i="1" s="1"/>
  <c r="D840" i="1" s="1"/>
  <c r="D841" i="1" s="1"/>
  <c r="D842" i="1" s="1"/>
  <c r="D846" i="1" s="1"/>
  <c r="Q568" i="1"/>
  <c r="X578" i="1"/>
  <c r="Q577" i="1"/>
  <c r="N61" i="2" s="1"/>
  <c r="AA61" i="2" s="1"/>
  <c r="Q572" i="1"/>
  <c r="C61" i="2" s="1"/>
  <c r="Q573" i="1"/>
  <c r="Q576" i="1" s="1"/>
  <c r="N60" i="2"/>
  <c r="AA60" i="2" s="1"/>
  <c r="D591" i="1"/>
  <c r="C847" i="1"/>
  <c r="G60" i="2"/>
  <c r="L60" i="2" s="1"/>
  <c r="T60" i="2"/>
  <c r="U700" i="1"/>
  <c r="W700" i="1" s="1"/>
  <c r="V73" i="2" s="1"/>
  <c r="BK80" i="5"/>
  <c r="V80" i="5"/>
  <c r="W80" i="5" s="1"/>
  <c r="HD80" i="5"/>
  <c r="HE80" i="5" s="1"/>
  <c r="GT80" i="5"/>
  <c r="GU80" i="5" s="1"/>
  <c r="FZ80" i="5"/>
  <c r="GA80" i="5" s="1"/>
  <c r="EV80" i="5"/>
  <c r="EW80" i="5" s="1"/>
  <c r="EL80" i="5"/>
  <c r="EM80" i="5" s="1"/>
  <c r="EB80" i="5"/>
  <c r="EC80" i="5" s="1"/>
  <c r="CX80" i="5"/>
  <c r="CY80" i="5" s="1"/>
  <c r="FP80" i="5"/>
  <c r="FQ80" i="5" s="1"/>
  <c r="FF80" i="5"/>
  <c r="FG80" i="5" s="1"/>
  <c r="DR80" i="5"/>
  <c r="DS80" i="5" s="1"/>
  <c r="DH80" i="5"/>
  <c r="DI80" i="5" s="1"/>
  <c r="GJ80" i="5"/>
  <c r="GK80" i="5" s="1"/>
  <c r="L80" i="5"/>
  <c r="M80" i="5" s="1"/>
  <c r="AF80" i="5"/>
  <c r="AG80" i="5" s="1"/>
  <c r="W903" i="1"/>
  <c r="W912" i="1"/>
  <c r="W913" i="1" s="1"/>
  <c r="W740" i="1"/>
  <c r="W731" i="1"/>
  <c r="E76" i="2" s="1"/>
  <c r="D81" i="5"/>
  <c r="F83" i="2"/>
  <c r="W82" i="2" l="1"/>
  <c r="BJ81" i="5"/>
  <c r="CD81" i="5"/>
  <c r="CN81" i="5"/>
  <c r="CO81" i="5" s="1"/>
  <c r="BT81" i="5"/>
  <c r="AZ81" i="5"/>
  <c r="BA81" i="5" s="1"/>
  <c r="AP81" i="5"/>
  <c r="AQ81" i="5" s="1"/>
  <c r="CE81" i="5"/>
  <c r="BU81" i="5"/>
  <c r="P60" i="2"/>
  <c r="D847" i="1"/>
  <c r="Q589" i="1"/>
  <c r="Q584" i="1"/>
  <c r="C62" i="2" s="1"/>
  <c r="Q585" i="1"/>
  <c r="Q588" i="1" s="1"/>
  <c r="X590" i="1"/>
  <c r="Q578" i="1"/>
  <c r="G61" i="2"/>
  <c r="L61" i="2" s="1"/>
  <c r="P61" i="2" s="1"/>
  <c r="T61" i="2"/>
  <c r="D601" i="1"/>
  <c r="C848" i="1"/>
  <c r="C849" i="1" s="1"/>
  <c r="C850" i="1" s="1"/>
  <c r="U712" i="1"/>
  <c r="W712" i="1" s="1"/>
  <c r="V74" i="2" s="1"/>
  <c r="BK81" i="5"/>
  <c r="V81" i="5"/>
  <c r="W81" i="5" s="1"/>
  <c r="GJ81" i="5"/>
  <c r="GK81" i="5" s="1"/>
  <c r="FZ81" i="5"/>
  <c r="GA81" i="5" s="1"/>
  <c r="HD81" i="5"/>
  <c r="HE81" i="5" s="1"/>
  <c r="FF81" i="5"/>
  <c r="EB81" i="5"/>
  <c r="EC81" i="5" s="1"/>
  <c r="GT81" i="5"/>
  <c r="GU81" i="5" s="1"/>
  <c r="EL81" i="5"/>
  <c r="EM81" i="5" s="1"/>
  <c r="DH81" i="5"/>
  <c r="DI81" i="5" s="1"/>
  <c r="CX81" i="5"/>
  <c r="CY81" i="5" s="1"/>
  <c r="EV81" i="5"/>
  <c r="EW81" i="5" s="1"/>
  <c r="DR81" i="5"/>
  <c r="DS81" i="5" s="1"/>
  <c r="FP81" i="5"/>
  <c r="FQ81" i="5" s="1"/>
  <c r="L81" i="5"/>
  <c r="M81" i="5" s="1"/>
  <c r="AF81" i="5"/>
  <c r="AG81" i="5" s="1"/>
  <c r="FG81" i="5"/>
  <c r="W741" i="1"/>
  <c r="E77" i="2" s="1"/>
  <c r="W752" i="1"/>
  <c r="F84" i="2"/>
  <c r="D82" i="5"/>
  <c r="W83" i="2" l="1"/>
  <c r="BJ82" i="5"/>
  <c r="CD82" i="5"/>
  <c r="CE82" i="5" s="1"/>
  <c r="CN82" i="5"/>
  <c r="BT82" i="5"/>
  <c r="BU82" i="5" s="1"/>
  <c r="AZ82" i="5"/>
  <c r="BA82" i="5" s="1"/>
  <c r="AP82" i="5"/>
  <c r="AQ82" i="5" s="1"/>
  <c r="CO82" i="5"/>
  <c r="D848" i="1"/>
  <c r="D849" i="1" s="1"/>
  <c r="D850" i="1" s="1"/>
  <c r="G62" i="2"/>
  <c r="L62" i="2" s="1"/>
  <c r="Q590" i="1"/>
  <c r="Q599" i="1"/>
  <c r="Q595" i="1"/>
  <c r="Q598" i="1" s="1"/>
  <c r="Q594" i="1"/>
  <c r="C63" i="2" s="1"/>
  <c r="X600" i="1"/>
  <c r="N62" i="2"/>
  <c r="AA62" i="2" s="1"/>
  <c r="C851" i="1"/>
  <c r="C852" i="1" s="1"/>
  <c r="C856" i="1" s="1"/>
  <c r="C857" i="1" s="1"/>
  <c r="C858" i="1" s="1"/>
  <c r="C859" i="1" s="1"/>
  <c r="C860" i="1" s="1"/>
  <c r="C861" i="1" s="1"/>
  <c r="C862" i="1" s="1"/>
  <c r="C866" i="1" s="1"/>
  <c r="C867" i="1" s="1"/>
  <c r="C868" i="1" s="1"/>
  <c r="C869" i="1" s="1"/>
  <c r="C870" i="1" s="1"/>
  <c r="C871" i="1" s="1"/>
  <c r="C872" i="1" s="1"/>
  <c r="C878" i="1" s="1"/>
  <c r="C879" i="1" s="1"/>
  <c r="C880" i="1" s="1"/>
  <c r="C881" i="1" s="1"/>
  <c r="C882" i="1" s="1"/>
  <c r="C883" i="1" s="1"/>
  <c r="C884" i="1" s="1"/>
  <c r="C888" i="1" s="1"/>
  <c r="T62" i="2"/>
  <c r="D611" i="1"/>
  <c r="U722" i="1"/>
  <c r="W722" i="1" s="1"/>
  <c r="V75" i="2" s="1"/>
  <c r="BK82" i="5"/>
  <c r="V82" i="5"/>
  <c r="W82" i="5" s="1"/>
  <c r="GT82" i="5"/>
  <c r="GU82" i="5" s="1"/>
  <c r="FZ82" i="5"/>
  <c r="GA82" i="5" s="1"/>
  <c r="GJ82" i="5"/>
  <c r="GK82" i="5" s="1"/>
  <c r="FP82" i="5"/>
  <c r="FQ82" i="5" s="1"/>
  <c r="DR82" i="5"/>
  <c r="DS82" i="5" s="1"/>
  <c r="HD82" i="5"/>
  <c r="HE82" i="5" s="1"/>
  <c r="FF82" i="5"/>
  <c r="FG82" i="5" s="1"/>
  <c r="EB82" i="5"/>
  <c r="EC82" i="5" s="1"/>
  <c r="EL82" i="5"/>
  <c r="EM82" i="5" s="1"/>
  <c r="DH82" i="5"/>
  <c r="DI82" i="5" s="1"/>
  <c r="CX82" i="5"/>
  <c r="CY82" i="5" s="1"/>
  <c r="EV82" i="5"/>
  <c r="EW82" i="5" s="1"/>
  <c r="L82" i="5"/>
  <c r="M82" i="5" s="1"/>
  <c r="W84" i="2" s="1"/>
  <c r="AF82" i="5"/>
  <c r="AG82" i="5" s="1"/>
  <c r="W762" i="1"/>
  <c r="W753" i="1"/>
  <c r="E78" i="2" s="1"/>
  <c r="D83" i="5"/>
  <c r="F85" i="2"/>
  <c r="BJ83" i="5" l="1"/>
  <c r="CD83" i="5"/>
  <c r="CN83" i="5"/>
  <c r="CO83" i="5" s="1"/>
  <c r="BT83" i="5"/>
  <c r="AZ83" i="5"/>
  <c r="BA83" i="5" s="1"/>
  <c r="AP83" i="5"/>
  <c r="AQ83" i="5" s="1"/>
  <c r="CE83" i="5"/>
  <c r="BU83" i="5"/>
  <c r="D851" i="1"/>
  <c r="D852" i="1" s="1"/>
  <c r="D856" i="1" s="1"/>
  <c r="D857" i="1" s="1"/>
  <c r="D858" i="1" s="1"/>
  <c r="D859" i="1" s="1"/>
  <c r="D860" i="1" s="1"/>
  <c r="D861" i="1" s="1"/>
  <c r="D862" i="1" s="1"/>
  <c r="D866" i="1" s="1"/>
  <c r="D867" i="1" s="1"/>
  <c r="D868" i="1" s="1"/>
  <c r="D869" i="1" s="1"/>
  <c r="D870" i="1" s="1"/>
  <c r="D871" i="1" s="1"/>
  <c r="D872" i="1" s="1"/>
  <c r="D878" i="1" s="1"/>
  <c r="Q600" i="1"/>
  <c r="N63" i="2"/>
  <c r="AA63" i="2" s="1"/>
  <c r="Q609" i="1"/>
  <c r="N64" i="2" s="1"/>
  <c r="Q605" i="1"/>
  <c r="Q608" i="1" s="1"/>
  <c r="Q604" i="1"/>
  <c r="C64" i="2" s="1"/>
  <c r="X610" i="1"/>
  <c r="P62" i="2"/>
  <c r="D621" i="1"/>
  <c r="T63" i="2"/>
  <c r="G63" i="2"/>
  <c r="L63" i="2" s="1"/>
  <c r="P63" i="2" s="1"/>
  <c r="C889" i="1"/>
  <c r="U732" i="1"/>
  <c r="W732" i="1" s="1"/>
  <c r="V76" i="2" s="1"/>
  <c r="BK83" i="5"/>
  <c r="V83" i="5"/>
  <c r="W83" i="5" s="1"/>
  <c r="HD83" i="5"/>
  <c r="HE83" i="5" s="1"/>
  <c r="GT83" i="5"/>
  <c r="GU83" i="5" s="1"/>
  <c r="GJ83" i="5"/>
  <c r="GK83" i="5" s="1"/>
  <c r="FP83" i="5"/>
  <c r="FQ83" i="5" s="1"/>
  <c r="EV83" i="5"/>
  <c r="EW83" i="5" s="1"/>
  <c r="EL83" i="5"/>
  <c r="EM83" i="5" s="1"/>
  <c r="DR83" i="5"/>
  <c r="DS83" i="5" s="1"/>
  <c r="FZ83" i="5"/>
  <c r="GA83" i="5" s="1"/>
  <c r="EB83" i="5"/>
  <c r="EC83" i="5" s="1"/>
  <c r="DH83" i="5"/>
  <c r="DI83" i="5" s="1"/>
  <c r="CX83" i="5"/>
  <c r="CY83" i="5" s="1"/>
  <c r="FF83" i="5"/>
  <c r="FG83" i="5" s="1"/>
  <c r="L83" i="5"/>
  <c r="M83" i="5" s="1"/>
  <c r="W85" i="2" s="1"/>
  <c r="AF83" i="5"/>
  <c r="AG83" i="5" s="1"/>
  <c r="W772" i="1"/>
  <c r="W763" i="1"/>
  <c r="E79" i="2" s="1"/>
  <c r="D84" i="5"/>
  <c r="F86" i="2"/>
  <c r="BJ84" i="5" l="1"/>
  <c r="CD84" i="5"/>
  <c r="CE84" i="5" s="1"/>
  <c r="CN84" i="5"/>
  <c r="BT84" i="5"/>
  <c r="BU84" i="5" s="1"/>
  <c r="AZ84" i="5"/>
  <c r="AP84" i="5"/>
  <c r="AQ84" i="5" s="1"/>
  <c r="CO84" i="5"/>
  <c r="BA84" i="5"/>
  <c r="X620" i="1"/>
  <c r="Q619" i="1"/>
  <c r="Q614" i="1"/>
  <c r="C65" i="2" s="1"/>
  <c r="Q615" i="1"/>
  <c r="Q618" i="1" s="1"/>
  <c r="Q610" i="1"/>
  <c r="D633" i="1"/>
  <c r="AA64" i="2"/>
  <c r="C890" i="1"/>
  <c r="C891" i="1" s="1"/>
  <c r="C892" i="1" s="1"/>
  <c r="T64" i="2"/>
  <c r="G64" i="2"/>
  <c r="L64" i="2" s="1"/>
  <c r="P64" i="2" s="1"/>
  <c r="U742" i="1"/>
  <c r="W742" i="1" s="1"/>
  <c r="V77" i="2" s="1"/>
  <c r="BK84" i="5"/>
  <c r="V84" i="5"/>
  <c r="W84" i="5" s="1"/>
  <c r="HD84" i="5"/>
  <c r="HE84" i="5" s="1"/>
  <c r="GJ84" i="5"/>
  <c r="GK84" i="5" s="1"/>
  <c r="FZ84" i="5"/>
  <c r="GA84" i="5" s="1"/>
  <c r="EV84" i="5"/>
  <c r="EW84" i="5" s="1"/>
  <c r="EL84" i="5"/>
  <c r="EM84" i="5" s="1"/>
  <c r="CX84" i="5"/>
  <c r="CY84" i="5" s="1"/>
  <c r="GT84" i="5"/>
  <c r="GU84" i="5" s="1"/>
  <c r="FF84" i="5"/>
  <c r="FG84" i="5" s="1"/>
  <c r="EB84" i="5"/>
  <c r="EC84" i="5" s="1"/>
  <c r="DH84" i="5"/>
  <c r="DI84" i="5" s="1"/>
  <c r="DR84" i="5"/>
  <c r="DS84" i="5" s="1"/>
  <c r="FP84" i="5"/>
  <c r="FQ84" i="5" s="1"/>
  <c r="L84" i="5"/>
  <c r="M84" i="5" s="1"/>
  <c r="W86" i="2" s="1"/>
  <c r="AF84" i="5"/>
  <c r="AG84" i="5" s="1"/>
  <c r="W773" i="1"/>
  <c r="E80" i="2" s="1"/>
  <c r="W782" i="1"/>
  <c r="D85" i="5"/>
  <c r="F87" i="2"/>
  <c r="BJ85" i="5" l="1"/>
  <c r="CD85" i="5"/>
  <c r="CN85" i="5"/>
  <c r="CO85" i="5" s="1"/>
  <c r="BT85" i="5"/>
  <c r="BU85" i="5" s="1"/>
  <c r="AZ85" i="5"/>
  <c r="BA85" i="5" s="1"/>
  <c r="AP85" i="5"/>
  <c r="AQ85" i="5" s="1"/>
  <c r="CE85" i="5"/>
  <c r="Q620" i="1"/>
  <c r="Q631" i="1"/>
  <c r="Q627" i="1"/>
  <c r="Q630" i="1" s="1"/>
  <c r="Q626" i="1"/>
  <c r="C66" i="2" s="1"/>
  <c r="G65" i="2"/>
  <c r="L65" i="2" s="1"/>
  <c r="N65" i="2"/>
  <c r="AA65" i="2" s="1"/>
  <c r="X632" i="1"/>
  <c r="C893" i="1"/>
  <c r="C894" i="1" s="1"/>
  <c r="C898" i="1" s="1"/>
  <c r="C899" i="1" s="1"/>
  <c r="C900" i="1" s="1"/>
  <c r="C901" i="1" s="1"/>
  <c r="C902" i="1" s="1"/>
  <c r="C903" i="1" s="1"/>
  <c r="C904" i="1" s="1"/>
  <c r="C908" i="1" s="1"/>
  <c r="C909" i="1" s="1"/>
  <c r="C910" i="1" s="1"/>
  <c r="C911" i="1" s="1"/>
  <c r="C912" i="1" s="1"/>
  <c r="C913" i="1" s="1"/>
  <c r="C914" i="1" s="1"/>
  <c r="D643" i="1"/>
  <c r="T65" i="2"/>
  <c r="U754" i="1"/>
  <c r="W754" i="1" s="1"/>
  <c r="V78" i="2" s="1"/>
  <c r="BK85" i="5"/>
  <c r="V85" i="5"/>
  <c r="W85" i="5" s="1"/>
  <c r="HD85" i="5"/>
  <c r="HE85" i="5" s="1"/>
  <c r="GT85" i="5"/>
  <c r="GU85" i="5" s="1"/>
  <c r="GJ85" i="5"/>
  <c r="GK85" i="5" s="1"/>
  <c r="FZ85" i="5"/>
  <c r="GA85" i="5" s="1"/>
  <c r="FP85" i="5"/>
  <c r="FQ85" i="5" s="1"/>
  <c r="FF85" i="5"/>
  <c r="FG85" i="5" s="1"/>
  <c r="EB85" i="5"/>
  <c r="EC85" i="5" s="1"/>
  <c r="EV85" i="5"/>
  <c r="EW85" i="5" s="1"/>
  <c r="DR85" i="5"/>
  <c r="DS85" i="5" s="1"/>
  <c r="DH85" i="5"/>
  <c r="DI85" i="5" s="1"/>
  <c r="CX85" i="5"/>
  <c r="CY85" i="5" s="1"/>
  <c r="EL85" i="5"/>
  <c r="EM85" i="5" s="1"/>
  <c r="L85" i="5"/>
  <c r="M85" i="5" s="1"/>
  <c r="AF85" i="5"/>
  <c r="AG85" i="5" s="1"/>
  <c r="W783" i="1"/>
  <c r="E81" i="2" s="1"/>
  <c r="W794" i="1"/>
  <c r="F88" i="2"/>
  <c r="D86" i="5"/>
  <c r="W87" i="2" l="1"/>
  <c r="BJ86" i="5"/>
  <c r="CD86" i="5"/>
  <c r="CE86" i="5" s="1"/>
  <c r="CN86" i="5"/>
  <c r="BT86" i="5"/>
  <c r="BU86" i="5" s="1"/>
  <c r="AZ86" i="5"/>
  <c r="BA86" i="5" s="1"/>
  <c r="AP86" i="5"/>
  <c r="AQ86" i="5" s="1"/>
  <c r="CO86" i="5"/>
  <c r="Q632" i="1"/>
  <c r="G66" i="2"/>
  <c r="L66" i="2" s="1"/>
  <c r="Q641" i="1"/>
  <c r="N67" i="2" s="1"/>
  <c r="AA67" i="2" s="1"/>
  <c r="Q637" i="1"/>
  <c r="Q640" i="1" s="1"/>
  <c r="Q636" i="1"/>
  <c r="C67" i="2" s="1"/>
  <c r="N66" i="2"/>
  <c r="AA66" i="2" s="1"/>
  <c r="X642" i="1"/>
  <c r="P65" i="2"/>
  <c r="D653" i="1"/>
  <c r="T66" i="2"/>
  <c r="U764" i="1"/>
  <c r="W764" i="1" s="1"/>
  <c r="V79" i="2" s="1"/>
  <c r="BK86" i="5"/>
  <c r="V86" i="5"/>
  <c r="W86" i="5" s="1"/>
  <c r="GT86" i="5"/>
  <c r="GU86" i="5" s="1"/>
  <c r="FZ86" i="5"/>
  <c r="GA86" i="5" s="1"/>
  <c r="HD86" i="5"/>
  <c r="DR86" i="5"/>
  <c r="DS86" i="5" s="1"/>
  <c r="GJ86" i="5"/>
  <c r="GK86" i="5" s="1"/>
  <c r="FP86" i="5"/>
  <c r="FQ86" i="5" s="1"/>
  <c r="FF86" i="5"/>
  <c r="FG86" i="5" s="1"/>
  <c r="EB86" i="5"/>
  <c r="EC86" i="5" s="1"/>
  <c r="EV86" i="5"/>
  <c r="EW86" i="5" s="1"/>
  <c r="DH86" i="5"/>
  <c r="DI86" i="5" s="1"/>
  <c r="EL86" i="5"/>
  <c r="EM86" i="5" s="1"/>
  <c r="CX86" i="5"/>
  <c r="CY86" i="5" s="1"/>
  <c r="L86" i="5"/>
  <c r="M86" i="5" s="1"/>
  <c r="AF86" i="5"/>
  <c r="AG86" i="5" s="1"/>
  <c r="HE86" i="5"/>
  <c r="W795" i="1"/>
  <c r="E82" i="2" s="1"/>
  <c r="W804" i="1"/>
  <c r="D87" i="5"/>
  <c r="F89" i="2"/>
  <c r="W88" i="2" l="1"/>
  <c r="BJ87" i="5"/>
  <c r="CD87" i="5"/>
  <c r="CN87" i="5"/>
  <c r="CO87" i="5" s="1"/>
  <c r="BT87" i="5"/>
  <c r="BU87" i="5" s="1"/>
  <c r="AZ87" i="5"/>
  <c r="BA87" i="5" s="1"/>
  <c r="AP87" i="5"/>
  <c r="AQ87" i="5" s="1"/>
  <c r="CE87" i="5"/>
  <c r="P66" i="2"/>
  <c r="Q651" i="1"/>
  <c r="N68" i="2" s="1"/>
  <c r="AA68" i="2" s="1"/>
  <c r="Q646" i="1"/>
  <c r="C68" i="2" s="1"/>
  <c r="Q647" i="1"/>
  <c r="Q650" i="1" s="1"/>
  <c r="X652" i="1"/>
  <c r="Q642" i="1"/>
  <c r="D663" i="1"/>
  <c r="G67" i="2"/>
  <c r="L67" i="2" s="1"/>
  <c r="P67" i="2" s="1"/>
  <c r="T67" i="2"/>
  <c r="U774" i="1"/>
  <c r="W774" i="1" s="1"/>
  <c r="V80" i="2" s="1"/>
  <c r="BK87" i="5"/>
  <c r="V87" i="5"/>
  <c r="W87" i="5" s="1"/>
  <c r="HD87" i="5"/>
  <c r="HE87" i="5" s="1"/>
  <c r="GT87" i="5"/>
  <c r="GU87" i="5" s="1"/>
  <c r="GJ87" i="5"/>
  <c r="GK87" i="5" s="1"/>
  <c r="FZ87" i="5"/>
  <c r="GA87" i="5" s="1"/>
  <c r="FP87" i="5"/>
  <c r="FQ87" i="5" s="1"/>
  <c r="EV87" i="5"/>
  <c r="EW87" i="5" s="1"/>
  <c r="EL87" i="5"/>
  <c r="EM87" i="5" s="1"/>
  <c r="DR87" i="5"/>
  <c r="DS87" i="5" s="1"/>
  <c r="FF87" i="5"/>
  <c r="FG87" i="5" s="1"/>
  <c r="CX87" i="5"/>
  <c r="CY87" i="5" s="1"/>
  <c r="EB87" i="5"/>
  <c r="EC87" i="5" s="1"/>
  <c r="DH87" i="5"/>
  <c r="DI87" i="5" s="1"/>
  <c r="L87" i="5"/>
  <c r="M87" i="5" s="1"/>
  <c r="AF87" i="5"/>
  <c r="AG87" i="5" s="1"/>
  <c r="W814" i="1"/>
  <c r="W805" i="1"/>
  <c r="E83" i="2" s="1"/>
  <c r="D88" i="5"/>
  <c r="F90" i="2"/>
  <c r="W89" i="2" l="1"/>
  <c r="BJ88" i="5"/>
  <c r="CD88" i="5"/>
  <c r="CE88" i="5" s="1"/>
  <c r="CN88" i="5"/>
  <c r="BT88" i="5"/>
  <c r="BU88" i="5" s="1"/>
  <c r="AZ88" i="5"/>
  <c r="BA88" i="5" s="1"/>
  <c r="AP88" i="5"/>
  <c r="AQ88" i="5" s="1"/>
  <c r="CO88" i="5"/>
  <c r="Q656" i="1"/>
  <c r="C69" i="2" s="1"/>
  <c r="Q661" i="1"/>
  <c r="N69" i="2" s="1"/>
  <c r="AA69" i="2" s="1"/>
  <c r="Q657" i="1"/>
  <c r="Q660" i="1" s="1"/>
  <c r="X662" i="1"/>
  <c r="G68" i="2"/>
  <c r="L68" i="2" s="1"/>
  <c r="P68" i="2" s="1"/>
  <c r="Q652" i="1"/>
  <c r="D675" i="1"/>
  <c r="T68" i="2"/>
  <c r="U784" i="1"/>
  <c r="W784" i="1" s="1"/>
  <c r="V81" i="2" s="1"/>
  <c r="BK88" i="5"/>
  <c r="V88" i="5"/>
  <c r="W88" i="5" s="1"/>
  <c r="HD88" i="5"/>
  <c r="HE88" i="5" s="1"/>
  <c r="GT88" i="5"/>
  <c r="GU88" i="5" s="1"/>
  <c r="GJ88" i="5"/>
  <c r="GK88" i="5" s="1"/>
  <c r="FZ88" i="5"/>
  <c r="GA88" i="5" s="1"/>
  <c r="FP88" i="5"/>
  <c r="FQ88" i="5" s="1"/>
  <c r="EV88" i="5"/>
  <c r="EW88" i="5" s="1"/>
  <c r="EL88" i="5"/>
  <c r="EM88" i="5" s="1"/>
  <c r="FF88" i="5"/>
  <c r="FG88" i="5" s="1"/>
  <c r="EB88" i="5"/>
  <c r="EC88" i="5" s="1"/>
  <c r="CX88" i="5"/>
  <c r="CY88" i="5" s="1"/>
  <c r="DR88" i="5"/>
  <c r="DS88" i="5" s="1"/>
  <c r="DH88" i="5"/>
  <c r="DI88" i="5" s="1"/>
  <c r="L88" i="5"/>
  <c r="M88" i="5" s="1"/>
  <c r="W90" i="2" s="1"/>
  <c r="AF88" i="5"/>
  <c r="AG88" i="5" s="1"/>
  <c r="W815" i="1"/>
  <c r="E84" i="2" s="1"/>
  <c r="W824" i="1"/>
  <c r="D89" i="5"/>
  <c r="F91" i="2"/>
  <c r="BJ89" i="5" l="1"/>
  <c r="CD89" i="5"/>
  <c r="CN89" i="5"/>
  <c r="CO89" i="5" s="1"/>
  <c r="BT89" i="5"/>
  <c r="BU89" i="5" s="1"/>
  <c r="AZ89" i="5"/>
  <c r="BA89" i="5" s="1"/>
  <c r="AP89" i="5"/>
  <c r="AQ89" i="5" s="1"/>
  <c r="CE89" i="5"/>
  <c r="X674" i="1"/>
  <c r="Q673" i="1"/>
  <c r="Q669" i="1"/>
  <c r="Q672" i="1" s="1"/>
  <c r="Q668" i="1"/>
  <c r="C70" i="2" s="1"/>
  <c r="G69" i="2"/>
  <c r="L69" i="2" s="1"/>
  <c r="P69" i="2" s="1"/>
  <c r="Q662" i="1"/>
  <c r="D685" i="1"/>
  <c r="T69" i="2"/>
  <c r="U796" i="1"/>
  <c r="W796" i="1" s="1"/>
  <c r="V82" i="2" s="1"/>
  <c r="BK89" i="5"/>
  <c r="V89" i="5"/>
  <c r="W89" i="5" s="1"/>
  <c r="EB89" i="5"/>
  <c r="EC89" i="5" s="1"/>
  <c r="FZ89" i="5"/>
  <c r="GA89" i="5" s="1"/>
  <c r="FP89" i="5"/>
  <c r="FQ89" i="5" s="1"/>
  <c r="EL89" i="5"/>
  <c r="EM89" i="5" s="1"/>
  <c r="DH89" i="5"/>
  <c r="DI89" i="5" s="1"/>
  <c r="FF89" i="5"/>
  <c r="FG89" i="5" s="1"/>
  <c r="CX89" i="5"/>
  <c r="CY89" i="5" s="1"/>
  <c r="GT89" i="5"/>
  <c r="GU89" i="5" s="1"/>
  <c r="EV89" i="5"/>
  <c r="EW89" i="5" s="1"/>
  <c r="DR89" i="5"/>
  <c r="DS89" i="5" s="1"/>
  <c r="HD89" i="5"/>
  <c r="HE89" i="5" s="1"/>
  <c r="GJ89" i="5"/>
  <c r="GK89" i="5" s="1"/>
  <c r="L89" i="5"/>
  <c r="M89" i="5" s="1"/>
  <c r="W91" i="2" s="1"/>
  <c r="AF89" i="5"/>
  <c r="AG89" i="5" s="1"/>
  <c r="W825" i="1"/>
  <c r="E85" i="2" s="1"/>
  <c r="W836" i="1"/>
  <c r="Q674" i="1" l="1"/>
  <c r="X684" i="1"/>
  <c r="Q683" i="1"/>
  <c r="Q678" i="1"/>
  <c r="C71" i="2" s="1"/>
  <c r="Q679" i="1"/>
  <c r="Q682" i="1" s="1"/>
  <c r="T70" i="2"/>
  <c r="D695" i="1"/>
  <c r="N70" i="2"/>
  <c r="G70" i="2"/>
  <c r="L70" i="2" s="1"/>
  <c r="U806" i="1"/>
  <c r="W806" i="1" s="1"/>
  <c r="V83" i="2" s="1"/>
  <c r="W837" i="1"/>
  <c r="E86" i="2" s="1"/>
  <c r="W846" i="1"/>
  <c r="G71" i="2" l="1"/>
  <c r="L71" i="2" s="1"/>
  <c r="Q684" i="1"/>
  <c r="Q693" i="1"/>
  <c r="N72" i="2" s="1"/>
  <c r="AA72" i="2" s="1"/>
  <c r="Q688" i="1"/>
  <c r="C72" i="2" s="1"/>
  <c r="Q689" i="1"/>
  <c r="Q692" i="1" s="1"/>
  <c r="X694" i="1"/>
  <c r="N71" i="2"/>
  <c r="AA71" i="2" s="1"/>
  <c r="P70" i="2"/>
  <c r="AA70" i="2"/>
  <c r="T71" i="2"/>
  <c r="D705" i="1"/>
  <c r="U816" i="1"/>
  <c r="W816" i="1" s="1"/>
  <c r="V84" i="2" s="1"/>
  <c r="W856" i="1"/>
  <c r="W847" i="1"/>
  <c r="E87" i="2" s="1"/>
  <c r="X704" i="1" l="1"/>
  <c r="P71" i="2"/>
  <c r="Q698" i="1"/>
  <c r="C73" i="2" s="1"/>
  <c r="Q699" i="1"/>
  <c r="Q702" i="1" s="1"/>
  <c r="Q703" i="1"/>
  <c r="N73" i="2" s="1"/>
  <c r="AA73" i="2" s="1"/>
  <c r="Q694" i="1"/>
  <c r="D717" i="1"/>
  <c r="G72" i="2"/>
  <c r="L72" i="2" s="1"/>
  <c r="P72" i="2" s="1"/>
  <c r="T72" i="2"/>
  <c r="U826" i="1"/>
  <c r="W826" i="1" s="1"/>
  <c r="V85" i="2" s="1"/>
  <c r="W857" i="1"/>
  <c r="E88" i="2" s="1"/>
  <c r="W866" i="1"/>
  <c r="Q704" i="1" l="1"/>
  <c r="Q715" i="1"/>
  <c r="Q710" i="1"/>
  <c r="C74" i="2" s="1"/>
  <c r="Q711" i="1"/>
  <c r="Q714" i="1" s="1"/>
  <c r="X716" i="1"/>
  <c r="D727" i="1"/>
  <c r="T73" i="2"/>
  <c r="G73" i="2"/>
  <c r="L73" i="2" s="1"/>
  <c r="P73" i="2" s="1"/>
  <c r="U838" i="1"/>
  <c r="W838" i="1" s="1"/>
  <c r="V86" i="2" s="1"/>
  <c r="W867" i="1"/>
  <c r="E89" i="2" s="1"/>
  <c r="W878" i="1"/>
  <c r="Q725" i="1" l="1"/>
  <c r="Q720" i="1"/>
  <c r="C75" i="2" s="1"/>
  <c r="Q721" i="1"/>
  <c r="Q724" i="1" s="1"/>
  <c r="Q716" i="1"/>
  <c r="X726" i="1"/>
  <c r="N74" i="2"/>
  <c r="AA74" i="2" s="1"/>
  <c r="G74" i="2"/>
  <c r="L74" i="2" s="1"/>
  <c r="D737" i="1"/>
  <c r="T74" i="2"/>
  <c r="U848" i="1"/>
  <c r="W848" i="1" s="1"/>
  <c r="V87" i="2" s="1"/>
  <c r="W879" i="1"/>
  <c r="E90" i="2" s="1"/>
  <c r="W888" i="1"/>
  <c r="P74" i="2" l="1"/>
  <c r="G75" i="2"/>
  <c r="L75" i="2" s="1"/>
  <c r="X736" i="1"/>
  <c r="Q730" i="1"/>
  <c r="C76" i="2" s="1"/>
  <c r="Q735" i="1"/>
  <c r="N76" i="2" s="1"/>
  <c r="Q731" i="1"/>
  <c r="Q734" i="1" s="1"/>
  <c r="Q726" i="1"/>
  <c r="N75" i="2"/>
  <c r="AA75" i="2" s="1"/>
  <c r="D747" i="1"/>
  <c r="T75" i="2"/>
  <c r="U858" i="1"/>
  <c r="W858" i="1" s="1"/>
  <c r="V88" i="2" s="1"/>
  <c r="W898" i="1"/>
  <c r="W889" i="1"/>
  <c r="E91" i="2" s="1"/>
  <c r="P75" i="2" l="1"/>
  <c r="Q741" i="1"/>
  <c r="Q744" i="1" s="1"/>
  <c r="Q745" i="1"/>
  <c r="Q740" i="1"/>
  <c r="C77" i="2" s="1"/>
  <c r="X746" i="1"/>
  <c r="Q736" i="1"/>
  <c r="G76" i="2"/>
  <c r="L76" i="2" s="1"/>
  <c r="P76" i="2" s="1"/>
  <c r="D759" i="1"/>
  <c r="T76" i="2"/>
  <c r="AA76" i="2"/>
  <c r="U868" i="1"/>
  <c r="W868" i="1" s="1"/>
  <c r="V89" i="2" s="1"/>
  <c r="W899" i="1"/>
  <c r="W908" i="1"/>
  <c r="W909" i="1" s="1"/>
  <c r="Q746" i="1" l="1"/>
  <c r="N77" i="2"/>
  <c r="AA77" i="2" s="1"/>
  <c r="X758" i="1"/>
  <c r="Q757" i="1"/>
  <c r="Q752" i="1"/>
  <c r="C78" i="2" s="1"/>
  <c r="Q753" i="1"/>
  <c r="Q756" i="1" s="1"/>
  <c r="T77" i="2"/>
  <c r="G77" i="2"/>
  <c r="L77" i="2" s="1"/>
  <c r="D769" i="1"/>
  <c r="U880" i="1"/>
  <c r="W880" i="1" s="1"/>
  <c r="V90" i="2" s="1"/>
  <c r="P77" i="2" l="1"/>
  <c r="Q758" i="1"/>
  <c r="G78" i="2"/>
  <c r="L78" i="2" s="1"/>
  <c r="Q762" i="1"/>
  <c r="C79" i="2" s="1"/>
  <c r="Q763" i="1"/>
  <c r="Q766" i="1" s="1"/>
  <c r="Q767" i="1"/>
  <c r="N79" i="2" s="1"/>
  <c r="N78" i="2"/>
  <c r="AA78" i="2" s="1"/>
  <c r="X768" i="1"/>
  <c r="T78" i="2"/>
  <c r="D779" i="1"/>
  <c r="U890" i="1"/>
  <c r="W890" i="1" s="1"/>
  <c r="V91" i="2" s="1"/>
  <c r="P78" i="2" l="1"/>
  <c r="Q768" i="1"/>
  <c r="Q773" i="1"/>
  <c r="Q776" i="1" s="1"/>
  <c r="Q772" i="1"/>
  <c r="C80" i="2" s="1"/>
  <c r="Q777" i="1"/>
  <c r="X778" i="1"/>
  <c r="AA79" i="2"/>
  <c r="T79" i="2"/>
  <c r="D789" i="1"/>
  <c r="G79" i="2"/>
  <c r="L79" i="2" s="1"/>
  <c r="P79" i="2" s="1"/>
  <c r="U900" i="1"/>
  <c r="W900" i="1" s="1"/>
  <c r="Q778" i="1" l="1"/>
  <c r="N80" i="2"/>
  <c r="AA80" i="2" s="1"/>
  <c r="X788" i="1"/>
  <c r="Q787" i="1"/>
  <c r="N81" i="2" s="1"/>
  <c r="AA81" i="2" s="1"/>
  <c r="Q783" i="1"/>
  <c r="Q786" i="1" s="1"/>
  <c r="Q782" i="1"/>
  <c r="C81" i="2" s="1"/>
  <c r="T80" i="2"/>
  <c r="D801" i="1"/>
  <c r="G80" i="2"/>
  <c r="L80" i="2" s="1"/>
  <c r="U910" i="1"/>
  <c r="W910" i="1" s="1"/>
  <c r="P80" i="2" l="1"/>
  <c r="X800" i="1"/>
  <c r="Q794" i="1"/>
  <c r="C82" i="2" s="1"/>
  <c r="Q799" i="1"/>
  <c r="N82" i="2" s="1"/>
  <c r="AA82" i="2" s="1"/>
  <c r="Q795" i="1"/>
  <c r="Q798" i="1" s="1"/>
  <c r="Q788" i="1"/>
  <c r="T81" i="2"/>
  <c r="G81" i="2"/>
  <c r="L81" i="2" s="1"/>
  <c r="P81" i="2" s="1"/>
  <c r="D811" i="1"/>
  <c r="X810" i="1" l="1"/>
  <c r="Q805" i="1"/>
  <c r="Q808" i="1" s="1"/>
  <c r="Q809" i="1"/>
  <c r="Q804" i="1"/>
  <c r="C83" i="2" s="1"/>
  <c r="Q800" i="1"/>
  <c r="T82" i="2"/>
  <c r="G82" i="2"/>
  <c r="L82" i="2" s="1"/>
  <c r="P82" i="2" s="1"/>
  <c r="D821" i="1"/>
  <c r="Q810" i="1" l="1"/>
  <c r="Q819" i="1"/>
  <c r="N84" i="2" s="1"/>
  <c r="Q815" i="1"/>
  <c r="Q818" i="1" s="1"/>
  <c r="Q814" i="1"/>
  <c r="C84" i="2" s="1"/>
  <c r="X820" i="1"/>
  <c r="D831" i="1"/>
  <c r="N83" i="2"/>
  <c r="T83" i="2"/>
  <c r="G83" i="2"/>
  <c r="L83" i="2" s="1"/>
  <c r="X830" i="1" l="1"/>
  <c r="Q829" i="1"/>
  <c r="N85" i="2" s="1"/>
  <c r="AA85" i="2" s="1"/>
  <c r="Q824" i="1"/>
  <c r="C85" i="2" s="1"/>
  <c r="Q825" i="1"/>
  <c r="Q828" i="1" s="1"/>
  <c r="Q820" i="1"/>
  <c r="T84" i="2"/>
  <c r="AA84" i="2"/>
  <c r="D843" i="1"/>
  <c r="G84" i="2"/>
  <c r="L84" i="2" s="1"/>
  <c r="P84" i="2" s="1"/>
  <c r="AA83" i="2"/>
  <c r="P83" i="2"/>
  <c r="G85" i="2" l="1"/>
  <c r="L85" i="2" s="1"/>
  <c r="P85" i="2" s="1"/>
  <c r="Q837" i="1"/>
  <c r="Q840" i="1" s="1"/>
  <c r="Q836" i="1"/>
  <c r="C86" i="2" s="1"/>
  <c r="Q841" i="1"/>
  <c r="X842" i="1"/>
  <c r="Q830" i="1"/>
  <c r="D853" i="1"/>
  <c r="T85" i="2"/>
  <c r="Q842" i="1" l="1"/>
  <c r="Q851" i="1"/>
  <c r="N87" i="2" s="1"/>
  <c r="AA87" i="2" s="1"/>
  <c r="Q847" i="1"/>
  <c r="Q850" i="1" s="1"/>
  <c r="Q846" i="1"/>
  <c r="C87" i="2" s="1"/>
  <c r="X852" i="1"/>
  <c r="N86" i="2"/>
  <c r="AA86" i="2" s="1"/>
  <c r="D863" i="1"/>
  <c r="T86" i="2"/>
  <c r="G86" i="2"/>
  <c r="L86" i="2" s="1"/>
  <c r="P86" i="2" l="1"/>
  <c r="X862" i="1"/>
  <c r="Q861" i="1"/>
  <c r="N88" i="2" s="1"/>
  <c r="AA88" i="2" s="1"/>
  <c r="Q856" i="1"/>
  <c r="C88" i="2" s="1"/>
  <c r="Q857" i="1"/>
  <c r="Q860" i="1" s="1"/>
  <c r="Q852" i="1"/>
  <c r="D879" i="1"/>
  <c r="D880" i="1" s="1"/>
  <c r="D881" i="1" s="1"/>
  <c r="D882" i="1" s="1"/>
  <c r="D883" i="1" s="1"/>
  <c r="D884" i="1" s="1"/>
  <c r="D888" i="1" s="1"/>
  <c r="D889" i="1" s="1"/>
  <c r="D890" i="1" s="1"/>
  <c r="D891" i="1" s="1"/>
  <c r="D892" i="1" s="1"/>
  <c r="D893" i="1" s="1"/>
  <c r="D894" i="1" s="1"/>
  <c r="D898" i="1" s="1"/>
  <c r="D899" i="1" s="1"/>
  <c r="D900" i="1" s="1"/>
  <c r="D901" i="1" s="1"/>
  <c r="D902" i="1" s="1"/>
  <c r="D903" i="1" s="1"/>
  <c r="D904" i="1" s="1"/>
  <c r="D908" i="1" s="1"/>
  <c r="D909" i="1" s="1"/>
  <c r="D910" i="1" s="1"/>
  <c r="D911" i="1" s="1"/>
  <c r="D912" i="1" s="1"/>
  <c r="D913" i="1" s="1"/>
  <c r="D914" i="1" s="1"/>
  <c r="G87" i="2"/>
  <c r="L87" i="2" s="1"/>
  <c r="P87" i="2" s="1"/>
  <c r="D873" i="1"/>
  <c r="T87" i="2"/>
  <c r="R84" i="1" s="1"/>
  <c r="Q866" i="1" l="1"/>
  <c r="Q871" i="1"/>
  <c r="N89" i="2" s="1"/>
  <c r="AA89" i="2" s="1"/>
  <c r="Q867" i="1"/>
  <c r="Q870" i="1" s="1"/>
  <c r="G88" i="2"/>
  <c r="L88" i="2" s="1"/>
  <c r="P88" i="2" s="1"/>
  <c r="Q862" i="1"/>
  <c r="X872" i="1"/>
  <c r="D885" i="1"/>
  <c r="T88" i="2"/>
  <c r="C89" i="2"/>
  <c r="Q879" i="1" l="1"/>
  <c r="Q882" i="1" s="1"/>
  <c r="Q878" i="1"/>
  <c r="C90" i="2" s="1"/>
  <c r="Q883" i="1"/>
  <c r="X884" i="1"/>
  <c r="Q872" i="1"/>
  <c r="D895" i="1"/>
  <c r="G89" i="2"/>
  <c r="L89" i="2" s="1"/>
  <c r="P89" i="2" s="1"/>
  <c r="T89" i="2"/>
  <c r="Q884" i="1" l="1"/>
  <c r="N90" i="2"/>
  <c r="AA90" i="2" s="1"/>
  <c r="X894" i="1"/>
  <c r="Q893" i="1"/>
  <c r="Q889" i="1"/>
  <c r="Q892" i="1" s="1"/>
  <c r="Q888" i="1"/>
  <c r="C91" i="2" s="1"/>
  <c r="T90" i="2"/>
  <c r="D905" i="1"/>
  <c r="G90" i="2"/>
  <c r="L90" i="2" s="1"/>
  <c r="P90" i="2" l="1"/>
  <c r="G91" i="2"/>
  <c r="L91" i="2" s="1"/>
  <c r="Q894" i="1"/>
  <c r="N91" i="2"/>
  <c r="AA91" i="2" s="1"/>
  <c r="Q903" i="1"/>
  <c r="Q899" i="1"/>
  <c r="Q902" i="1" s="1"/>
  <c r="Q898" i="1"/>
  <c r="X904" i="1"/>
  <c r="D915" i="1"/>
  <c r="T91" i="2"/>
  <c r="Q904" i="1" l="1"/>
  <c r="X914" i="1"/>
  <c r="Q913" i="1"/>
  <c r="Q908" i="1"/>
  <c r="Q909" i="1"/>
  <c r="Q912" i="1" s="1"/>
  <c r="P91" i="2"/>
  <c r="Q914" i="1" l="1"/>
</calcChain>
</file>

<file path=xl/sharedStrings.xml><?xml version="1.0" encoding="utf-8"?>
<sst xmlns="http://schemas.openxmlformats.org/spreadsheetml/2006/main" count="4118" uniqueCount="241">
  <si>
    <t>Laying Calendar Commercial Layers - daily data input - NON-CAGE</t>
  </si>
  <si>
    <t>Birth/placement date:</t>
  </si>
  <si>
    <t>Name of the farm:</t>
  </si>
  <si>
    <t>Address:</t>
  </si>
  <si>
    <r>
      <rPr>
        <sz val="9"/>
        <rFont val="Arial"/>
        <family val="2"/>
      </rPr>
      <t>House nr:</t>
    </r>
  </si>
  <si>
    <t>Flock nr:</t>
  </si>
  <si>
    <t>Country:</t>
  </si>
  <si>
    <t>Breed:</t>
  </si>
  <si>
    <t>Hyline white (W80PLUS)</t>
  </si>
  <si>
    <r>
      <rPr>
        <sz val="9"/>
        <rFont val="Arial"/>
        <family val="2"/>
      </rPr>
      <t>Birth date:</t>
    </r>
  </si>
  <si>
    <t>Placement date:</t>
  </si>
  <si>
    <t>Nr hens at placement:</t>
  </si>
  <si>
    <t>Nr of Hens at 127 days age (19 wk, start laying period):</t>
  </si>
  <si>
    <r>
      <rPr>
        <sz val="9"/>
        <rFont val="Arial"/>
        <family val="2"/>
      </rPr>
      <t>Type of house:</t>
    </r>
  </si>
  <si>
    <r>
      <t>House size in m</t>
    </r>
    <r>
      <rPr>
        <vertAlign val="superscript"/>
        <sz val="9"/>
        <color rgb="FF000000"/>
        <rFont val="Arial"/>
        <family val="2"/>
      </rPr>
      <t>2</t>
    </r>
    <r>
      <rPr>
        <sz val="9"/>
        <color rgb="FF000000"/>
        <rFont val="Arial"/>
        <family val="2"/>
      </rPr>
      <t>:</t>
    </r>
  </si>
  <si>
    <t>Ventilation system:</t>
  </si>
  <si>
    <t>Nr of ventilators and diameter in cm:</t>
  </si>
  <si>
    <r>
      <rPr>
        <sz val="9"/>
        <rFont val="Arial"/>
        <family val="2"/>
      </rPr>
      <t>Nr of hens per m²</t>
    </r>
  </si>
  <si>
    <t>Nr of nests (birds per nest)</t>
  </si>
  <si>
    <t>Nr of drinkers or nipples</t>
  </si>
  <si>
    <t>Birds per drinker or nipple</t>
  </si>
  <si>
    <t>Remarks:</t>
  </si>
  <si>
    <t>Feeding system</t>
  </si>
  <si>
    <t>Nr of feeders (birds/feeder)</t>
  </si>
  <si>
    <t>act</t>
  </si>
  <si>
    <t>std</t>
  </si>
  <si>
    <t>HH</t>
  </si>
  <si>
    <r>
      <rPr>
        <sz val="7"/>
        <color rgb="FFFFFFFF"/>
        <rFont val="Arial"/>
        <family val="2"/>
      </rPr>
      <t>week</t>
    </r>
  </si>
  <si>
    <r>
      <rPr>
        <sz val="7"/>
        <color rgb="FFFFFFFF"/>
        <rFont val="Arial"/>
        <family val="2"/>
      </rPr>
      <t>date</t>
    </r>
  </si>
  <si>
    <r>
      <rPr>
        <sz val="7"/>
        <color rgb="FFFFFFFF"/>
        <rFont val="Arial"/>
        <family val="2"/>
      </rPr>
      <t># hens</t>
    </r>
  </si>
  <si>
    <r>
      <rPr>
        <sz val="7"/>
        <color rgb="FFFFFFFF"/>
        <rFont val="Arial"/>
        <family val="2"/>
      </rPr>
      <t>mort.</t>
    </r>
  </si>
  <si>
    <r>
      <rPr>
        <sz val="7"/>
        <color rgb="FFFFFFFF"/>
        <rFont val="Arial"/>
        <family val="2"/>
      </rPr>
      <t>egg prod</t>
    </r>
  </si>
  <si>
    <r>
      <rPr>
        <sz val="7"/>
        <color rgb="FFFFFFFF"/>
        <rFont val="Arial"/>
        <family val="2"/>
      </rPr>
      <t>2nd grade</t>
    </r>
  </si>
  <si>
    <r>
      <rPr>
        <sz val="7"/>
        <color rgb="FFFFFFFF"/>
        <rFont val="Arial"/>
        <family val="2"/>
      </rPr>
      <t>kg feed</t>
    </r>
  </si>
  <si>
    <r>
      <rPr>
        <sz val="7"/>
        <color rgb="FFFFFFFF"/>
        <rFont val="Arial"/>
        <family val="2"/>
      </rPr>
      <t>LTR water</t>
    </r>
  </si>
  <si>
    <r>
      <rPr>
        <sz val="7"/>
        <color rgb="FFFFFFFF"/>
        <rFont val="Arial"/>
        <family val="2"/>
      </rPr>
      <t>w:f</t>
    </r>
  </si>
  <si>
    <r>
      <rPr>
        <sz val="7"/>
        <color rgb="FFFFFFFF"/>
        <rFont val="Arial"/>
        <family val="2"/>
      </rPr>
      <t>treatment</t>
    </r>
  </si>
  <si>
    <t>light</t>
  </si>
  <si>
    <t>(hr)</t>
  </si>
  <si>
    <t>mortality</t>
  </si>
  <si>
    <t>(%)</t>
  </si>
  <si>
    <t>Mort/HH</t>
  </si>
  <si>
    <t># cumm mort</t>
  </si>
  <si>
    <t>laying-% (HD)</t>
  </si>
  <si>
    <t>lay-%/HH</t>
  </si>
  <si>
    <t>cumm M/HH</t>
  </si>
  <si>
    <t>2nd grade</t>
  </si>
  <si>
    <t>cumm egg</t>
  </si>
  <si>
    <t>cumm egg HH</t>
  </si>
  <si>
    <t>egg weight</t>
  </si>
  <si>
    <t>(gr)</t>
  </si>
  <si>
    <t>nr egg HH</t>
  </si>
  <si>
    <t>egg mass</t>
  </si>
  <si>
    <t>kg egg</t>
  </si>
  <si>
    <t>cumm kg egg</t>
  </si>
  <si>
    <t>feed/h/d</t>
  </si>
  <si>
    <t>kg egg/HH</t>
  </si>
  <si>
    <t>cum kg egg/HH</t>
  </si>
  <si>
    <t>fcr</t>
  </si>
  <si>
    <t>kg feed/HH</t>
  </si>
  <si>
    <t>cumm egg/HD</t>
  </si>
  <si>
    <t>total</t>
  </si>
  <si>
    <t>bodyweight</t>
  </si>
  <si>
    <t>cum egg/HH</t>
  </si>
  <si>
    <t>Periode 0</t>
  </si>
  <si>
    <t>Totals</t>
  </si>
  <si>
    <t>kg egg produced this period</t>
  </si>
  <si>
    <t>kg</t>
  </si>
  <si>
    <t>FCR</t>
  </si>
  <si>
    <t>egg prod</t>
  </si>
  <si>
    <t>Periode 1</t>
  </si>
  <si>
    <t>T egg prod</t>
  </si>
  <si>
    <t>Periode 2</t>
  </si>
  <si>
    <t>Periode 3</t>
  </si>
  <si>
    <t>week</t>
  </si>
  <si>
    <t>date</t>
  </si>
  <si>
    <t># hens</t>
  </si>
  <si>
    <t>mort.</t>
  </si>
  <si>
    <t>kg feed</t>
  </si>
  <si>
    <t>LTR water</t>
  </si>
  <si>
    <t>w:f</t>
  </si>
  <si>
    <t>treatment</t>
  </si>
  <si>
    <t>Periode 4</t>
  </si>
  <si>
    <t>Periode 5</t>
  </si>
  <si>
    <t>Periode 6</t>
  </si>
  <si>
    <t>Periode 7</t>
  </si>
  <si>
    <t>Periode 8</t>
  </si>
  <si>
    <t>Periode 9</t>
  </si>
  <si>
    <t>Periode 10</t>
  </si>
  <si>
    <t>Periode 11</t>
  </si>
  <si>
    <t>Periode 12</t>
  </si>
  <si>
    <t>Periode 13</t>
  </si>
  <si>
    <t>Periode 14</t>
  </si>
  <si>
    <t>Periode 15</t>
  </si>
  <si>
    <t>Periode 16</t>
  </si>
  <si>
    <t>Periode 17</t>
  </si>
  <si>
    <t>Periode 18</t>
  </si>
  <si>
    <t>Periode 19</t>
  </si>
  <si>
    <t>Periode 20</t>
  </si>
  <si>
    <t>Periode 21</t>
  </si>
  <si>
    <t>Laying Calendar Commercial Layers - Weekly output - NON-CAGE</t>
  </si>
  <si>
    <t>Nr Hens at 19 wks:</t>
  </si>
  <si>
    <t>Week</t>
  </si>
  <si>
    <t>Mort-% (HD)</t>
  </si>
  <si>
    <t>Cum Mort-% &gt;18w (HH)</t>
  </si>
  <si>
    <t>Laying-% (HD)</t>
  </si>
  <si>
    <r>
      <t>2</t>
    </r>
    <r>
      <rPr>
        <vertAlign val="superscript"/>
        <sz val="10"/>
        <color theme="0"/>
        <rFont val="Arial"/>
        <family val="2"/>
      </rPr>
      <t>nd</t>
    </r>
    <r>
      <rPr>
        <sz val="10"/>
        <color theme="0"/>
        <rFont val="Arial"/>
        <family val="2"/>
      </rPr>
      <t xml:space="preserve"> grade %</t>
    </r>
  </si>
  <si>
    <t>Egg weight</t>
  </si>
  <si>
    <t>Egg mass</t>
  </si>
  <si>
    <t>feed/hen/day (HD)</t>
  </si>
  <si>
    <t>Water feed Ratio</t>
  </si>
  <si>
    <t>Cum. number egg produced</t>
  </si>
  <si>
    <t>Body weight</t>
  </si>
  <si>
    <t>Water intake</t>
  </si>
  <si>
    <t xml:space="preserve"> act</t>
  </si>
  <si>
    <t>HD act</t>
  </si>
  <si>
    <t>HD std</t>
  </si>
  <si>
    <t>HH act</t>
  </si>
  <si>
    <t>HH std</t>
  </si>
  <si>
    <t>Laying Calendar Commercial Layers - Period output - NON-CAGE</t>
  </si>
  <si>
    <t>Nr hens 19 w:</t>
  </si>
  <si>
    <t>Nr Hens at 19 wks</t>
  </si>
  <si>
    <r>
      <rPr>
        <sz val="10"/>
        <color rgb="FFFFFFFF"/>
        <rFont val="Arial"/>
        <family val="2"/>
      </rPr>
      <t>period</t>
    </r>
  </si>
  <si>
    <t>wk</t>
  </si>
  <si>
    <t>nbr mort.</t>
  </si>
  <si>
    <t>% mort HH</t>
  </si>
  <si>
    <t># eggs</t>
  </si>
  <si>
    <t># eggs/HH</t>
  </si>
  <si>
    <t># 2nd grade eggs</t>
  </si>
  <si>
    <t>% 2nd grade eggs</t>
  </si>
  <si>
    <t>kg feed intake</t>
  </si>
  <si>
    <t>kg feed intake/HH</t>
  </si>
  <si>
    <t>kg eggs produced</t>
  </si>
  <si>
    <t>kg eggs/HH</t>
  </si>
  <si>
    <t>17-18</t>
  </si>
  <si>
    <t>19-22</t>
  </si>
  <si>
    <t>23-26</t>
  </si>
  <si>
    <t>27-30</t>
  </si>
  <si>
    <t>31-34</t>
  </si>
  <si>
    <t>35-38</t>
  </si>
  <si>
    <t>39-42</t>
  </si>
  <si>
    <t>43-46</t>
  </si>
  <si>
    <t>47-50</t>
  </si>
  <si>
    <t>51-54</t>
  </si>
  <si>
    <t>55-58</t>
  </si>
  <si>
    <t>59-62</t>
  </si>
  <si>
    <t>63-66</t>
  </si>
  <si>
    <t>67-70</t>
  </si>
  <si>
    <t>71-74</t>
  </si>
  <si>
    <t>75-78</t>
  </si>
  <si>
    <t>79-82</t>
  </si>
  <si>
    <t>83-86</t>
  </si>
  <si>
    <t>87-90</t>
  </si>
  <si>
    <t>91-94</t>
  </si>
  <si>
    <t>95-98</t>
  </si>
  <si>
    <t>99-102</t>
  </si>
  <si>
    <t>Total:</t>
  </si>
  <si>
    <t>Laying Calendar Commercial Layers - Graphics - NON-CAGE</t>
  </si>
  <si>
    <t>Nr Hens at 19 W:</t>
  </si>
  <si>
    <t>password</t>
  </si>
  <si>
    <t>Standards</t>
  </si>
  <si>
    <t>TNAFRC</t>
  </si>
  <si>
    <t>wk nr</t>
  </si>
  <si>
    <t>all breeds</t>
  </si>
  <si>
    <t>Brown</t>
  </si>
  <si>
    <t>Lohmann Brown lite (alt housing)</t>
  </si>
  <si>
    <t>Lohmann Brown Classic (alt housing)</t>
  </si>
  <si>
    <t>Bovans brown (alt housing)</t>
  </si>
  <si>
    <t>Isa Brown (alt Housing)</t>
  </si>
  <si>
    <t>Hyline brown (alt Housing)</t>
  </si>
  <si>
    <t>Novogen brown (alt housing)</t>
  </si>
  <si>
    <t>Dekalb brown</t>
  </si>
  <si>
    <t>Dekalb amberlink</t>
  </si>
  <si>
    <t>White</t>
  </si>
  <si>
    <t xml:space="preserve">Lohmann (White) LSL Lite </t>
  </si>
  <si>
    <t>breed</t>
  </si>
  <si>
    <t>Lohmann (White)  LSL Classic (ALT)</t>
  </si>
  <si>
    <t>Novogen white classic (alternative)</t>
  </si>
  <si>
    <t>Dekalb white</t>
  </si>
  <si>
    <t>Cumm M</t>
  </si>
  <si>
    <t>laying-%</t>
  </si>
  <si>
    <t>eggweight</t>
  </si>
  <si>
    <t>Feed-intake</t>
  </si>
  <si>
    <t>#egg/HD</t>
  </si>
  <si>
    <t>C #egg/HD</t>
  </si>
  <si>
    <t>#egg/HH</t>
  </si>
  <si>
    <t>C #egg/HH</t>
  </si>
  <si>
    <t>Breed</t>
  </si>
  <si>
    <t>UNGA2022</t>
  </si>
  <si>
    <t>Igegania Poultry Farm</t>
  </si>
  <si>
    <t>Igegania,Mangu</t>
  </si>
  <si>
    <t>Kenya</t>
  </si>
  <si>
    <t>Open</t>
  </si>
  <si>
    <t>Pan feeders</t>
  </si>
  <si>
    <t>Light stimulation (6-8.30pm)</t>
  </si>
  <si>
    <t>Stampede mortality</t>
  </si>
  <si>
    <t>Light stimulation (6-9pm)</t>
  </si>
  <si>
    <t>Light (6-9.30pm)+B-Vitamins</t>
  </si>
  <si>
    <t>Farm hand fired</t>
  </si>
  <si>
    <t>Layers Mash Transition</t>
  </si>
  <si>
    <t>Layers Mash 100%</t>
  </si>
  <si>
    <t>Water issue previous night</t>
  </si>
  <si>
    <t>Caked litter removal in some pens</t>
  </si>
  <si>
    <t>Egg Weights: (1A-55gms, 1B-52gms, 2A-55gms, 2B-57gms, 3A-58gms, 3B-54gms, 4A-54gms, 4B-55gms)</t>
  </si>
  <si>
    <t>Black out previous night</t>
  </si>
  <si>
    <t>Egg Weights: (1A-55gms, 1B-53gms, 2A-56gms, 2B-56gms, 3A-56gms, 3B-54gms, 4A-40gms, 4B-55gms)</t>
  </si>
  <si>
    <t>Pen 3B given feed adlibitum</t>
  </si>
  <si>
    <t>Pen 3A-Possibly wrong egg collection count or addition of eggs collected from sick bay; Egg Weights: (1A-56gms, 1B-58gms, 2A-58gms, 2B-53gms, 3A-57gms, 3B-56gms, 4A-57gms, 4B-56gms)</t>
  </si>
  <si>
    <t>Egg Weights: (1A-56gms, 1B-59gms, 2A-59.5gms, 2B-58.5gms, 3A-58.5gms, 3B-58gms, 4A-57gms, 4B-57gms)</t>
  </si>
  <si>
    <t>Sample weights/Pen done</t>
  </si>
  <si>
    <t>10 birds transferred to sick pen</t>
  </si>
  <si>
    <t>Head Count done and Mortality adjusted</t>
  </si>
  <si>
    <t>Water pipes repair and flushing the system (Huwasan), water consumption affected</t>
  </si>
  <si>
    <t>Pen 3B feed consumption adjusted to be as the rest (24/7/21-Started feeding adlibitum)</t>
  </si>
  <si>
    <t>New drinkers tubes replaced in some drinkers</t>
  </si>
  <si>
    <t>Mortality-1(Pen 4A)-Prolapse, To step-down lighting to 9.30pm from 10pm, To replace the new drinkers tubes to the correct size to reduce water leakage</t>
  </si>
  <si>
    <t>Head Count; 1A-366, 1B-371, 2A-347, 2B-367, 3A-370, 3B-328, 4A-372, 4B-345 Balanced Pens; 1A-370, 1B-370, 2A-357, 2B-357, 3A-370, 3B-336, 4A-369, 4B-337-Total=2866</t>
  </si>
  <si>
    <t>Average Body Weights taken</t>
  </si>
  <si>
    <t>Flushing the lines using Huwasan</t>
  </si>
  <si>
    <t>Enrocure</t>
  </si>
  <si>
    <t>Mortality-1(Pen 2B)-Malnourished, Vigosine Supplemented (1.8mls/Litre)</t>
  </si>
  <si>
    <t>Mortality-1(Pen 4B)-Malnourished-Vigosine Supplemented (1.8mls/Litre)</t>
  </si>
  <si>
    <t>Vigosine Supplemented (1.8mls/Litre), To add 30 minutes light (Switch off at 10pm), Addition of feed</t>
  </si>
  <si>
    <t>Vigosine Supplemented (1.8mls/Litre)</t>
  </si>
  <si>
    <t>Mortality-1(Sick Bay)-Malnourished</t>
  </si>
  <si>
    <t>One bulb broken in the Pen 4B</t>
  </si>
  <si>
    <t>Addition of replacement feeders, Replacement of broken bulb, Vigosine Supplemented (1.8mls/Litre)</t>
  </si>
  <si>
    <t>USGC Visit-Katy, Heiko &amp; Susan</t>
  </si>
  <si>
    <t>3 times feeding</t>
  </si>
  <si>
    <t>Egg weight (Average)-60.8g, Body weight (Average)-1857.5g</t>
  </si>
  <si>
    <t xml:space="preserve">Vigosine </t>
  </si>
  <si>
    <t>Vigosine</t>
  </si>
  <si>
    <t>Deworming-Levamisole (water based)</t>
  </si>
  <si>
    <t>END SORGHUM PENS</t>
  </si>
  <si>
    <t>FULL MAIZE PENS</t>
  </si>
  <si>
    <t>Transition</t>
  </si>
  <si>
    <t>Average Body weight-1917g</t>
  </si>
  <si>
    <t>Egg Weight (Average)-62.2g, Body weight (Average)-1931g</t>
  </si>
  <si>
    <t>Vaccination-NCD+IB (Water based)</t>
  </si>
  <si>
    <t>Enrocure (Enrofloxacin)</t>
  </si>
  <si>
    <t>Suspected Infectious Coryza- Facial swelling and marked diarrhea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</si>
</sst>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 @\ "/>
    <numFmt numFmtId="165" formatCode="0.0"/>
    <numFmt numFmtId="166" formatCode="d/m;@"/>
    <numFmt numFmtId="167" formatCode="0;\-0;;@"/>
    <numFmt numFmtId="168" formatCode="0.00;\-0.00;;@"/>
    <numFmt numFmtId="169" formatCode="0.0;\-0.0;;@"/>
    <numFmt numFmtId="170" formatCode="0.000"/>
    <numFmt numFmtId="171" formatCode="0.000;\-0.000;;@"/>
    <numFmt numFmtId="172" formatCode="0.00%;\-0.00%;;@"/>
    <numFmt numFmtId="173" formatCode="d/m/yyyy;;@"/>
    <numFmt numFmtId="174" formatCode="d/m/yyyy;@"/>
  </numFmts>
  <fonts count="43" x14ac:knownFonts="1">
    <font>
      <sz val="10"/>
      <color rgb="FF000000"/>
      <name val="Times New Roman"/>
      <charset val="204"/>
    </font>
    <font>
      <sz val="10"/>
      <color rgb="FFFF0000"/>
      <name val="Times New Roman"/>
      <family val="1"/>
    </font>
    <font>
      <sz val="9"/>
      <name val="Arial"/>
      <family val="2"/>
    </font>
    <font>
      <sz val="9"/>
      <color rgb="FF000000"/>
      <name val="Arial"/>
      <family val="2"/>
    </font>
    <font>
      <vertAlign val="superscript"/>
      <sz val="9"/>
      <color rgb="FF000000"/>
      <name val="Arial"/>
      <family val="2"/>
    </font>
    <font>
      <sz val="8"/>
      <color rgb="FF000000"/>
      <name val="Arial"/>
      <family val="2"/>
    </font>
    <font>
      <sz val="7"/>
      <color rgb="FF000000"/>
      <name val="Arial"/>
      <family val="2"/>
    </font>
    <font>
      <sz val="7"/>
      <name val="Arial"/>
      <family val="2"/>
    </font>
    <font>
      <sz val="7"/>
      <color rgb="FFFFFFFF"/>
      <name val="Arial"/>
      <family val="2"/>
    </font>
    <font>
      <b/>
      <sz val="9.5"/>
      <color rgb="FFFFFFFF"/>
      <name val="Lucida Sans"/>
      <family val="2"/>
    </font>
    <font>
      <b/>
      <sz val="12"/>
      <color rgb="FF000000"/>
      <name val="Arial"/>
      <family val="2"/>
    </font>
    <font>
      <sz val="10"/>
      <color rgb="FF000000"/>
      <name val="Times New Roman"/>
      <family val="1"/>
    </font>
    <font>
      <sz val="7"/>
      <color theme="6" tint="0.79998168889431442"/>
      <name val="Arial"/>
      <family val="2"/>
    </font>
    <font>
      <sz val="7"/>
      <color theme="0"/>
      <name val="Arial"/>
      <family val="2"/>
    </font>
    <font>
      <sz val="7"/>
      <color rgb="FFFF0000"/>
      <name val="Arial"/>
      <family val="2"/>
    </font>
    <font>
      <sz val="10"/>
      <color theme="2"/>
      <name val="Arial"/>
      <family val="2"/>
    </font>
    <font>
      <b/>
      <sz val="20"/>
      <name val="Arial"/>
      <family val="2"/>
    </font>
    <font>
      <sz val="10"/>
      <name val="Arial"/>
      <family val="2"/>
    </font>
    <font>
      <sz val="10"/>
      <color rgb="FF000000"/>
      <name val="Arial"/>
      <family val="2"/>
    </font>
    <font>
      <b/>
      <sz val="8.5"/>
      <color rgb="FFFFFFFF"/>
      <name val="Lucida Sans"/>
      <family val="2"/>
    </font>
    <font>
      <b/>
      <sz val="7"/>
      <name val="Arial"/>
      <family val="2"/>
    </font>
    <font>
      <b/>
      <sz val="10"/>
      <color rgb="FF000000"/>
      <name val="Times New Roman"/>
      <family val="1"/>
    </font>
    <font>
      <b/>
      <sz val="10"/>
      <color rgb="FF000000"/>
      <name val="Arial"/>
      <family val="2"/>
    </font>
    <font>
      <sz val="10"/>
      <color rgb="FFFFFFFF"/>
      <name val="Arial"/>
      <family val="2"/>
    </font>
    <font>
      <sz val="10"/>
      <color rgb="FF221F1F"/>
      <name val="Arial"/>
      <family val="2"/>
    </font>
    <font>
      <sz val="10"/>
      <color theme="0"/>
      <name val="Arial"/>
      <family val="2"/>
    </font>
    <font>
      <b/>
      <sz val="14"/>
      <color rgb="FFFFFFFF"/>
      <name val="Lucida Sans"/>
      <family val="2"/>
    </font>
    <font>
      <vertAlign val="superscript"/>
      <sz val="10"/>
      <color theme="0"/>
      <name val="Arial"/>
      <family val="2"/>
    </font>
    <font>
      <sz val="10"/>
      <color rgb="FFFF0000"/>
      <name val="Arial"/>
      <family val="2"/>
    </font>
    <font>
      <sz val="10"/>
      <color theme="1"/>
      <name val="Arial"/>
      <family val="2"/>
    </font>
    <font>
      <b/>
      <sz val="10"/>
      <color rgb="FF221F1F"/>
      <name val="Arial"/>
      <family val="2"/>
    </font>
    <font>
      <sz val="8"/>
      <color rgb="FFFF0000"/>
      <name val="Arial"/>
      <family val="2"/>
    </font>
    <font>
      <b/>
      <sz val="9.5"/>
      <color theme="0"/>
      <name val="Lucida Sans"/>
      <family val="2"/>
    </font>
    <font>
      <sz val="8"/>
      <color theme="0" tint="-0.14999847407452621"/>
      <name val="Times New Roman"/>
      <family val="1"/>
    </font>
    <font>
      <sz val="8"/>
      <color theme="0" tint="-0.34998626667073579"/>
      <name val="Calibri"/>
      <family val="2"/>
      <scheme val="minor"/>
    </font>
    <font>
      <b/>
      <sz val="9"/>
      <color theme="0"/>
      <name val="Arial"/>
      <family val="2"/>
    </font>
    <font>
      <b/>
      <sz val="8"/>
      <color theme="0"/>
      <name val="Arial"/>
      <family val="2"/>
    </font>
    <font>
      <b/>
      <sz val="10"/>
      <color theme="0"/>
      <name val="Arial"/>
      <family val="2"/>
    </font>
    <font>
      <b/>
      <sz val="12"/>
      <color rgb="FFFFFFFF"/>
      <name val="Lucida Sans"/>
      <family val="2"/>
    </font>
    <font>
      <b/>
      <sz val="11"/>
      <color rgb="FFFFFFFF"/>
      <name val="Lucida Sans"/>
      <family val="2"/>
    </font>
    <font>
      <sz val="10"/>
      <name val="Times New Roman"/>
      <family val="1"/>
    </font>
    <font>
      <sz val="10"/>
      <color theme="0"/>
      <name val="Times New Roman"/>
      <family val="1"/>
    </font>
    <font>
      <b/>
      <sz val="7"/>
      <color theme="0"/>
      <name val="Arial"/>
      <family val="2"/>
    </font>
  </fonts>
  <fills count="12">
    <fill>
      <patternFill patternType="none"/>
    </fill>
    <fill>
      <patternFill patternType="gray125"/>
    </fill>
    <fill>
      <patternFill patternType="solid">
        <fgColor rgb="FFDBF1CE"/>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41B23B"/>
        <bgColor indexed="64"/>
      </patternFill>
    </fill>
    <fill>
      <patternFill patternType="solid">
        <fgColor rgb="FF38B23B"/>
        <bgColor indexed="64"/>
      </patternFill>
    </fill>
    <fill>
      <patternFill patternType="solid">
        <fgColor rgb="FF1D8F6B"/>
        <bgColor indexed="64"/>
      </patternFill>
    </fill>
    <fill>
      <patternFill patternType="solid">
        <fgColor rgb="FF258E6C"/>
        <bgColor indexed="64"/>
      </patternFill>
    </fill>
  </fills>
  <borders count="71">
    <border>
      <left/>
      <right/>
      <top/>
      <bottom/>
      <diagonal/>
    </border>
    <border>
      <left/>
      <right/>
      <top/>
      <bottom style="thin">
        <color rgb="FF221F1F"/>
      </bottom>
      <diagonal/>
    </border>
    <border>
      <left style="thin">
        <color rgb="FF221F1F"/>
      </left>
      <right style="thin">
        <color rgb="FF221F1F"/>
      </right>
      <top style="thin">
        <color rgb="FF221F1F"/>
      </top>
      <bottom style="thin">
        <color rgb="FF221F1F"/>
      </bottom>
      <diagonal/>
    </border>
    <border>
      <left style="thin">
        <color rgb="FF221F1F"/>
      </left>
      <right/>
      <top style="thin">
        <color rgb="FF221F1F"/>
      </top>
      <bottom style="thin">
        <color rgb="FF221F1F"/>
      </bottom>
      <diagonal/>
    </border>
    <border>
      <left/>
      <right/>
      <top style="thin">
        <color rgb="FF221F1F"/>
      </top>
      <bottom style="thin">
        <color rgb="FF221F1F"/>
      </bottom>
      <diagonal/>
    </border>
    <border>
      <left/>
      <right style="thin">
        <color rgb="FF221F1F"/>
      </right>
      <top style="thin">
        <color rgb="FF221F1F"/>
      </top>
      <bottom style="thin">
        <color rgb="FF221F1F"/>
      </bottom>
      <diagonal/>
    </border>
    <border>
      <left style="thin">
        <color rgb="FF221F1F"/>
      </left>
      <right/>
      <top/>
      <bottom/>
      <diagonal/>
    </border>
    <border>
      <left style="thin">
        <color rgb="FF221F1F"/>
      </left>
      <right/>
      <top style="thin">
        <color rgb="FF221F1F"/>
      </top>
      <bottom/>
      <diagonal/>
    </border>
    <border>
      <left/>
      <right/>
      <top style="thin">
        <color rgb="FF221F1F"/>
      </top>
      <bottom/>
      <diagonal/>
    </border>
    <border>
      <left/>
      <right style="thin">
        <color rgb="FF221F1F"/>
      </right>
      <top style="thin">
        <color rgb="FF221F1F"/>
      </top>
      <bottom/>
      <diagonal/>
    </border>
    <border>
      <left/>
      <right style="thin">
        <color rgb="FF221F1F"/>
      </right>
      <top/>
      <bottom/>
      <diagonal/>
    </border>
    <border>
      <left style="thin">
        <color rgb="FF221F1F"/>
      </left>
      <right/>
      <top/>
      <bottom style="thin">
        <color rgb="FF221F1F"/>
      </bottom>
      <diagonal/>
    </border>
    <border>
      <left/>
      <right style="thin">
        <color rgb="FF221F1F"/>
      </right>
      <top/>
      <bottom style="thin">
        <color rgb="FF221F1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221F1F"/>
      </bottom>
      <diagonal/>
    </border>
    <border>
      <left style="thin">
        <color indexed="64"/>
      </left>
      <right style="thin">
        <color indexed="64"/>
      </right>
      <top style="thin">
        <color rgb="FF221F1F"/>
      </top>
      <bottom style="thin">
        <color rgb="FF221F1F"/>
      </bottom>
      <diagonal/>
    </border>
    <border>
      <left style="thin">
        <color indexed="64"/>
      </left>
      <right style="thin">
        <color indexed="64"/>
      </right>
      <top style="thin">
        <color rgb="FF221F1F"/>
      </top>
      <bottom style="thin">
        <color indexed="64"/>
      </bottom>
      <diagonal/>
    </border>
    <border>
      <left style="thin">
        <color indexed="64"/>
      </left>
      <right/>
      <top style="thin">
        <color rgb="FF221F1F"/>
      </top>
      <bottom style="thin">
        <color rgb="FF221F1F"/>
      </bottom>
      <diagonal/>
    </border>
    <border>
      <left style="thin">
        <color indexed="64"/>
      </left>
      <right/>
      <top/>
      <bottom style="thin">
        <color rgb="FF221F1F"/>
      </bottom>
      <diagonal/>
    </border>
    <border>
      <left/>
      <right style="thin">
        <color indexed="64"/>
      </right>
      <top/>
      <bottom style="thin">
        <color rgb="FF221F1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diagonalDown="1">
      <left style="thin">
        <color rgb="FF221F1F"/>
      </left>
      <right style="thin">
        <color rgb="FF221F1F"/>
      </right>
      <top/>
      <bottom style="thin">
        <color rgb="FF221F1F"/>
      </bottom>
      <diagonal style="thin">
        <color rgb="FF221F1F"/>
      </diagonal>
    </border>
    <border>
      <left style="thin">
        <color rgb="FF221F1F"/>
      </left>
      <right style="thin">
        <color rgb="FF221F1F"/>
      </right>
      <top/>
      <bottom style="thin">
        <color rgb="FF221F1F"/>
      </bottom>
      <diagonal/>
    </border>
    <border>
      <left style="thin">
        <color rgb="FF221F1F"/>
      </left>
      <right/>
      <top style="thin">
        <color rgb="FF221F1F"/>
      </top>
      <bottom style="medium">
        <color indexed="64"/>
      </bottom>
      <diagonal/>
    </border>
    <border>
      <left style="thin">
        <color rgb="FF221F1F"/>
      </left>
      <right style="thin">
        <color rgb="FF221F1F"/>
      </right>
      <top style="thin">
        <color rgb="FF221F1F"/>
      </top>
      <bottom style="medium">
        <color indexed="64"/>
      </bottom>
      <diagonal/>
    </border>
    <border>
      <left/>
      <right style="thin">
        <color indexed="64"/>
      </right>
      <top style="thin">
        <color rgb="FF221F1F"/>
      </top>
      <bottom style="medium">
        <color indexed="64"/>
      </bottom>
      <diagonal/>
    </border>
    <border>
      <left style="thin">
        <color indexed="64"/>
      </left>
      <right/>
      <top style="thin">
        <color rgb="FF221F1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221F1F"/>
      </bottom>
      <diagonal/>
    </border>
    <border>
      <left style="thin">
        <color indexed="64"/>
      </left>
      <right/>
      <top style="thin">
        <color indexed="64"/>
      </top>
      <bottom style="thin">
        <color rgb="FF221F1F"/>
      </bottom>
      <diagonal/>
    </border>
    <border>
      <left/>
      <right style="thin">
        <color indexed="64"/>
      </right>
      <top style="thin">
        <color indexed="64"/>
      </top>
      <bottom style="thin">
        <color rgb="FF221F1F"/>
      </bottom>
      <diagonal/>
    </border>
    <border>
      <left/>
      <right style="thin">
        <color indexed="64"/>
      </right>
      <top style="thin">
        <color rgb="FF221F1F"/>
      </top>
      <bottom/>
      <diagonal/>
    </border>
    <border>
      <left style="thin">
        <color indexed="64"/>
      </left>
      <right/>
      <top style="thin">
        <color rgb="FF221F1F"/>
      </top>
      <bottom style="thin">
        <color indexed="64"/>
      </bottom>
      <diagonal/>
    </border>
    <border>
      <left/>
      <right style="thin">
        <color rgb="FF221F1F"/>
      </right>
      <top style="thin">
        <color rgb="FF221F1F"/>
      </top>
      <bottom style="thin">
        <color indexed="64"/>
      </bottom>
      <diagonal/>
    </border>
    <border>
      <left/>
      <right/>
      <top style="thin">
        <color rgb="FF221F1F"/>
      </top>
      <bottom style="thin">
        <color indexed="64"/>
      </bottom>
      <diagonal/>
    </border>
    <border>
      <left style="thin">
        <color indexed="64"/>
      </left>
      <right style="thin">
        <color indexed="64"/>
      </right>
      <top style="thin">
        <color rgb="FF221F1F"/>
      </top>
      <bottom style="medium">
        <color indexed="64"/>
      </bottom>
      <diagonal/>
    </border>
    <border>
      <left style="thin">
        <color indexed="64"/>
      </left>
      <right style="thin">
        <color indexed="64"/>
      </right>
      <top style="thin">
        <color indexed="64"/>
      </top>
      <bottom style="medium">
        <color indexed="64"/>
      </bottom>
      <diagonal/>
    </border>
    <border>
      <left/>
      <right/>
      <top style="thin">
        <color rgb="FF221F1F"/>
      </top>
      <bottom style="medium">
        <color indexed="64"/>
      </bottom>
      <diagonal/>
    </border>
    <border>
      <left/>
      <right style="thin">
        <color indexed="64"/>
      </right>
      <top style="thin">
        <color rgb="FF221F1F"/>
      </top>
      <bottom style="thin">
        <color rgb="FF221F1F"/>
      </bottom>
      <diagonal/>
    </border>
    <border>
      <left/>
      <right style="thin">
        <color rgb="FF221F1F"/>
      </right>
      <top style="thin">
        <color rgb="FF221F1F"/>
      </top>
      <bottom style="medium">
        <color indexed="64"/>
      </bottom>
      <diagonal/>
    </border>
    <border diagonalUp="1" diagonalDown="1">
      <left style="thin">
        <color rgb="FF221F1F"/>
      </left>
      <right style="thin">
        <color rgb="FF221F1F"/>
      </right>
      <top style="medium">
        <color indexed="64"/>
      </top>
      <bottom style="thin">
        <color indexed="64"/>
      </bottom>
      <diagonal style="thin">
        <color rgb="FF221F1F"/>
      </diagonal>
    </border>
    <border>
      <left style="thin">
        <color rgb="FF221F1F"/>
      </left>
      <right style="thin">
        <color rgb="FF221F1F"/>
      </right>
      <top style="thin">
        <color rgb="FF221F1F"/>
      </top>
      <bottom/>
      <diagonal/>
    </border>
    <border>
      <left style="dotted">
        <color indexed="64"/>
      </left>
      <right style="dotted">
        <color indexed="64"/>
      </right>
      <top style="thin">
        <color indexed="64"/>
      </top>
      <bottom style="dotted">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left style="thin">
        <color rgb="FF221F1F"/>
      </left>
      <right/>
      <top style="thin">
        <color rgb="FF221F1F"/>
      </top>
      <bottom style="thin">
        <color indexed="64"/>
      </bottom>
      <diagonal/>
    </border>
    <border>
      <left/>
      <right style="thin">
        <color indexed="64"/>
      </right>
      <top style="thin">
        <color rgb="FF221F1F"/>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rgb="FF221F1F"/>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thin">
        <color rgb="FF221F1F"/>
      </bottom>
      <diagonal/>
    </border>
    <border>
      <left style="hair">
        <color indexed="64"/>
      </left>
      <right style="thin">
        <color indexed="64"/>
      </right>
      <top style="thin">
        <color rgb="FF221F1F"/>
      </top>
      <bottom style="medium">
        <color indexed="64"/>
      </bottom>
      <diagonal/>
    </border>
    <border>
      <left style="hair">
        <color indexed="64"/>
      </left>
      <right style="thin">
        <color indexed="64"/>
      </right>
      <top style="thin">
        <color rgb="FF221F1F"/>
      </top>
      <bottom style="thin">
        <color rgb="FF221F1F"/>
      </bottom>
      <diagonal/>
    </border>
    <border>
      <left style="hair">
        <color indexed="64"/>
      </left>
      <right style="thin">
        <color indexed="64"/>
      </right>
      <top style="thin">
        <color rgb="FF221F1F"/>
      </top>
      <bottom style="thin">
        <color indexed="64"/>
      </bottom>
      <diagonal/>
    </border>
    <border>
      <left style="hair">
        <color indexed="64"/>
      </left>
      <right style="thin">
        <color indexed="64"/>
      </right>
      <top style="thin">
        <color indexed="64"/>
      </top>
      <bottom style="thin">
        <color rgb="FF221F1F"/>
      </bottom>
      <diagonal/>
    </border>
    <border>
      <left style="thin">
        <color rgb="FF221F1F"/>
      </left>
      <right/>
      <top style="medium">
        <color indexed="64"/>
      </top>
      <bottom style="thin">
        <color rgb="FF221F1F"/>
      </bottom>
      <diagonal/>
    </border>
    <border>
      <left/>
      <right style="thin">
        <color indexed="64"/>
      </right>
      <top style="medium">
        <color indexed="64"/>
      </top>
      <bottom style="thin">
        <color rgb="FF221F1F"/>
      </bottom>
      <diagonal/>
    </border>
  </borders>
  <cellStyleXfs count="3">
    <xf numFmtId="0" fontId="0" fillId="0" borderId="0"/>
    <xf numFmtId="9" fontId="11" fillId="0" borderId="0" applyFont="0" applyFill="0" applyBorder="0" applyAlignment="0" applyProtection="0"/>
    <xf numFmtId="0" fontId="11" fillId="0" borderId="0"/>
  </cellStyleXfs>
  <cellXfs count="579">
    <xf numFmtId="0" fontId="0" fillId="0" borderId="0" xfId="0" applyFill="1" applyBorder="1" applyAlignment="1">
      <alignment horizontal="left" vertical="top"/>
    </xf>
    <xf numFmtId="164" fontId="3" fillId="0" borderId="4"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166" fontId="6" fillId="0" borderId="3" xfId="0" applyNumberFormat="1" applyFont="1" applyFill="1" applyBorder="1" applyAlignment="1">
      <alignment horizontal="center" vertical="center" wrapText="1"/>
    </xf>
    <xf numFmtId="166" fontId="6" fillId="2" borderId="3" xfId="0" applyNumberFormat="1"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0" borderId="0" xfId="0" applyFill="1" applyBorder="1" applyAlignment="1">
      <alignment vertical="top" wrapText="1"/>
    </xf>
    <xf numFmtId="0" fontId="2" fillId="2"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center" vertical="top"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166" fontId="6" fillId="2" borderId="3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66" fontId="6" fillId="0" borderId="30" xfId="0" applyNumberFormat="1" applyFont="1" applyFill="1" applyBorder="1" applyAlignment="1">
      <alignment horizontal="center" vertical="center" wrapText="1"/>
    </xf>
    <xf numFmtId="167" fontId="6" fillId="2" borderId="29" xfId="0" applyNumberFormat="1" applyFont="1" applyFill="1" applyBorder="1" applyAlignment="1">
      <alignment horizontal="center" vertical="center" wrapText="1"/>
    </xf>
    <xf numFmtId="167" fontId="6" fillId="2" borderId="11" xfId="0" applyNumberFormat="1" applyFont="1" applyFill="1" applyBorder="1" applyAlignment="1">
      <alignment horizontal="center" vertical="center" wrapText="1"/>
    </xf>
    <xf numFmtId="168" fontId="6" fillId="2" borderId="11" xfId="0" applyNumberFormat="1" applyFont="1" applyFill="1" applyBorder="1" applyAlignment="1">
      <alignment horizontal="center" vertical="center" wrapText="1"/>
    </xf>
    <xf numFmtId="168" fontId="6" fillId="2" borderId="3" xfId="0" applyNumberFormat="1" applyFont="1" applyFill="1" applyBorder="1" applyAlignment="1">
      <alignment horizontal="center" vertical="center" wrapText="1"/>
    </xf>
    <xf numFmtId="168" fontId="6" fillId="2" borderId="31" xfId="0" applyNumberFormat="1"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2" fontId="6" fillId="0" borderId="3" xfId="0" applyNumberFormat="1" applyFont="1" applyFill="1" applyBorder="1" applyAlignment="1">
      <alignment horizontal="center" vertical="center" wrapText="1"/>
    </xf>
    <xf numFmtId="2" fontId="6" fillId="0" borderId="30"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2" fontId="6" fillId="2" borderId="30"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167" fontId="13" fillId="0" borderId="28" xfId="0" applyNumberFormat="1" applyFont="1" applyFill="1" applyBorder="1" applyAlignment="1">
      <alignment horizontal="center" vertical="center" wrapText="1"/>
    </xf>
    <xf numFmtId="169" fontId="6" fillId="2" borderId="0" xfId="0" applyNumberFormat="1" applyFont="1" applyFill="1" applyBorder="1" applyAlignment="1">
      <alignment horizontal="right" vertical="center" wrapText="1"/>
    </xf>
    <xf numFmtId="2" fontId="6" fillId="3" borderId="0" xfId="0" applyNumberFormat="1" applyFont="1" applyFill="1" applyBorder="1" applyAlignment="1">
      <alignment horizontal="right" vertical="center" wrapText="1"/>
    </xf>
    <xf numFmtId="0" fontId="6" fillId="3" borderId="0" xfId="0" applyFont="1" applyFill="1" applyBorder="1" applyAlignment="1" applyProtection="1">
      <alignment horizontal="right" vertical="center" wrapText="1"/>
      <protection locked="0"/>
    </xf>
    <xf numFmtId="0" fontId="14" fillId="2" borderId="22" xfId="0" applyFont="1" applyFill="1" applyBorder="1" applyAlignment="1">
      <alignment horizontal="right" vertical="center" wrapText="1"/>
    </xf>
    <xf numFmtId="0" fontId="14" fillId="3" borderId="22" xfId="0" applyFont="1" applyFill="1" applyBorder="1" applyAlignment="1">
      <alignment horizontal="right" vertical="center" wrapText="1"/>
    </xf>
    <xf numFmtId="0" fontId="14" fillId="3" borderId="24" xfId="0" applyFont="1" applyFill="1" applyBorder="1" applyAlignment="1">
      <alignment horizontal="right" vertical="center" wrapText="1"/>
    </xf>
    <xf numFmtId="0" fontId="14" fillId="3" borderId="27" xfId="0" applyFont="1" applyFill="1" applyBorder="1" applyAlignment="1">
      <alignment horizontal="right" vertical="center" wrapText="1"/>
    </xf>
    <xf numFmtId="0" fontId="18"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right" vertical="top"/>
    </xf>
    <xf numFmtId="165" fontId="14" fillId="3" borderId="24" xfId="0" applyNumberFormat="1" applyFont="1" applyFill="1" applyBorder="1" applyAlignment="1">
      <alignment horizontal="right" vertical="center" wrapText="1"/>
    </xf>
    <xf numFmtId="165" fontId="6" fillId="3" borderId="0" xfId="0" applyNumberFormat="1" applyFont="1" applyFill="1" applyBorder="1" applyAlignment="1">
      <alignment horizontal="right" vertical="center" wrapText="1"/>
    </xf>
    <xf numFmtId="168" fontId="6" fillId="2" borderId="0" xfId="0" applyNumberFormat="1" applyFont="1" applyFill="1" applyBorder="1" applyAlignment="1">
      <alignment horizontal="right" vertical="center" wrapText="1"/>
    </xf>
    <xf numFmtId="169" fontId="14" fillId="2" borderId="24" xfId="0" applyNumberFormat="1" applyFont="1" applyFill="1" applyBorder="1" applyAlignment="1">
      <alignment horizontal="right" vertical="center" wrapText="1"/>
    </xf>
    <xf numFmtId="167" fontId="14" fillId="2" borderId="27" xfId="0" applyNumberFormat="1" applyFont="1" applyFill="1" applyBorder="1" applyAlignment="1">
      <alignment horizontal="right" vertical="center" wrapText="1"/>
    </xf>
    <xf numFmtId="2" fontId="6" fillId="2" borderId="0" xfId="1" applyNumberFormat="1" applyFont="1" applyFill="1" applyBorder="1" applyAlignment="1">
      <alignment horizontal="right" vertical="center" wrapText="1"/>
    </xf>
    <xf numFmtId="2" fontId="6" fillId="3" borderId="0" xfId="1" applyNumberFormat="1" applyFont="1" applyFill="1" applyBorder="1" applyAlignment="1">
      <alignment horizontal="right" vertical="center" wrapText="1"/>
    </xf>
    <xf numFmtId="0" fontId="18" fillId="0" borderId="0" xfId="0" applyFont="1" applyFill="1" applyBorder="1" applyAlignment="1">
      <alignment vertical="top" wrapText="1"/>
    </xf>
    <xf numFmtId="0" fontId="14" fillId="3"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67" fontId="13"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locked="0"/>
    </xf>
    <xf numFmtId="167" fontId="0" fillId="0" borderId="1" xfId="0" applyNumberFormat="1" applyFill="1" applyBorder="1" applyAlignment="1">
      <alignment horizontal="left" wrapText="1"/>
    </xf>
    <xf numFmtId="2" fontId="18" fillId="0" borderId="0" xfId="0" applyNumberFormat="1" applyFont="1" applyFill="1" applyBorder="1" applyAlignment="1">
      <alignment vertical="top" wrapText="1"/>
    </xf>
    <xf numFmtId="170" fontId="18" fillId="0" borderId="0" xfId="0" applyNumberFormat="1" applyFont="1" applyFill="1" applyBorder="1" applyAlignment="1">
      <alignment vertical="top" wrapText="1"/>
    </xf>
    <xf numFmtId="10" fontId="18" fillId="0" borderId="0" xfId="1" applyNumberFormat="1" applyFont="1" applyFill="1" applyBorder="1" applyAlignment="1">
      <alignment vertical="top" wrapText="1"/>
    </xf>
    <xf numFmtId="0" fontId="0" fillId="0" borderId="0" xfId="0" applyFill="1" applyBorder="1" applyAlignment="1">
      <alignment vertical="top"/>
    </xf>
    <xf numFmtId="10" fontId="0" fillId="0" borderId="0" xfId="1" applyNumberFormat="1" applyFont="1" applyFill="1" applyBorder="1" applyAlignment="1">
      <alignment vertical="top" wrapText="1"/>
    </xf>
    <xf numFmtId="167" fontId="0" fillId="0" borderId="0" xfId="0" applyNumberFormat="1" applyFill="1" applyBorder="1" applyAlignment="1">
      <alignment horizontal="right" vertical="top"/>
    </xf>
    <xf numFmtId="167" fontId="0" fillId="0" borderId="0" xfId="0" applyNumberFormat="1" applyFill="1" applyBorder="1" applyAlignment="1">
      <alignment horizontal="right" vertical="top" wrapText="1"/>
    </xf>
    <xf numFmtId="167" fontId="18" fillId="3" borderId="0" xfId="0" applyNumberFormat="1" applyFont="1" applyFill="1" applyBorder="1" applyAlignment="1">
      <alignment vertical="top" wrapText="1"/>
    </xf>
    <xf numFmtId="2" fontId="0" fillId="0" borderId="0" xfId="0" applyNumberFormat="1" applyFill="1" applyBorder="1" applyAlignment="1">
      <alignment vertical="top" wrapText="1"/>
    </xf>
    <xf numFmtId="2" fontId="0" fillId="0" borderId="0" xfId="0" applyNumberFormat="1" applyFill="1" applyBorder="1" applyAlignment="1">
      <alignment horizontal="left" vertical="top"/>
    </xf>
    <xf numFmtId="2" fontId="0" fillId="0" borderId="0" xfId="0" applyNumberFormat="1" applyFill="1" applyBorder="1" applyAlignment="1">
      <alignment horizontal="right" vertical="top"/>
    </xf>
    <xf numFmtId="169" fontId="14" fillId="3" borderId="24" xfId="0" applyNumberFormat="1" applyFont="1" applyFill="1" applyBorder="1" applyAlignment="1">
      <alignment horizontal="right" vertical="center" wrapText="1"/>
    </xf>
    <xf numFmtId="168" fontId="14" fillId="3" borderId="24" xfId="0" applyNumberFormat="1" applyFont="1" applyFill="1" applyBorder="1" applyAlignment="1">
      <alignment horizontal="right" vertical="center" wrapText="1"/>
    </xf>
    <xf numFmtId="2" fontId="14" fillId="3" borderId="24" xfId="0" applyNumberFormat="1" applyFont="1" applyFill="1" applyBorder="1" applyAlignment="1">
      <alignment horizontal="right" vertical="center" wrapText="1"/>
    </xf>
    <xf numFmtId="0" fontId="11" fillId="0" borderId="0" xfId="0" applyFont="1" applyFill="1" applyBorder="1" applyAlignment="1">
      <alignment horizontal="left" vertical="top"/>
    </xf>
    <xf numFmtId="165" fontId="6" fillId="2" borderId="0" xfId="1" applyNumberFormat="1" applyFont="1" applyFill="1" applyBorder="1" applyAlignment="1">
      <alignment horizontal="right" vertical="center" wrapText="1"/>
    </xf>
    <xf numFmtId="165" fontId="6" fillId="3" borderId="0" xfId="1" applyNumberFormat="1" applyFont="1" applyFill="1" applyBorder="1" applyAlignment="1">
      <alignment horizontal="right" vertical="center" wrapText="1"/>
    </xf>
    <xf numFmtId="0" fontId="11" fillId="0" borderId="0" xfId="0" applyFont="1" applyFill="1" applyBorder="1" applyAlignment="1">
      <alignment vertical="top"/>
    </xf>
    <xf numFmtId="170" fontId="0" fillId="0" borderId="0" xfId="0" applyNumberFormat="1" applyFill="1" applyBorder="1" applyAlignment="1">
      <alignment vertical="top" wrapText="1"/>
    </xf>
    <xf numFmtId="170" fontId="0" fillId="0" borderId="0" xfId="0" applyNumberFormat="1" applyFill="1" applyBorder="1" applyAlignment="1">
      <alignment horizontal="right" vertical="top"/>
    </xf>
    <xf numFmtId="167" fontId="12" fillId="2" borderId="52" xfId="0" applyNumberFormat="1" applyFont="1" applyFill="1" applyBorder="1" applyAlignment="1">
      <alignment horizontal="center" vertical="center" wrapText="1"/>
    </xf>
    <xf numFmtId="167" fontId="6" fillId="0" borderId="29" xfId="0" applyNumberFormat="1" applyFont="1" applyFill="1" applyBorder="1" applyAlignment="1">
      <alignment horizontal="center" vertical="center" wrapText="1"/>
    </xf>
    <xf numFmtId="167" fontId="6" fillId="0" borderId="11" xfId="0" applyNumberFormat="1" applyFont="1" applyFill="1" applyBorder="1" applyAlignment="1">
      <alignment horizontal="center" vertical="center" wrapText="1"/>
    </xf>
    <xf numFmtId="0" fontId="0" fillId="0" borderId="0" xfId="0" applyFill="1" applyBorder="1" applyAlignment="1" applyProtection="1">
      <alignment horizontal="left" vertical="top"/>
    </xf>
    <xf numFmtId="1" fontId="24" fillId="2" borderId="13" xfId="0" applyNumberFormat="1" applyFont="1" applyFill="1" applyBorder="1" applyAlignment="1" applyProtection="1">
      <alignment horizontal="center" vertical="center" shrinkToFit="1"/>
    </xf>
    <xf numFmtId="167" fontId="24" fillId="2" borderId="4" xfId="0" applyNumberFormat="1" applyFont="1" applyFill="1" applyBorder="1" applyAlignment="1" applyProtection="1">
      <alignment horizontal="center" vertical="center" shrinkToFit="1"/>
    </xf>
    <xf numFmtId="172" fontId="18" fillId="2" borderId="13" xfId="1" applyNumberFormat="1" applyFont="1" applyFill="1" applyBorder="1" applyAlignment="1" applyProtection="1">
      <alignment horizontal="center" vertical="center" wrapText="1"/>
    </xf>
    <xf numFmtId="167" fontId="18" fillId="2" borderId="13" xfId="0" applyNumberFormat="1" applyFont="1" applyFill="1" applyBorder="1" applyAlignment="1" applyProtection="1">
      <alignment horizontal="center" vertical="center" wrapText="1"/>
    </xf>
    <xf numFmtId="169" fontId="18" fillId="2" borderId="5" xfId="0" applyNumberFormat="1" applyFont="1" applyFill="1" applyBorder="1" applyAlignment="1" applyProtection="1">
      <alignment horizontal="center" vertical="center" wrapText="1"/>
    </xf>
    <xf numFmtId="167" fontId="18" fillId="2" borderId="4" xfId="0" applyNumberFormat="1" applyFont="1" applyFill="1" applyBorder="1" applyAlignment="1" applyProtection="1">
      <alignment horizontal="center" vertical="center" wrapText="1"/>
    </xf>
    <xf numFmtId="171" fontId="18" fillId="2" borderId="4" xfId="0" applyNumberFormat="1" applyFont="1" applyFill="1" applyBorder="1" applyAlignment="1" applyProtection="1">
      <alignment horizontal="center" vertical="center" wrapText="1"/>
    </xf>
    <xf numFmtId="169" fontId="18" fillId="2" borderId="13" xfId="0" applyNumberFormat="1" applyFont="1" applyFill="1" applyBorder="1" applyAlignment="1" applyProtection="1">
      <alignment horizontal="center" vertical="center" wrapText="1"/>
    </xf>
    <xf numFmtId="168" fontId="18" fillId="2" borderId="4" xfId="0" applyNumberFormat="1" applyFont="1" applyFill="1" applyBorder="1" applyAlignment="1" applyProtection="1">
      <alignment horizontal="center" vertical="center" wrapText="1"/>
    </xf>
    <xf numFmtId="2" fontId="18" fillId="2" borderId="13" xfId="0" applyNumberFormat="1" applyFont="1" applyFill="1" applyBorder="1" applyAlignment="1" applyProtection="1">
      <alignment horizontal="center" vertical="center" wrapText="1"/>
    </xf>
    <xf numFmtId="1" fontId="24" fillId="0" borderId="13" xfId="0" applyNumberFormat="1" applyFont="1" applyFill="1" applyBorder="1" applyAlignment="1" applyProtection="1">
      <alignment horizontal="center" vertical="center" shrinkToFit="1"/>
    </xf>
    <xf numFmtId="167" fontId="24" fillId="0" borderId="4" xfId="0" applyNumberFormat="1" applyFont="1" applyFill="1" applyBorder="1" applyAlignment="1" applyProtection="1">
      <alignment horizontal="center" vertical="center" shrinkToFit="1"/>
    </xf>
    <xf numFmtId="172" fontId="18" fillId="0" borderId="13" xfId="1" applyNumberFormat="1" applyFont="1" applyFill="1" applyBorder="1" applyAlignment="1" applyProtection="1">
      <alignment horizontal="center" vertical="center" wrapText="1"/>
    </xf>
    <xf numFmtId="167" fontId="18" fillId="0" borderId="13" xfId="0" applyNumberFormat="1" applyFont="1" applyFill="1" applyBorder="1" applyAlignment="1" applyProtection="1">
      <alignment horizontal="center" vertical="center" wrapText="1"/>
    </xf>
    <xf numFmtId="169" fontId="18" fillId="0" borderId="5" xfId="1" applyNumberFormat="1" applyFont="1" applyFill="1" applyBorder="1" applyAlignment="1" applyProtection="1">
      <alignment horizontal="center" vertical="center" wrapText="1"/>
    </xf>
    <xf numFmtId="167" fontId="18" fillId="0" borderId="4" xfId="0" applyNumberFormat="1" applyFont="1" applyFill="1" applyBorder="1" applyAlignment="1" applyProtection="1">
      <alignment horizontal="center" vertical="center" wrapText="1"/>
    </xf>
    <xf numFmtId="171" fontId="18" fillId="0" borderId="4" xfId="0" applyNumberFormat="1" applyFont="1" applyFill="1" applyBorder="1" applyAlignment="1" applyProtection="1">
      <alignment horizontal="center" vertical="center" wrapText="1"/>
    </xf>
    <xf numFmtId="169" fontId="18" fillId="0" borderId="13" xfId="0" applyNumberFormat="1" applyFont="1" applyFill="1" applyBorder="1" applyAlignment="1" applyProtection="1">
      <alignment horizontal="center" vertical="center" wrapText="1"/>
    </xf>
    <xf numFmtId="168" fontId="18" fillId="0" borderId="4" xfId="0" applyNumberFormat="1" applyFont="1" applyFill="1" applyBorder="1" applyAlignment="1" applyProtection="1">
      <alignment horizontal="center" vertical="center" wrapText="1"/>
    </xf>
    <xf numFmtId="2" fontId="18" fillId="0" borderId="13" xfId="0" applyNumberFormat="1" applyFont="1" applyFill="1" applyBorder="1" applyAlignment="1" applyProtection="1">
      <alignment horizontal="center" vertical="center" wrapText="1"/>
    </xf>
    <xf numFmtId="172" fontId="18" fillId="2" borderId="13" xfId="0" applyNumberFormat="1" applyFont="1" applyFill="1" applyBorder="1" applyAlignment="1" applyProtection="1">
      <alignment horizontal="center" vertical="center" wrapText="1"/>
    </xf>
    <xf numFmtId="172" fontId="18" fillId="0" borderId="13" xfId="0" applyNumberFormat="1" applyFont="1" applyFill="1" applyBorder="1" applyAlignment="1" applyProtection="1">
      <alignment horizontal="center" vertical="center" wrapText="1"/>
    </xf>
    <xf numFmtId="169" fontId="18" fillId="0" borderId="5" xfId="0" applyNumberFormat="1" applyFont="1" applyFill="1" applyBorder="1" applyAlignment="1" applyProtection="1">
      <alignment horizontal="center" vertical="center" wrapText="1"/>
    </xf>
    <xf numFmtId="1" fontId="18" fillId="0" borderId="13" xfId="0" applyNumberFormat="1" applyFont="1" applyFill="1" applyBorder="1" applyAlignment="1" applyProtection="1">
      <alignment horizontal="center" vertical="center" shrinkToFit="1"/>
    </xf>
    <xf numFmtId="167" fontId="18" fillId="0" borderId="4" xfId="0" applyNumberFormat="1" applyFont="1" applyFill="1" applyBorder="1" applyAlignment="1" applyProtection="1">
      <alignment horizontal="center" vertical="center" shrinkToFit="1"/>
    </xf>
    <xf numFmtId="1" fontId="24" fillId="3" borderId="48" xfId="0" applyNumberFormat="1" applyFont="1" applyFill="1" applyBorder="1" applyAlignment="1" applyProtection="1">
      <alignment horizontal="center" vertical="center" shrinkToFit="1"/>
    </xf>
    <xf numFmtId="167" fontId="24" fillId="3" borderId="49" xfId="0" applyNumberFormat="1" applyFont="1" applyFill="1" applyBorder="1" applyAlignment="1" applyProtection="1">
      <alignment horizontal="center" vertical="center" shrinkToFit="1"/>
    </xf>
    <xf numFmtId="172" fontId="18" fillId="3" borderId="48" xfId="0" applyNumberFormat="1" applyFont="1" applyFill="1" applyBorder="1" applyAlignment="1" applyProtection="1">
      <alignment horizontal="center" vertical="center" wrapText="1"/>
    </xf>
    <xf numFmtId="167" fontId="18" fillId="3" borderId="48" xfId="0" applyNumberFormat="1" applyFont="1" applyFill="1" applyBorder="1" applyAlignment="1" applyProtection="1">
      <alignment horizontal="center" vertical="center" wrapText="1"/>
    </xf>
    <xf numFmtId="169" fontId="18" fillId="3" borderId="51" xfId="0" applyNumberFormat="1" applyFont="1" applyFill="1" applyBorder="1" applyAlignment="1" applyProtection="1">
      <alignment horizontal="center" vertical="center" wrapText="1"/>
    </xf>
    <xf numFmtId="167" fontId="18" fillId="3" borderId="49" xfId="0" applyNumberFormat="1" applyFont="1" applyFill="1" applyBorder="1" applyAlignment="1" applyProtection="1">
      <alignment horizontal="center" vertical="center" wrapText="1"/>
    </xf>
    <xf numFmtId="171" fontId="18" fillId="3" borderId="49" xfId="0" applyNumberFormat="1" applyFont="1" applyFill="1" applyBorder="1" applyAlignment="1" applyProtection="1">
      <alignment horizontal="center" vertical="center" wrapText="1"/>
    </xf>
    <xf numFmtId="169" fontId="18" fillId="3" borderId="48" xfId="0" applyNumberFormat="1" applyFont="1" applyFill="1" applyBorder="1" applyAlignment="1" applyProtection="1">
      <alignment horizontal="center" vertical="center" wrapText="1"/>
    </xf>
    <xf numFmtId="2" fontId="18" fillId="3" borderId="48" xfId="0" applyNumberFormat="1" applyFont="1" applyFill="1" applyBorder="1" applyAlignment="1" applyProtection="1">
      <alignment horizontal="center" vertical="center" wrapText="1"/>
    </xf>
    <xf numFmtId="167" fontId="30" fillId="2" borderId="1" xfId="0" applyNumberFormat="1" applyFont="1" applyFill="1" applyBorder="1" applyAlignment="1" applyProtection="1">
      <alignment horizontal="center" vertical="center" shrinkToFit="1"/>
    </xf>
    <xf numFmtId="172" fontId="22" fillId="2" borderId="13" xfId="0" applyNumberFormat="1" applyFont="1" applyFill="1" applyBorder="1" applyAlignment="1" applyProtection="1">
      <alignment horizontal="center" vertical="center" wrapText="1"/>
    </xf>
    <xf numFmtId="167" fontId="22" fillId="2" borderId="38" xfId="0" applyNumberFormat="1" applyFont="1" applyFill="1" applyBorder="1" applyAlignment="1" applyProtection="1">
      <alignment horizontal="center" vertical="center" wrapText="1"/>
    </xf>
    <xf numFmtId="165" fontId="22" fillId="2" borderId="12" xfId="0" applyNumberFormat="1" applyFont="1" applyFill="1" applyBorder="1" applyAlignment="1" applyProtection="1">
      <alignment horizontal="center" vertical="center" wrapText="1"/>
    </xf>
    <xf numFmtId="167" fontId="22" fillId="2" borderId="1" xfId="0" applyNumberFormat="1" applyFont="1" applyFill="1" applyBorder="1" applyAlignment="1" applyProtection="1">
      <alignment horizontal="center" vertical="center" wrapText="1"/>
    </xf>
    <xf numFmtId="10" fontId="22" fillId="2" borderId="38" xfId="1" applyNumberFormat="1" applyFont="1" applyFill="1" applyBorder="1" applyAlignment="1" applyProtection="1">
      <alignment horizontal="center" vertical="center" wrapText="1"/>
    </xf>
    <xf numFmtId="2" fontId="22" fillId="2" borderId="1" xfId="0" applyNumberFormat="1" applyFont="1" applyFill="1" applyBorder="1" applyAlignment="1" applyProtection="1">
      <alignment horizontal="center" vertical="center" wrapText="1"/>
    </xf>
    <xf numFmtId="169" fontId="22" fillId="2" borderId="38" xfId="0" applyNumberFormat="1" applyFont="1" applyFill="1" applyBorder="1" applyAlignment="1" applyProtection="1">
      <alignment horizontal="center" vertical="center" wrapText="1"/>
    </xf>
    <xf numFmtId="2" fontId="22" fillId="2" borderId="38" xfId="0" applyNumberFormat="1" applyFont="1" applyFill="1" applyBorder="1" applyAlignment="1" applyProtection="1">
      <alignment horizontal="center" vertical="center" wrapText="1"/>
    </xf>
    <xf numFmtId="0" fontId="33" fillId="0" borderId="0" xfId="0" applyFont="1" applyFill="1" applyBorder="1" applyAlignment="1">
      <alignment horizontal="left" vertical="top"/>
    </xf>
    <xf numFmtId="0" fontId="15" fillId="0" borderId="0" xfId="0" applyFont="1" applyAlignment="1" applyProtection="1">
      <alignment horizontal="center"/>
    </xf>
    <xf numFmtId="0" fontId="18" fillId="0" borderId="0" xfId="0" applyFont="1" applyAlignment="1" applyProtection="1">
      <alignment horizontal="center"/>
    </xf>
    <xf numFmtId="0" fontId="18" fillId="0" borderId="26" xfId="0" applyFont="1" applyBorder="1" applyAlignment="1" applyProtection="1">
      <alignment horizontal="center" vertical="center"/>
    </xf>
    <xf numFmtId="0" fontId="18" fillId="0" borderId="36" xfId="0" applyFont="1" applyBorder="1" applyAlignment="1" applyProtection="1">
      <alignment horizontal="center"/>
    </xf>
    <xf numFmtId="0" fontId="18" fillId="0" borderId="21" xfId="0" applyFont="1" applyBorder="1" applyAlignment="1" applyProtection="1">
      <alignment horizontal="center"/>
    </xf>
    <xf numFmtId="0" fontId="18" fillId="4" borderId="0" xfId="0" applyFont="1" applyFill="1" applyAlignment="1" applyProtection="1">
      <alignment horizontal="center"/>
    </xf>
    <xf numFmtId="0" fontId="18" fillId="4" borderId="39" xfId="0" applyFont="1" applyFill="1" applyBorder="1" applyAlignment="1" applyProtection="1">
      <alignment horizontal="center"/>
    </xf>
    <xf numFmtId="0" fontId="18" fillId="4" borderId="23" xfId="0" applyFont="1" applyFill="1" applyBorder="1" applyAlignment="1" applyProtection="1">
      <alignment horizontal="center"/>
    </xf>
    <xf numFmtId="0" fontId="18" fillId="4" borderId="0" xfId="0" applyFont="1" applyFill="1" applyBorder="1" applyAlignment="1" applyProtection="1">
      <alignment horizontal="center"/>
    </xf>
    <xf numFmtId="0" fontId="18" fillId="4" borderId="24" xfId="0" applyFont="1" applyFill="1" applyBorder="1" applyAlignment="1" applyProtection="1">
      <alignment horizontal="center"/>
    </xf>
    <xf numFmtId="3" fontId="18" fillId="4" borderId="24" xfId="0" applyNumberFormat="1" applyFont="1" applyFill="1" applyBorder="1" applyAlignment="1" applyProtection="1">
      <alignment horizontal="center"/>
    </xf>
    <xf numFmtId="0" fontId="18" fillId="0" borderId="39" xfId="0" applyFont="1" applyBorder="1" applyAlignment="1" applyProtection="1">
      <alignment horizontal="center"/>
    </xf>
    <xf numFmtId="0" fontId="18" fillId="0" borderId="23" xfId="0" applyFont="1" applyBorder="1" applyAlignment="1" applyProtection="1">
      <alignment horizontal="center"/>
    </xf>
    <xf numFmtId="0" fontId="18" fillId="0" borderId="0" xfId="0" applyFont="1" applyBorder="1" applyAlignment="1" applyProtection="1">
      <alignment horizontal="center"/>
    </xf>
    <xf numFmtId="0" fontId="18" fillId="0" borderId="24" xfId="0" applyFont="1" applyBorder="1" applyAlignment="1" applyProtection="1">
      <alignment horizontal="center"/>
    </xf>
    <xf numFmtId="165" fontId="18" fillId="0" borderId="0" xfId="0" applyNumberFormat="1" applyFont="1" applyBorder="1" applyAlignment="1" applyProtection="1">
      <alignment horizontal="center"/>
    </xf>
    <xf numFmtId="3" fontId="18" fillId="0" borderId="24" xfId="0" applyNumberFormat="1" applyFont="1" applyBorder="1" applyAlignment="1" applyProtection="1">
      <alignment horizontal="center"/>
    </xf>
    <xf numFmtId="2" fontId="18" fillId="4" borderId="0" xfId="0" applyNumberFormat="1" applyFont="1" applyFill="1" applyBorder="1" applyAlignment="1" applyProtection="1">
      <alignment horizontal="center"/>
    </xf>
    <xf numFmtId="165" fontId="18" fillId="4" borderId="0" xfId="0" applyNumberFormat="1" applyFont="1" applyFill="1" applyBorder="1" applyAlignment="1" applyProtection="1">
      <alignment horizontal="center"/>
    </xf>
    <xf numFmtId="2" fontId="18" fillId="0" borderId="0" xfId="0" applyNumberFormat="1" applyFont="1" applyBorder="1" applyAlignment="1" applyProtection="1">
      <alignment horizontal="center"/>
    </xf>
    <xf numFmtId="165" fontId="18" fillId="0" borderId="23" xfId="0" applyNumberFormat="1" applyFont="1" applyBorder="1" applyAlignment="1" applyProtection="1">
      <alignment horizontal="center"/>
    </xf>
    <xf numFmtId="165" fontId="18" fillId="4" borderId="23" xfId="0" applyNumberFormat="1" applyFont="1" applyFill="1" applyBorder="1" applyAlignment="1" applyProtection="1">
      <alignment horizontal="center"/>
    </xf>
    <xf numFmtId="1" fontId="18" fillId="4" borderId="0" xfId="0" applyNumberFormat="1" applyFont="1" applyFill="1" applyBorder="1" applyAlignment="1" applyProtection="1">
      <alignment horizontal="center"/>
    </xf>
    <xf numFmtId="1" fontId="18" fillId="4" borderId="24" xfId="0" applyNumberFormat="1" applyFont="1" applyFill="1" applyBorder="1" applyAlignment="1" applyProtection="1">
      <alignment horizontal="center"/>
    </xf>
    <xf numFmtId="1" fontId="18" fillId="0" borderId="0" xfId="0" applyNumberFormat="1" applyFont="1" applyBorder="1" applyAlignment="1" applyProtection="1">
      <alignment horizontal="center"/>
    </xf>
    <xf numFmtId="1" fontId="18" fillId="0" borderId="24" xfId="0" applyNumberFormat="1" applyFont="1" applyBorder="1" applyAlignment="1" applyProtection="1">
      <alignment horizontal="center"/>
    </xf>
    <xf numFmtId="1" fontId="18" fillId="7" borderId="0" xfId="0" applyNumberFormat="1" applyFont="1" applyFill="1" applyBorder="1" applyAlignment="1" applyProtection="1">
      <alignment horizontal="center"/>
    </xf>
    <xf numFmtId="0" fontId="18" fillId="0" borderId="38" xfId="0" applyFont="1" applyBorder="1" applyAlignment="1" applyProtection="1">
      <alignment horizontal="center"/>
    </xf>
    <xf numFmtId="165" fontId="18" fillId="0" borderId="25" xfId="0" applyNumberFormat="1" applyFont="1" applyBorder="1" applyAlignment="1" applyProtection="1">
      <alignment horizontal="center"/>
    </xf>
    <xf numFmtId="165" fontId="18" fillId="0" borderId="26" xfId="0" applyNumberFormat="1" applyFont="1" applyBorder="1" applyAlignment="1" applyProtection="1">
      <alignment horizontal="center"/>
    </xf>
    <xf numFmtId="1" fontId="18" fillId="0" borderId="26" xfId="0" applyNumberFormat="1" applyFont="1" applyBorder="1" applyAlignment="1" applyProtection="1">
      <alignment horizontal="center"/>
    </xf>
    <xf numFmtId="2" fontId="18" fillId="0" borderId="26" xfId="0" applyNumberFormat="1" applyFont="1" applyBorder="1" applyAlignment="1" applyProtection="1">
      <alignment horizontal="center"/>
    </xf>
    <xf numFmtId="1" fontId="18" fillId="0" borderId="27" xfId="0" applyNumberFormat="1" applyFont="1" applyBorder="1" applyAlignment="1" applyProtection="1">
      <alignment horizontal="center"/>
    </xf>
    <xf numFmtId="165" fontId="18" fillId="4" borderId="26" xfId="0" applyNumberFormat="1" applyFont="1" applyFill="1" applyBorder="1" applyAlignment="1" applyProtection="1">
      <alignment horizontal="center"/>
    </xf>
    <xf numFmtId="0" fontId="18" fillId="4" borderId="26" xfId="0" applyFont="1" applyFill="1" applyBorder="1" applyAlignment="1" applyProtection="1">
      <alignment horizontal="center"/>
    </xf>
    <xf numFmtId="0" fontId="18" fillId="0" borderId="0" xfId="0" applyFont="1" applyFill="1" applyBorder="1" applyAlignment="1" applyProtection="1">
      <alignment horizontal="left" vertical="top"/>
    </xf>
    <xf numFmtId="0" fontId="0" fillId="5" borderId="0" xfId="0" applyFill="1" applyBorder="1" applyAlignment="1" applyProtection="1">
      <alignment horizontal="left" vertical="top"/>
    </xf>
    <xf numFmtId="0" fontId="1" fillId="0" borderId="0" xfId="0" applyFont="1" applyFill="1" applyBorder="1" applyAlignment="1" applyProtection="1">
      <alignment horizontal="left" vertical="top"/>
    </xf>
    <xf numFmtId="167" fontId="17" fillId="6" borderId="17" xfId="0" applyNumberFormat="1" applyFont="1" applyFill="1" applyBorder="1" applyAlignment="1" applyProtection="1">
      <alignment horizontal="center" vertical="center" wrapText="1"/>
    </xf>
    <xf numFmtId="168" fontId="17" fillId="6" borderId="4" xfId="0" applyNumberFormat="1" applyFont="1" applyFill="1" applyBorder="1" applyAlignment="1" applyProtection="1">
      <alignment horizontal="center" vertical="center" wrapText="1"/>
    </xf>
    <xf numFmtId="169" fontId="17" fillId="6" borderId="1" xfId="0" applyNumberFormat="1" applyFont="1" applyFill="1" applyBorder="1" applyAlignment="1" applyProtection="1">
      <alignment horizontal="center" vertical="center" wrapText="1"/>
    </xf>
    <xf numFmtId="169" fontId="29" fillId="6" borderId="1" xfId="0" applyNumberFormat="1" applyFont="1" applyFill="1" applyBorder="1" applyAlignment="1" applyProtection="1">
      <alignment horizontal="center" vertical="center" wrapText="1"/>
    </xf>
    <xf numFmtId="167" fontId="24" fillId="0" borderId="47" xfId="0" applyNumberFormat="1" applyFont="1" applyFill="1" applyBorder="1" applyAlignment="1" applyProtection="1">
      <alignment horizontal="center" vertical="center" shrinkToFit="1"/>
    </xf>
    <xf numFmtId="168" fontId="17" fillId="0" borderId="49" xfId="0" applyNumberFormat="1" applyFont="1" applyFill="1" applyBorder="1" applyAlignment="1" applyProtection="1">
      <alignment horizontal="center" vertical="center" wrapText="1"/>
    </xf>
    <xf numFmtId="169" fontId="17" fillId="0" borderId="49" xfId="0" applyNumberFormat="1" applyFont="1" applyFill="1" applyBorder="1" applyAlignment="1" applyProtection="1">
      <alignment horizontal="center" vertical="center" wrapText="1"/>
    </xf>
    <xf numFmtId="169" fontId="29" fillId="0" borderId="49" xfId="0" applyNumberFormat="1" applyFont="1" applyFill="1" applyBorder="1" applyAlignment="1" applyProtection="1">
      <alignment horizontal="center" vertical="center" wrapText="1"/>
    </xf>
    <xf numFmtId="167" fontId="24" fillId="2" borderId="40" xfId="0" applyNumberFormat="1" applyFont="1" applyFill="1" applyBorder="1" applyAlignment="1" applyProtection="1">
      <alignment horizontal="center" vertical="center" shrinkToFit="1"/>
    </xf>
    <xf numFmtId="168" fontId="17" fillId="2" borderId="1" xfId="0" applyNumberFormat="1" applyFont="1" applyFill="1" applyBorder="1" applyAlignment="1" applyProtection="1">
      <alignment horizontal="center" vertical="center" wrapText="1"/>
    </xf>
    <xf numFmtId="169" fontId="17" fillId="2" borderId="1" xfId="0" applyNumberFormat="1" applyFont="1" applyFill="1" applyBorder="1" applyAlignment="1" applyProtection="1">
      <alignment horizontal="center" vertical="center" wrapText="1"/>
    </xf>
    <xf numFmtId="169" fontId="29" fillId="2" borderId="1" xfId="0" applyNumberFormat="1" applyFont="1" applyFill="1" applyBorder="1" applyAlignment="1" applyProtection="1">
      <alignment horizontal="center" vertical="center" wrapText="1"/>
    </xf>
    <xf numFmtId="167" fontId="24" fillId="3" borderId="15" xfId="0" applyNumberFormat="1" applyFont="1" applyFill="1" applyBorder="1" applyAlignment="1" applyProtection="1">
      <alignment horizontal="center" vertical="center" shrinkToFit="1"/>
    </xf>
    <xf numFmtId="168" fontId="17" fillId="0" borderId="4" xfId="0" applyNumberFormat="1" applyFont="1" applyFill="1" applyBorder="1" applyAlignment="1" applyProtection="1">
      <alignment horizontal="center" vertical="center" wrapText="1"/>
    </xf>
    <xf numFmtId="169" fontId="17" fillId="0" borderId="4" xfId="0" applyNumberFormat="1" applyFont="1" applyFill="1" applyBorder="1" applyAlignment="1" applyProtection="1">
      <alignment horizontal="center" vertical="center" wrapText="1"/>
    </xf>
    <xf numFmtId="169" fontId="29" fillId="0" borderId="4" xfId="0" applyNumberFormat="1" applyFont="1" applyFill="1" applyBorder="1" applyAlignment="1" applyProtection="1">
      <alignment horizontal="center" vertical="center" wrapText="1"/>
    </xf>
    <xf numFmtId="167" fontId="24" fillId="2" borderId="15" xfId="0" applyNumberFormat="1" applyFont="1" applyFill="1" applyBorder="1" applyAlignment="1" applyProtection="1">
      <alignment horizontal="center" vertical="center" shrinkToFit="1"/>
    </xf>
    <xf numFmtId="168" fontId="17" fillId="2" borderId="4" xfId="0" applyNumberFormat="1" applyFont="1" applyFill="1" applyBorder="1" applyAlignment="1" applyProtection="1">
      <alignment horizontal="center" vertical="center" wrapText="1"/>
    </xf>
    <xf numFmtId="169" fontId="17" fillId="2" borderId="4" xfId="0" applyNumberFormat="1" applyFont="1" applyFill="1" applyBorder="1" applyAlignment="1" applyProtection="1">
      <alignment horizontal="center" vertical="center" wrapText="1"/>
    </xf>
    <xf numFmtId="169" fontId="29" fillId="2" borderId="4" xfId="0" applyNumberFormat="1" applyFont="1" applyFill="1" applyBorder="1" applyAlignment="1" applyProtection="1">
      <alignment horizontal="center" vertical="center" wrapText="1"/>
    </xf>
    <xf numFmtId="167" fontId="24" fillId="3" borderId="16" xfId="0" applyNumberFormat="1" applyFont="1" applyFill="1" applyBorder="1" applyAlignment="1" applyProtection="1">
      <alignment horizontal="center" vertical="center" shrinkToFit="1"/>
    </xf>
    <xf numFmtId="168" fontId="17" fillId="3" borderId="46" xfId="0" applyNumberFormat="1" applyFont="1" applyFill="1" applyBorder="1" applyAlignment="1" applyProtection="1">
      <alignment horizontal="center" vertical="center" wrapText="1"/>
    </xf>
    <xf numFmtId="169" fontId="17" fillId="3" borderId="46" xfId="0" applyNumberFormat="1" applyFont="1" applyFill="1" applyBorder="1" applyAlignment="1" applyProtection="1">
      <alignment horizontal="center" vertical="center" wrapText="1"/>
    </xf>
    <xf numFmtId="169" fontId="29" fillId="3" borderId="46" xfId="0" applyNumberFormat="1" applyFont="1" applyFill="1" applyBorder="1" applyAlignment="1" applyProtection="1">
      <alignment horizontal="center" vertical="center" wrapText="1"/>
    </xf>
    <xf numFmtId="0" fontId="0" fillId="0" borderId="0" xfId="0" applyFill="1" applyBorder="1" applyAlignment="1" applyProtection="1">
      <alignment horizontal="left" vertical="top"/>
      <protection hidden="1"/>
    </xf>
    <xf numFmtId="168" fontId="14" fillId="3" borderId="0" xfId="0" applyNumberFormat="1" applyFont="1" applyFill="1" applyBorder="1" applyAlignment="1">
      <alignment horizontal="right" vertical="center" wrapText="1"/>
    </xf>
    <xf numFmtId="165" fontId="14" fillId="3" borderId="0" xfId="0" applyNumberFormat="1" applyFont="1" applyFill="1" applyBorder="1" applyAlignment="1">
      <alignment horizontal="right" vertical="center" wrapText="1"/>
    </xf>
    <xf numFmtId="2" fontId="14" fillId="3" borderId="0" xfId="0" applyNumberFormat="1" applyFont="1" applyFill="1" applyBorder="1" applyAlignment="1">
      <alignment horizontal="right" vertical="center" wrapText="1"/>
    </xf>
    <xf numFmtId="167" fontId="7" fillId="3" borderId="0" xfId="0" applyNumberFormat="1" applyFont="1" applyFill="1" applyBorder="1" applyAlignment="1">
      <alignment horizontal="center" vertical="center" wrapText="1"/>
    </xf>
    <xf numFmtId="0" fontId="0" fillId="3" borderId="0" xfId="0" applyFill="1" applyBorder="1" applyAlignment="1">
      <alignment horizontal="left" vertical="top"/>
    </xf>
    <xf numFmtId="0" fontId="18" fillId="3" borderId="0" xfId="0" applyFont="1" applyFill="1" applyBorder="1" applyAlignment="1">
      <alignment horizontal="left" vertical="top"/>
    </xf>
    <xf numFmtId="166" fontId="6" fillId="3" borderId="0" xfId="0" applyNumberFormat="1" applyFont="1" applyFill="1" applyBorder="1" applyAlignment="1">
      <alignment horizontal="center" vertical="center" wrapText="1"/>
    </xf>
    <xf numFmtId="167" fontId="6" fillId="3" borderId="0" xfId="0" applyNumberFormat="1" applyFont="1" applyFill="1" applyBorder="1" applyAlignment="1" applyProtection="1">
      <alignment horizontal="center" vertical="center" wrapText="1"/>
      <protection locked="0"/>
    </xf>
    <xf numFmtId="2" fontId="6" fillId="3" borderId="0" xfId="0" applyNumberFormat="1" applyFont="1" applyFill="1" applyBorder="1" applyAlignment="1">
      <alignment horizontal="center" vertical="center" wrapText="1"/>
    </xf>
    <xf numFmtId="10" fontId="18" fillId="3" borderId="0" xfId="1" applyNumberFormat="1" applyFont="1" applyFill="1" applyBorder="1" applyAlignment="1">
      <alignment vertical="top" wrapText="1"/>
    </xf>
    <xf numFmtId="0" fontId="0" fillId="3" borderId="0" xfId="0" applyFill="1" applyBorder="1" applyAlignment="1">
      <alignment vertical="top" wrapText="1"/>
    </xf>
    <xf numFmtId="167" fontId="0" fillId="3" borderId="0" xfId="0" applyNumberFormat="1" applyFill="1" applyBorder="1" applyAlignment="1">
      <alignment horizontal="right" vertical="top"/>
    </xf>
    <xf numFmtId="10" fontId="0" fillId="3" borderId="0" xfId="1" applyNumberFormat="1" applyFont="1" applyFill="1" applyBorder="1" applyAlignment="1">
      <alignment vertical="top" wrapText="1"/>
    </xf>
    <xf numFmtId="0" fontId="0" fillId="3" borderId="0" xfId="0" applyFill="1" applyBorder="1" applyAlignment="1">
      <alignment vertical="top"/>
    </xf>
    <xf numFmtId="2" fontId="0" fillId="3" borderId="0" xfId="0" applyNumberFormat="1" applyFill="1" applyBorder="1" applyAlignment="1">
      <alignment horizontal="right" vertical="top"/>
    </xf>
    <xf numFmtId="2" fontId="18" fillId="3" borderId="0" xfId="0" applyNumberFormat="1" applyFont="1" applyFill="1" applyBorder="1" applyAlignment="1">
      <alignment vertical="top" wrapText="1"/>
    </xf>
    <xf numFmtId="0" fontId="18" fillId="3" borderId="0" xfId="0" applyFont="1" applyFill="1" applyBorder="1" applyAlignment="1">
      <alignment vertical="top" wrapText="1"/>
    </xf>
    <xf numFmtId="0" fontId="11" fillId="3" borderId="0" xfId="0" applyFont="1" applyFill="1" applyBorder="1" applyAlignment="1">
      <alignment horizontal="left" vertical="top"/>
    </xf>
    <xf numFmtId="170" fontId="18" fillId="3" borderId="0" xfId="0" applyNumberFormat="1" applyFont="1" applyFill="1" applyBorder="1" applyAlignment="1">
      <alignment vertical="top" wrapText="1"/>
    </xf>
    <xf numFmtId="170" fontId="0" fillId="3" borderId="0" xfId="0" applyNumberFormat="1" applyFill="1" applyBorder="1" applyAlignment="1">
      <alignment horizontal="right" vertical="top"/>
    </xf>
    <xf numFmtId="167" fontId="12" fillId="3" borderId="0" xfId="0" applyNumberFormat="1" applyFont="1" applyFill="1" applyBorder="1" applyAlignment="1">
      <alignment horizontal="center" vertical="center" wrapText="1"/>
    </xf>
    <xf numFmtId="167" fontId="0" fillId="3" borderId="0" xfId="0" applyNumberFormat="1" applyFill="1" applyBorder="1" applyAlignment="1">
      <alignment horizontal="left" wrapText="1"/>
    </xf>
    <xf numFmtId="2" fontId="0" fillId="3" borderId="0" xfId="0" applyNumberFormat="1" applyFill="1" applyBorder="1" applyAlignment="1">
      <alignment horizontal="left" vertical="top"/>
    </xf>
    <xf numFmtId="0" fontId="0" fillId="3" borderId="0" xfId="0" applyFill="1" applyBorder="1" applyAlignment="1">
      <alignment horizontal="right" vertical="top"/>
    </xf>
    <xf numFmtId="167" fontId="13" fillId="3" borderId="0" xfId="0" applyNumberFormat="1" applyFont="1" applyFill="1" applyBorder="1" applyAlignment="1">
      <alignment horizontal="center" vertical="center" wrapText="1"/>
    </xf>
    <xf numFmtId="0" fontId="21" fillId="3" borderId="0" xfId="0" applyFont="1" applyFill="1" applyBorder="1" applyAlignment="1">
      <alignment horizontal="left" vertical="top"/>
    </xf>
    <xf numFmtId="0" fontId="8" fillId="3" borderId="0" xfId="0" applyFont="1" applyFill="1" applyBorder="1" applyAlignment="1">
      <alignment horizontal="center" vertical="center" wrapText="1"/>
    </xf>
    <xf numFmtId="167" fontId="20" fillId="3" borderId="0" xfId="0" applyNumberFormat="1" applyFont="1" applyFill="1" applyBorder="1" applyAlignment="1">
      <alignment horizontal="center" vertical="center" wrapText="1"/>
    </xf>
    <xf numFmtId="2" fontId="20" fillId="3" borderId="0" xfId="0" applyNumberFormat="1" applyFont="1" applyFill="1" applyBorder="1" applyAlignment="1">
      <alignment horizontal="center" vertical="center" wrapText="1"/>
    </xf>
    <xf numFmtId="165" fontId="20" fillId="3" borderId="0" xfId="0" applyNumberFormat="1" applyFont="1" applyFill="1" applyBorder="1" applyAlignment="1">
      <alignment vertical="center" wrapText="1"/>
    </xf>
    <xf numFmtId="0" fontId="20" fillId="3" borderId="0" xfId="0" applyFont="1" applyFill="1" applyBorder="1" applyAlignment="1">
      <alignment vertical="center" wrapText="1"/>
    </xf>
    <xf numFmtId="0" fontId="20" fillId="3" borderId="0" xfId="0" applyFont="1" applyFill="1" applyBorder="1" applyAlignment="1">
      <alignment horizontal="right" vertical="center" wrapText="1"/>
    </xf>
    <xf numFmtId="2" fontId="20" fillId="3" borderId="0" xfId="0" applyNumberFormat="1" applyFont="1" applyFill="1" applyBorder="1" applyAlignment="1">
      <alignment vertical="center" wrapText="1"/>
    </xf>
    <xf numFmtId="167" fontId="6" fillId="2" borderId="3" xfId="0" applyNumberFormat="1" applyFont="1" applyFill="1" applyBorder="1" applyAlignment="1" applyProtection="1">
      <alignment horizontal="center" vertical="center" wrapText="1"/>
    </xf>
    <xf numFmtId="167" fontId="6" fillId="2" borderId="30" xfId="0" applyNumberFormat="1" applyFont="1" applyFill="1" applyBorder="1" applyAlignment="1" applyProtection="1">
      <alignment horizontal="center" vertical="center" wrapText="1"/>
    </xf>
    <xf numFmtId="167" fontId="12" fillId="2" borderId="28" xfId="0" applyNumberFormat="1" applyFont="1" applyFill="1" applyBorder="1" applyAlignment="1" applyProtection="1">
      <alignment horizontal="center" vertical="center" wrapText="1"/>
    </xf>
    <xf numFmtId="167" fontId="0" fillId="0" borderId="4" xfId="0" applyNumberFormat="1" applyFill="1" applyBorder="1" applyAlignment="1" applyProtection="1">
      <alignment horizontal="left" wrapText="1"/>
    </xf>
    <xf numFmtId="167" fontId="6" fillId="0" borderId="3" xfId="0" applyNumberFormat="1" applyFont="1" applyFill="1" applyBorder="1" applyAlignment="1" applyProtection="1">
      <alignment horizontal="center" vertical="center" wrapText="1"/>
    </xf>
    <xf numFmtId="167" fontId="6" fillId="0" borderId="30" xfId="0" applyNumberFormat="1" applyFont="1" applyFill="1" applyBorder="1" applyAlignment="1" applyProtection="1">
      <alignment horizontal="center" vertical="center" wrapText="1"/>
    </xf>
    <xf numFmtId="167" fontId="13" fillId="0" borderId="28" xfId="0" applyNumberFormat="1" applyFont="1" applyFill="1" applyBorder="1" applyAlignment="1" applyProtection="1">
      <alignment horizontal="center" vertical="center" wrapText="1"/>
    </xf>
    <xf numFmtId="167" fontId="0" fillId="0" borderId="1" xfId="0" applyNumberFormat="1" applyFill="1" applyBorder="1" applyAlignment="1" applyProtection="1">
      <alignment horizontal="left" wrapText="1"/>
    </xf>
    <xf numFmtId="167" fontId="13" fillId="0" borderId="0" xfId="0" applyNumberFormat="1" applyFont="1" applyFill="1" applyBorder="1" applyAlignment="1" applyProtection="1">
      <alignment horizontal="center" vertical="center" wrapText="1"/>
    </xf>
    <xf numFmtId="167" fontId="0" fillId="0" borderId="21" xfId="0" applyNumberFormat="1" applyFill="1" applyBorder="1" applyAlignment="1" applyProtection="1">
      <alignment horizontal="left" wrapText="1"/>
    </xf>
    <xf numFmtId="0" fontId="5" fillId="0" borderId="0" xfId="0" applyFont="1" applyFill="1" applyBorder="1" applyAlignment="1">
      <alignment horizontal="right" vertical="center"/>
    </xf>
    <xf numFmtId="0" fontId="31" fillId="0" borderId="0" xfId="0" applyFont="1" applyFill="1" applyBorder="1" applyAlignment="1">
      <alignment horizontal="right" vertical="center"/>
    </xf>
    <xf numFmtId="167" fontId="6" fillId="2" borderId="54" xfId="0" applyNumberFormat="1" applyFont="1" applyFill="1" applyBorder="1" applyAlignment="1" applyProtection="1">
      <alignment horizontal="right" vertical="center" wrapText="1"/>
      <protection locked="0"/>
    </xf>
    <xf numFmtId="169" fontId="6" fillId="2" borderId="55" xfId="0" applyNumberFormat="1" applyFont="1" applyFill="1" applyBorder="1" applyAlignment="1" applyProtection="1">
      <alignment horizontal="right" vertical="center" wrapText="1"/>
      <protection locked="0"/>
    </xf>
    <xf numFmtId="167" fontId="6" fillId="2" borderId="56" xfId="0" applyNumberFormat="1" applyFont="1" applyFill="1" applyBorder="1" applyAlignment="1" applyProtection="1">
      <alignment horizontal="right" vertical="center" wrapText="1"/>
      <protection locked="0"/>
    </xf>
    <xf numFmtId="0" fontId="6" fillId="3" borderId="54" xfId="0" applyFont="1" applyFill="1" applyBorder="1" applyAlignment="1" applyProtection="1">
      <alignment horizontal="right" vertical="center" wrapText="1"/>
      <protection locked="0"/>
    </xf>
    <xf numFmtId="0" fontId="6" fillId="3" borderId="56" xfId="0" applyFont="1" applyFill="1" applyBorder="1" applyAlignment="1" applyProtection="1">
      <alignment horizontal="right" vertical="center" wrapText="1"/>
      <protection locked="0"/>
    </xf>
    <xf numFmtId="165" fontId="6" fillId="3" borderId="55" xfId="0" applyNumberFormat="1" applyFont="1" applyFill="1" applyBorder="1" applyAlignment="1" applyProtection="1">
      <alignment horizontal="right" vertical="center" wrapText="1"/>
      <protection locked="0"/>
    </xf>
    <xf numFmtId="0" fontId="36" fillId="3" borderId="0" xfId="0" applyFont="1" applyFill="1" applyBorder="1" applyAlignment="1" applyProtection="1">
      <alignment horizontal="center" vertical="center" wrapText="1"/>
    </xf>
    <xf numFmtId="0" fontId="36" fillId="3" borderId="0" xfId="0" applyFont="1" applyFill="1" applyBorder="1" applyAlignment="1" applyProtection="1">
      <alignment horizontal="left" vertical="center" wrapText="1" indent="1"/>
    </xf>
    <xf numFmtId="14" fontId="36" fillId="9" borderId="37" xfId="0" applyNumberFormat="1" applyFont="1" applyFill="1" applyBorder="1" applyAlignment="1" applyProtection="1">
      <alignment vertical="center" wrapText="1"/>
    </xf>
    <xf numFmtId="167" fontId="6" fillId="2" borderId="31" xfId="0" applyNumberFormat="1" applyFont="1" applyFill="1" applyBorder="1" applyAlignment="1" applyProtection="1">
      <alignment horizontal="center" vertical="center" wrapText="1"/>
    </xf>
    <xf numFmtId="0" fontId="3" fillId="0" borderId="18"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6" fillId="3" borderId="0" xfId="0" applyFont="1" applyFill="1" applyBorder="1" applyAlignment="1" applyProtection="1">
      <alignment horizontal="right" vertical="center" wrapText="1"/>
    </xf>
    <xf numFmtId="0" fontId="40" fillId="0" borderId="0" xfId="0" applyFont="1" applyFill="1" applyBorder="1" applyAlignment="1">
      <alignment horizontal="left" vertical="top"/>
    </xf>
    <xf numFmtId="0" fontId="11" fillId="0" borderId="0" xfId="0" applyFont="1" applyFill="1" applyBorder="1" applyAlignment="1" applyProtection="1">
      <alignment horizontal="left" vertical="top"/>
    </xf>
    <xf numFmtId="0" fontId="41" fillId="0" borderId="0" xfId="0" applyFont="1" applyFill="1" applyBorder="1" applyAlignment="1" applyProtection="1">
      <alignment horizontal="center" vertical="center"/>
      <protection hidden="1"/>
    </xf>
    <xf numFmtId="0" fontId="41" fillId="0" borderId="0" xfId="0" applyFont="1" applyFill="1" applyBorder="1" applyAlignment="1">
      <alignment horizontal="left" vertical="top"/>
    </xf>
    <xf numFmtId="165" fontId="41" fillId="0" borderId="0" xfId="0" applyNumberFormat="1" applyFont="1" applyFill="1" applyBorder="1" applyAlignment="1" applyProtection="1">
      <alignment horizontal="center" vertical="center"/>
      <protection hidden="1"/>
    </xf>
    <xf numFmtId="2" fontId="17" fillId="6" borderId="34" xfId="1" applyNumberFormat="1" applyFont="1" applyFill="1" applyBorder="1" applyAlignment="1" applyProtection="1">
      <alignment horizontal="center" vertical="center" wrapText="1"/>
    </xf>
    <xf numFmtId="168" fontId="17" fillId="0" borderId="60" xfId="0" applyNumberFormat="1" applyFont="1" applyFill="1" applyBorder="1" applyAlignment="1" applyProtection="1">
      <alignment horizontal="center" vertical="center" shrinkToFit="1"/>
    </xf>
    <xf numFmtId="168" fontId="17" fillId="2" borderId="25" xfId="0" applyNumberFormat="1" applyFont="1" applyFill="1" applyBorder="1" applyAlignment="1" applyProtection="1">
      <alignment horizontal="center" vertical="center" shrinkToFit="1"/>
    </xf>
    <xf numFmtId="168" fontId="17" fillId="0" borderId="34" xfId="0" applyNumberFormat="1" applyFont="1" applyFill="1" applyBorder="1" applyAlignment="1" applyProtection="1">
      <alignment horizontal="center" vertical="center" shrinkToFit="1"/>
    </xf>
    <xf numFmtId="168" fontId="17" fillId="2" borderId="34" xfId="0" applyNumberFormat="1" applyFont="1" applyFill="1" applyBorder="1" applyAlignment="1" applyProtection="1">
      <alignment horizontal="center" vertical="center" shrinkToFit="1"/>
    </xf>
    <xf numFmtId="168" fontId="17" fillId="3" borderId="34" xfId="0" applyNumberFormat="1" applyFont="1" applyFill="1" applyBorder="1" applyAlignment="1" applyProtection="1">
      <alignment horizontal="center" vertical="center" shrinkToFit="1"/>
    </xf>
    <xf numFmtId="168" fontId="17" fillId="6" borderId="34" xfId="0" applyNumberFormat="1" applyFont="1" applyFill="1" applyBorder="1" applyAlignment="1" applyProtection="1">
      <alignment horizontal="center" vertical="center" wrapText="1"/>
    </xf>
    <xf numFmtId="2" fontId="17" fillId="0" borderId="60" xfId="1" applyNumberFormat="1" applyFont="1" applyFill="1" applyBorder="1" applyAlignment="1" applyProtection="1">
      <alignment horizontal="center" vertical="center" shrinkToFit="1"/>
    </xf>
    <xf numFmtId="169" fontId="17" fillId="6" borderId="34" xfId="0" applyNumberFormat="1" applyFont="1" applyFill="1" applyBorder="1" applyAlignment="1" applyProtection="1">
      <alignment horizontal="center" vertical="center" wrapText="1"/>
    </xf>
    <xf numFmtId="169" fontId="17" fillId="0" borderId="60" xfId="0" applyNumberFormat="1" applyFont="1" applyFill="1" applyBorder="1" applyAlignment="1" applyProtection="1">
      <alignment horizontal="center" vertical="center" wrapText="1"/>
    </xf>
    <xf numFmtId="169" fontId="17" fillId="2" borderId="25" xfId="0" applyNumberFormat="1" applyFont="1" applyFill="1" applyBorder="1" applyAlignment="1" applyProtection="1">
      <alignment horizontal="center" vertical="center" wrapText="1"/>
    </xf>
    <xf numFmtId="169" fontId="17" fillId="0" borderId="34" xfId="0" applyNumberFormat="1" applyFont="1" applyFill="1" applyBorder="1" applyAlignment="1" applyProtection="1">
      <alignment horizontal="center" vertical="center" wrapText="1"/>
    </xf>
    <xf numFmtId="169" fontId="17" fillId="2" borderId="34" xfId="0" applyNumberFormat="1" applyFont="1" applyFill="1" applyBorder="1" applyAlignment="1" applyProtection="1">
      <alignment horizontal="center" vertical="center" wrapText="1"/>
    </xf>
    <xf numFmtId="169" fontId="17" fillId="3" borderId="34" xfId="0" applyNumberFormat="1" applyFont="1" applyFill="1" applyBorder="1" applyAlignment="1" applyProtection="1">
      <alignment horizontal="center" vertical="center" wrapText="1"/>
    </xf>
    <xf numFmtId="169" fontId="17" fillId="6" borderId="41" xfId="0" applyNumberFormat="1" applyFont="1" applyFill="1" applyBorder="1" applyAlignment="1" applyProtection="1">
      <alignment horizontal="center" vertical="center" wrapText="1"/>
    </xf>
    <xf numFmtId="169" fontId="17" fillId="0" borderId="61" xfId="0" applyNumberFormat="1" applyFont="1" applyFill="1" applyBorder="1" applyAlignment="1" applyProtection="1">
      <alignment horizontal="center" vertical="center" wrapText="1"/>
    </xf>
    <xf numFmtId="169" fontId="17" fillId="2" borderId="18" xfId="0" applyNumberFormat="1" applyFont="1" applyFill="1" applyBorder="1" applyAlignment="1" applyProtection="1">
      <alignment horizontal="center" vertical="center" wrapText="1"/>
    </xf>
    <xf numFmtId="169" fontId="17" fillId="0" borderId="17" xfId="0" applyNumberFormat="1" applyFont="1" applyFill="1" applyBorder="1" applyAlignment="1" applyProtection="1">
      <alignment horizontal="center" vertical="center" wrapText="1"/>
    </xf>
    <xf numFmtId="169" fontId="17" fillId="2" borderId="17" xfId="0" applyNumberFormat="1" applyFont="1" applyFill="1" applyBorder="1" applyAlignment="1" applyProtection="1">
      <alignment horizontal="center" vertical="center" wrapText="1"/>
    </xf>
    <xf numFmtId="169" fontId="17" fillId="3" borderId="44" xfId="0" applyNumberFormat="1" applyFont="1" applyFill="1" applyBorder="1" applyAlignment="1" applyProtection="1">
      <alignment horizontal="center" vertical="center" wrapText="1"/>
    </xf>
    <xf numFmtId="169" fontId="17" fillId="6" borderId="18" xfId="0" applyNumberFormat="1" applyFont="1" applyFill="1" applyBorder="1" applyAlignment="1" applyProtection="1">
      <alignment horizontal="center" vertical="center" wrapText="1"/>
    </xf>
    <xf numFmtId="167" fontId="17" fillId="0" borderId="61" xfId="0" applyNumberFormat="1" applyFont="1" applyFill="1" applyBorder="1" applyAlignment="1" applyProtection="1">
      <alignment horizontal="center" vertical="center" wrapText="1"/>
    </xf>
    <xf numFmtId="167" fontId="17" fillId="2" borderId="18" xfId="0" applyNumberFormat="1" applyFont="1" applyFill="1" applyBorder="1" applyAlignment="1" applyProtection="1">
      <alignment horizontal="center" vertical="center" wrapText="1"/>
    </xf>
    <xf numFmtId="167" fontId="17" fillId="0" borderId="17" xfId="0" applyNumberFormat="1" applyFont="1" applyFill="1" applyBorder="1" applyAlignment="1" applyProtection="1">
      <alignment horizontal="center" vertical="center" wrapText="1"/>
    </xf>
    <xf numFmtId="167" fontId="17" fillId="2" borderId="17" xfId="0" applyNumberFormat="1" applyFont="1" applyFill="1" applyBorder="1" applyAlignment="1" applyProtection="1">
      <alignment horizontal="center" vertical="center" wrapText="1"/>
    </xf>
    <xf numFmtId="167" fontId="17" fillId="3" borderId="44" xfId="0" applyNumberFormat="1" applyFont="1" applyFill="1" applyBorder="1" applyAlignment="1" applyProtection="1">
      <alignment horizontal="center" vertical="center" wrapText="1"/>
    </xf>
    <xf numFmtId="169" fontId="28" fillId="6" borderId="62" xfId="0" applyNumberFormat="1" applyFont="1" applyFill="1" applyBorder="1" applyAlignment="1" applyProtection="1">
      <alignment horizontal="center" vertical="center" wrapText="1"/>
    </xf>
    <xf numFmtId="169" fontId="28" fillId="0" borderId="63" xfId="0" applyNumberFormat="1" applyFont="1" applyFill="1" applyBorder="1" applyAlignment="1" applyProtection="1">
      <alignment horizontal="center" vertical="center" shrinkToFit="1"/>
    </xf>
    <xf numFmtId="169" fontId="28" fillId="2" borderId="59" xfId="0" applyNumberFormat="1" applyFont="1" applyFill="1" applyBorder="1" applyAlignment="1" applyProtection="1">
      <alignment horizontal="center" vertical="center" shrinkToFit="1"/>
    </xf>
    <xf numFmtId="169" fontId="28" fillId="0" borderId="62" xfId="0" applyNumberFormat="1" applyFont="1" applyFill="1" applyBorder="1" applyAlignment="1" applyProtection="1">
      <alignment horizontal="center" vertical="center" shrinkToFit="1"/>
    </xf>
    <xf numFmtId="169" fontId="28" fillId="2" borderId="62" xfId="0" applyNumberFormat="1" applyFont="1" applyFill="1" applyBorder="1" applyAlignment="1" applyProtection="1">
      <alignment horizontal="center" vertical="center" shrinkToFit="1"/>
    </xf>
    <xf numFmtId="169" fontId="28" fillId="3" borderId="62" xfId="0" applyNumberFormat="1" applyFont="1" applyFill="1" applyBorder="1" applyAlignment="1" applyProtection="1">
      <alignment horizontal="center" vertical="center" shrinkToFit="1"/>
    </xf>
    <xf numFmtId="169" fontId="28" fillId="0" borderId="63" xfId="0" applyNumberFormat="1" applyFont="1" applyFill="1" applyBorder="1" applyAlignment="1" applyProtection="1">
      <alignment horizontal="center" vertical="center" wrapText="1"/>
    </xf>
    <xf numFmtId="169" fontId="28" fillId="2" borderId="59" xfId="0" applyNumberFormat="1" applyFont="1" applyFill="1" applyBorder="1" applyAlignment="1" applyProtection="1">
      <alignment horizontal="center" vertical="center" wrapText="1"/>
    </xf>
    <xf numFmtId="169" fontId="28" fillId="0" borderId="62" xfId="0" applyNumberFormat="1" applyFont="1" applyFill="1" applyBorder="1" applyAlignment="1" applyProtection="1">
      <alignment horizontal="center" vertical="center" wrapText="1"/>
    </xf>
    <xf numFmtId="169" fontId="28" fillId="2" borderId="62" xfId="0" applyNumberFormat="1" applyFont="1" applyFill="1" applyBorder="1" applyAlignment="1" applyProtection="1">
      <alignment horizontal="center" vertical="center" wrapText="1"/>
    </xf>
    <xf numFmtId="169" fontId="28" fillId="3" borderId="62" xfId="0" applyNumberFormat="1" applyFont="1" applyFill="1" applyBorder="1" applyAlignment="1" applyProtection="1">
      <alignment horizontal="center" vertical="center" wrapText="1"/>
    </xf>
    <xf numFmtId="169" fontId="28" fillId="6" borderId="64" xfId="0" applyNumberFormat="1" applyFont="1" applyFill="1" applyBorder="1" applyAlignment="1" applyProtection="1">
      <alignment horizontal="center" vertical="center" wrapText="1"/>
    </xf>
    <xf numFmtId="169" fontId="28" fillId="0" borderId="65" xfId="0" applyNumberFormat="1" applyFont="1" applyFill="1" applyBorder="1" applyAlignment="1" applyProtection="1">
      <alignment horizontal="center" vertical="center" wrapText="1"/>
    </xf>
    <xf numFmtId="169" fontId="28" fillId="2" borderId="64" xfId="0" applyNumberFormat="1" applyFont="1" applyFill="1" applyBorder="1" applyAlignment="1" applyProtection="1">
      <alignment horizontal="center" vertical="center" wrapText="1"/>
    </xf>
    <xf numFmtId="169" fontId="28" fillId="0" borderId="66" xfId="0" applyNumberFormat="1" applyFont="1" applyFill="1" applyBorder="1" applyAlignment="1" applyProtection="1">
      <alignment horizontal="center" vertical="center" wrapText="1"/>
    </xf>
    <xf numFmtId="169" fontId="28" fillId="2" borderId="66" xfId="0" applyNumberFormat="1" applyFont="1" applyFill="1" applyBorder="1" applyAlignment="1" applyProtection="1">
      <alignment horizontal="center" vertical="center" wrapText="1"/>
    </xf>
    <xf numFmtId="169" fontId="28" fillId="3" borderId="67" xfId="0" applyNumberFormat="1" applyFont="1" applyFill="1" applyBorder="1" applyAlignment="1" applyProtection="1">
      <alignment horizontal="center" vertical="center" wrapText="1"/>
    </xf>
    <xf numFmtId="168" fontId="28" fillId="6" borderId="68" xfId="0" applyNumberFormat="1" applyFont="1" applyFill="1" applyBorder="1" applyAlignment="1" applyProtection="1">
      <alignment horizontal="center" vertical="center" wrapText="1"/>
    </xf>
    <xf numFmtId="168" fontId="28" fillId="0" borderId="65" xfId="0" applyNumberFormat="1" applyFont="1" applyFill="1" applyBorder="1" applyAlignment="1" applyProtection="1">
      <alignment horizontal="center" vertical="center" wrapText="1"/>
    </xf>
    <xf numFmtId="168" fontId="28" fillId="2" borderId="64" xfId="0" applyNumberFormat="1" applyFont="1" applyFill="1" applyBorder="1" applyAlignment="1" applyProtection="1">
      <alignment horizontal="center" vertical="center" wrapText="1"/>
    </xf>
    <xf numFmtId="168" fontId="28" fillId="0" borderId="66" xfId="0" applyNumberFormat="1" applyFont="1" applyFill="1" applyBorder="1" applyAlignment="1" applyProtection="1">
      <alignment horizontal="center" vertical="center" wrapText="1"/>
    </xf>
    <xf numFmtId="168" fontId="28" fillId="2" borderId="66" xfId="0" applyNumberFormat="1" applyFont="1" applyFill="1" applyBorder="1" applyAlignment="1" applyProtection="1">
      <alignment horizontal="center" vertical="center" wrapText="1"/>
    </xf>
    <xf numFmtId="168" fontId="28" fillId="3" borderId="67" xfId="0" applyNumberFormat="1" applyFont="1" applyFill="1" applyBorder="1" applyAlignment="1" applyProtection="1">
      <alignment horizontal="center" vertical="center" wrapText="1"/>
    </xf>
    <xf numFmtId="169" fontId="28" fillId="6" borderId="66" xfId="0" applyNumberFormat="1" applyFont="1" applyFill="1" applyBorder="1" applyAlignment="1" applyProtection="1">
      <alignment horizontal="center" vertical="center" wrapText="1"/>
    </xf>
    <xf numFmtId="167" fontId="28" fillId="6" borderId="66" xfId="0" applyNumberFormat="1" applyFont="1" applyFill="1" applyBorder="1" applyAlignment="1" applyProtection="1">
      <alignment horizontal="center" vertical="center" wrapText="1"/>
    </xf>
    <xf numFmtId="167" fontId="28" fillId="0" borderId="65" xfId="0" applyNumberFormat="1" applyFont="1" applyFill="1" applyBorder="1" applyAlignment="1" applyProtection="1">
      <alignment horizontal="center" vertical="center" wrapText="1"/>
    </xf>
    <xf numFmtId="167" fontId="28" fillId="2" borderId="64" xfId="0" applyNumberFormat="1" applyFont="1" applyFill="1" applyBorder="1" applyAlignment="1" applyProtection="1">
      <alignment horizontal="center" vertical="center" wrapText="1"/>
    </xf>
    <xf numFmtId="167" fontId="28" fillId="0" borderId="66" xfId="0" applyNumberFormat="1" applyFont="1" applyFill="1" applyBorder="1" applyAlignment="1" applyProtection="1">
      <alignment horizontal="center" vertical="center" wrapText="1"/>
    </xf>
    <xf numFmtId="167" fontId="28" fillId="2" borderId="66" xfId="0" applyNumberFormat="1" applyFont="1" applyFill="1" applyBorder="1" applyAlignment="1" applyProtection="1">
      <alignment horizontal="center" vertical="center" wrapText="1"/>
    </xf>
    <xf numFmtId="167" fontId="28" fillId="3" borderId="67" xfId="0" applyNumberFormat="1" applyFont="1" applyFill="1" applyBorder="1" applyAlignment="1" applyProtection="1">
      <alignment horizontal="center" vertical="center" wrapText="1"/>
    </xf>
    <xf numFmtId="0" fontId="10" fillId="3" borderId="0" xfId="0" applyFont="1" applyFill="1" applyBorder="1" applyAlignment="1">
      <alignment horizontal="center" vertical="center" wrapText="1"/>
    </xf>
    <xf numFmtId="0" fontId="6" fillId="3" borderId="0" xfId="0" applyFont="1" applyFill="1" applyBorder="1" applyAlignment="1" applyProtection="1">
      <alignment horizontal="center" vertical="center" wrapText="1"/>
      <protection locked="0"/>
    </xf>
    <xf numFmtId="0" fontId="6" fillId="3" borderId="0" xfId="0" applyFont="1" applyFill="1" applyBorder="1" applyAlignment="1">
      <alignment horizontal="left" vertical="center" wrapText="1" indent="1"/>
    </xf>
    <xf numFmtId="0" fontId="0" fillId="3" borderId="0" xfId="0" applyFill="1" applyBorder="1" applyAlignment="1">
      <alignment horizontal="left" wrapText="1"/>
    </xf>
    <xf numFmtId="0" fontId="7" fillId="3" borderId="0" xfId="0" applyFont="1"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0" fontId="0" fillId="0" borderId="0" xfId="0" applyFill="1" applyBorder="1" applyAlignment="1">
      <alignment horizontal="left" wrapText="1"/>
    </xf>
    <xf numFmtId="0" fontId="6" fillId="2" borderId="3"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0" fillId="0" borderId="4" xfId="0" applyFill="1" applyBorder="1" applyAlignment="1">
      <alignment horizontal="left" wrapText="1"/>
    </xf>
    <xf numFmtId="0" fontId="6" fillId="0" borderId="30" xfId="0" applyFont="1" applyFill="1" applyBorder="1" applyAlignment="1" applyProtection="1">
      <alignment horizontal="center" vertical="center" wrapText="1"/>
      <protection locked="0"/>
    </xf>
    <xf numFmtId="0" fontId="0" fillId="0" borderId="1" xfId="0" applyFill="1" applyBorder="1" applyAlignment="1">
      <alignment horizontal="left" wrapText="1"/>
    </xf>
    <xf numFmtId="0" fontId="0" fillId="0" borderId="21" xfId="0" applyFill="1" applyBorder="1" applyAlignment="1">
      <alignment horizontal="left"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3" fillId="0" borderId="3" xfId="0" applyFont="1" applyFill="1" applyBorder="1" applyAlignment="1" applyProtection="1">
      <alignment horizontal="center" vertical="center" wrapText="1"/>
      <protection locked="0"/>
    </xf>
    <xf numFmtId="14" fontId="36" fillId="3" borderId="0" xfId="0" applyNumberFormat="1" applyFont="1" applyFill="1" applyBorder="1" applyAlignment="1" applyProtection="1">
      <alignment horizontal="center" vertical="center" wrapText="1"/>
    </xf>
    <xf numFmtId="0" fontId="36" fillId="8" borderId="37" xfId="0" applyFont="1" applyFill="1" applyBorder="1" applyAlignment="1">
      <alignment horizontal="center" vertical="center"/>
    </xf>
    <xf numFmtId="0" fontId="17" fillId="0" borderId="34" xfId="0" applyFont="1" applyBorder="1" applyAlignment="1" applyProtection="1">
      <alignment horizontal="center"/>
    </xf>
    <xf numFmtId="0" fontId="17" fillId="0" borderId="37" xfId="0" applyFont="1" applyBorder="1" applyAlignment="1" applyProtection="1">
      <alignment horizontal="center"/>
    </xf>
    <xf numFmtId="0" fontId="17" fillId="0" borderId="35" xfId="0" applyFont="1" applyBorder="1" applyAlignment="1" applyProtection="1">
      <alignment horizontal="center"/>
    </xf>
    <xf numFmtId="0" fontId="16" fillId="0" borderId="0" xfId="0" applyFont="1" applyAlignment="1" applyProtection="1">
      <alignment horizontal="center"/>
    </xf>
    <xf numFmtId="0" fontId="16" fillId="0" borderId="0" xfId="0" applyFont="1" applyBorder="1" applyAlignment="1" applyProtection="1">
      <alignment horizontal="center"/>
    </xf>
    <xf numFmtId="0" fontId="18" fillId="0" borderId="20" xfId="0" applyFont="1" applyBorder="1" applyAlignment="1" applyProtection="1">
      <alignment horizontal="center"/>
    </xf>
    <xf numFmtId="0" fontId="18" fillId="0" borderId="22" xfId="0" applyFont="1" applyBorder="1" applyAlignment="1" applyProtection="1">
      <alignment horizontal="center"/>
    </xf>
    <xf numFmtId="0" fontId="2" fillId="3" borderId="0" xfId="0" applyFont="1" applyFill="1" applyBorder="1" applyAlignment="1" applyProtection="1">
      <alignment horizontal="left" vertical="center" wrapText="1" indent="1"/>
    </xf>
    <xf numFmtId="0" fontId="3" fillId="0"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167" fontId="36" fillId="10" borderId="37" xfId="0" applyNumberFormat="1" applyFont="1" applyFill="1" applyBorder="1" applyAlignment="1" applyProtection="1">
      <alignment horizontal="left" vertical="center" wrapText="1" indent="1"/>
    </xf>
    <xf numFmtId="0" fontId="36" fillId="10" borderId="37" xfId="0" applyFont="1" applyFill="1" applyBorder="1" applyAlignment="1" applyProtection="1">
      <alignment horizontal="center" vertical="center" wrapText="1"/>
    </xf>
    <xf numFmtId="167" fontId="36" fillId="10" borderId="37" xfId="0" applyNumberFormat="1" applyFont="1" applyFill="1" applyBorder="1" applyAlignment="1" applyProtection="1">
      <alignment horizontal="left" vertical="center" wrapText="1"/>
    </xf>
    <xf numFmtId="0" fontId="7" fillId="10" borderId="3" xfId="0" applyFont="1" applyFill="1" applyBorder="1" applyAlignment="1">
      <alignment horizontal="center" vertical="center" wrapText="1"/>
    </xf>
    <xf numFmtId="0" fontId="7" fillId="10" borderId="2" xfId="0" applyFont="1" applyFill="1" applyBorder="1" applyAlignment="1">
      <alignment horizontal="center" vertical="center" wrapText="1"/>
    </xf>
    <xf numFmtId="167" fontId="7" fillId="10" borderId="3" xfId="0" applyNumberFormat="1" applyFont="1" applyFill="1" applyBorder="1" applyAlignment="1">
      <alignment horizontal="center" vertical="center" wrapText="1"/>
    </xf>
    <xf numFmtId="167" fontId="7" fillId="10" borderId="3" xfId="0" applyNumberFormat="1" applyFont="1" applyFill="1" applyBorder="1" applyAlignment="1" applyProtection="1">
      <alignment horizontal="center" vertical="center" wrapText="1"/>
    </xf>
    <xf numFmtId="167" fontId="42" fillId="10" borderId="3" xfId="0" applyNumberFormat="1" applyFont="1" applyFill="1" applyBorder="1" applyAlignment="1">
      <alignment horizontal="center" vertical="center" wrapText="1"/>
    </xf>
    <xf numFmtId="167" fontId="42" fillId="10" borderId="2" xfId="0" applyNumberFormat="1" applyFont="1" applyFill="1" applyBorder="1" applyAlignment="1">
      <alignment horizontal="center" vertical="center" wrapText="1"/>
    </xf>
    <xf numFmtId="2" fontId="42" fillId="10" borderId="13" xfId="0" applyNumberFormat="1" applyFont="1" applyFill="1" applyBorder="1" applyAlignment="1">
      <alignment horizontal="center" vertical="center" wrapText="1"/>
    </xf>
    <xf numFmtId="169" fontId="42" fillId="10" borderId="4" xfId="0" applyNumberFormat="1" applyFont="1" applyFill="1" applyBorder="1" applyAlignment="1">
      <alignment vertical="center" wrapText="1"/>
    </xf>
    <xf numFmtId="0" fontId="42" fillId="10" borderId="4" xfId="0" applyFont="1" applyFill="1" applyBorder="1" applyAlignment="1">
      <alignment vertical="center" wrapText="1"/>
    </xf>
    <xf numFmtId="0" fontId="42" fillId="10" borderId="4" xfId="0" applyFont="1" applyFill="1" applyBorder="1" applyAlignment="1">
      <alignment horizontal="right" vertical="center" wrapText="1"/>
    </xf>
    <xf numFmtId="2" fontId="42" fillId="10" borderId="4" xfId="0" applyNumberFormat="1" applyFont="1" applyFill="1" applyBorder="1" applyAlignment="1">
      <alignment vertical="center" wrapText="1"/>
    </xf>
    <xf numFmtId="0" fontId="13" fillId="10" borderId="3" xfId="0" applyFont="1" applyFill="1" applyBorder="1" applyAlignment="1">
      <alignment horizontal="center" vertical="center" wrapText="1"/>
    </xf>
    <xf numFmtId="167" fontId="42" fillId="10" borderId="3" xfId="0" applyNumberFormat="1" applyFont="1" applyFill="1" applyBorder="1" applyAlignment="1" applyProtection="1">
      <alignment horizontal="center" vertical="center" wrapText="1"/>
    </xf>
    <xf numFmtId="0" fontId="41" fillId="10" borderId="4" xfId="0" applyFont="1" applyFill="1" applyBorder="1" applyAlignment="1">
      <alignment horizontal="left" wrapText="1"/>
    </xf>
    <xf numFmtId="167" fontId="41" fillId="10" borderId="4" xfId="0" applyNumberFormat="1" applyFont="1" applyFill="1" applyBorder="1" applyAlignment="1" applyProtection="1">
      <alignment horizontal="left" wrapText="1"/>
    </xf>
    <xf numFmtId="167" fontId="13" fillId="10" borderId="3" xfId="0" applyNumberFormat="1" applyFont="1" applyFill="1" applyBorder="1" applyAlignment="1" applyProtection="1">
      <alignment horizontal="center" vertical="center" wrapText="1"/>
    </xf>
    <xf numFmtId="0" fontId="13" fillId="10"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167" fontId="13" fillId="11" borderId="3" xfId="0" applyNumberFormat="1" applyFont="1" applyFill="1" applyBorder="1" applyAlignment="1" applyProtection="1">
      <alignment horizontal="center" vertical="center" wrapText="1"/>
    </xf>
    <xf numFmtId="0" fontId="13" fillId="11" borderId="2" xfId="0" applyFont="1" applyFill="1" applyBorder="1" applyAlignment="1">
      <alignment horizontal="center" vertical="center" wrapText="1"/>
    </xf>
    <xf numFmtId="167" fontId="42" fillId="11" borderId="3" xfId="0" applyNumberFormat="1" applyFont="1" applyFill="1" applyBorder="1" applyAlignment="1" applyProtection="1">
      <alignment horizontal="center" vertical="center" wrapText="1"/>
    </xf>
    <xf numFmtId="167" fontId="42" fillId="11" borderId="2" xfId="0" applyNumberFormat="1" applyFont="1" applyFill="1" applyBorder="1" applyAlignment="1">
      <alignment horizontal="center" vertical="center" wrapText="1"/>
    </xf>
    <xf numFmtId="2" fontId="42" fillId="11" borderId="13" xfId="0" applyNumberFormat="1" applyFont="1" applyFill="1" applyBorder="1" applyAlignment="1">
      <alignment horizontal="center" vertical="center" wrapText="1"/>
    </xf>
    <xf numFmtId="169" fontId="42" fillId="11" borderId="4" xfId="0" applyNumberFormat="1" applyFont="1" applyFill="1" applyBorder="1" applyAlignment="1">
      <alignment vertical="center" wrapText="1"/>
    </xf>
    <xf numFmtId="0" fontId="42" fillId="11" borderId="4" xfId="0" applyFont="1" applyFill="1" applyBorder="1" applyAlignment="1">
      <alignment vertical="center" wrapText="1"/>
    </xf>
    <xf numFmtId="0" fontId="42" fillId="11" borderId="4" xfId="0" applyFont="1" applyFill="1" applyBorder="1" applyAlignment="1">
      <alignment horizontal="right" vertical="center" wrapText="1"/>
    </xf>
    <xf numFmtId="2" fontId="42" fillId="11" borderId="4" xfId="0" applyNumberFormat="1" applyFont="1" applyFill="1" applyBorder="1" applyAlignment="1">
      <alignment vertical="center" wrapText="1"/>
    </xf>
    <xf numFmtId="0" fontId="41" fillId="11" borderId="1" xfId="0" applyFont="1" applyFill="1" applyBorder="1" applyAlignment="1">
      <alignment horizontal="left" wrapText="1"/>
    </xf>
    <xf numFmtId="167" fontId="41" fillId="11" borderId="1" xfId="0" applyNumberFormat="1" applyFont="1" applyFill="1" applyBorder="1" applyAlignment="1" applyProtection="1">
      <alignment horizontal="left" wrapText="1"/>
    </xf>
    <xf numFmtId="0" fontId="41" fillId="11" borderId="4" xfId="0" applyFont="1" applyFill="1" applyBorder="1" applyAlignment="1">
      <alignment horizontal="left" wrapText="1"/>
    </xf>
    <xf numFmtId="167" fontId="41" fillId="11" borderId="4" xfId="0" applyNumberFormat="1" applyFont="1" applyFill="1" applyBorder="1" applyAlignment="1" applyProtection="1">
      <alignment horizontal="left" wrapText="1"/>
    </xf>
    <xf numFmtId="167" fontId="42" fillId="11" borderId="7" xfId="0" applyNumberFormat="1" applyFont="1" applyFill="1" applyBorder="1" applyAlignment="1" applyProtection="1">
      <alignment horizontal="center" vertical="center" wrapText="1"/>
    </xf>
    <xf numFmtId="167" fontId="42" fillId="11" borderId="53" xfId="0" applyNumberFormat="1" applyFont="1" applyFill="1" applyBorder="1" applyAlignment="1">
      <alignment horizontal="center" vertical="center" wrapText="1"/>
    </xf>
    <xf numFmtId="2" fontId="42" fillId="11" borderId="36" xfId="0" applyNumberFormat="1" applyFont="1" applyFill="1" applyBorder="1" applyAlignment="1">
      <alignment horizontal="center" vertical="center" wrapText="1"/>
    </xf>
    <xf numFmtId="167" fontId="35" fillId="10" borderId="37" xfId="0" applyNumberFormat="1" applyFont="1" applyFill="1" applyBorder="1" applyAlignment="1" applyProtection="1">
      <alignment horizontal="left" vertical="center" wrapText="1"/>
    </xf>
    <xf numFmtId="0" fontId="35" fillId="10" borderId="37" xfId="0" applyFont="1" applyFill="1" applyBorder="1" applyAlignment="1" applyProtection="1">
      <alignment horizontal="center" vertical="center" wrapText="1"/>
    </xf>
    <xf numFmtId="14" fontId="35" fillId="10" borderId="37" xfId="0" applyNumberFormat="1" applyFont="1" applyFill="1" applyBorder="1" applyAlignment="1" applyProtection="1">
      <alignment horizontal="left" vertical="center" wrapText="1"/>
    </xf>
    <xf numFmtId="167" fontId="35" fillId="10" borderId="37" xfId="0" applyNumberFormat="1" applyFont="1" applyFill="1" applyBorder="1" applyAlignment="1">
      <alignment horizontal="left" vertical="center"/>
    </xf>
    <xf numFmtId="0" fontId="23" fillId="10" borderId="14" xfId="0" applyFont="1" applyFill="1" applyBorder="1" applyAlignment="1" applyProtection="1">
      <alignment horizontal="center" vertical="center" wrapText="1"/>
    </xf>
    <xf numFmtId="0" fontId="25" fillId="10" borderId="4" xfId="0" applyFont="1" applyFill="1" applyBorder="1" applyAlignment="1" applyProtection="1">
      <alignment horizontal="center" vertical="center" wrapText="1"/>
    </xf>
    <xf numFmtId="0" fontId="23" fillId="10" borderId="17" xfId="0" applyFont="1" applyFill="1" applyBorder="1" applyAlignment="1" applyProtection="1">
      <alignment horizontal="center" vertical="center" wrapText="1"/>
    </xf>
    <xf numFmtId="0" fontId="25" fillId="10" borderId="13" xfId="0" applyFont="1" applyFill="1" applyBorder="1" applyAlignment="1" applyProtection="1">
      <alignment horizontal="center" vertical="center" wrapText="1"/>
    </xf>
    <xf numFmtId="0" fontId="28" fillId="10" borderId="13" xfId="0" applyFont="1" applyFill="1" applyBorder="1" applyAlignment="1" applyProtection="1">
      <alignment horizontal="center" vertical="center" wrapText="1"/>
    </xf>
    <xf numFmtId="0" fontId="25" fillId="10" borderId="1" xfId="0" applyFont="1" applyFill="1" applyBorder="1" applyAlignment="1" applyProtection="1">
      <alignment horizontal="center" vertical="center" wrapText="1"/>
    </xf>
    <xf numFmtId="0" fontId="28" fillId="10" borderId="40" xfId="0" applyFont="1" applyFill="1" applyBorder="1" applyAlignment="1" applyProtection="1">
      <alignment horizontal="center" vertical="center" wrapText="1"/>
    </xf>
    <xf numFmtId="0" fontId="25" fillId="10" borderId="9" xfId="0" applyFont="1" applyFill="1" applyBorder="1" applyAlignment="1" applyProtection="1">
      <alignment horizontal="center" vertical="center" wrapText="1"/>
    </xf>
    <xf numFmtId="0" fontId="28" fillId="10" borderId="3" xfId="0" applyFont="1" applyFill="1" applyBorder="1" applyAlignment="1" applyProtection="1">
      <alignment horizontal="center" vertical="center" wrapText="1"/>
    </xf>
    <xf numFmtId="0" fontId="25" fillId="10" borderId="14" xfId="0" applyFont="1" applyFill="1" applyBorder="1" applyAlignment="1" applyProtection="1">
      <alignment horizontal="center" vertical="center" wrapText="1"/>
    </xf>
    <xf numFmtId="0" fontId="28" fillId="10" borderId="4" xfId="0" applyFont="1" applyFill="1" applyBorder="1" applyAlignment="1" applyProtection="1">
      <alignment horizontal="center" vertical="center" wrapText="1"/>
    </xf>
    <xf numFmtId="0" fontId="25" fillId="10" borderId="15" xfId="0" applyFont="1" applyFill="1" applyBorder="1" applyAlignment="1" applyProtection="1">
      <alignment horizontal="center" vertical="center" wrapText="1"/>
    </xf>
    <xf numFmtId="0" fontId="28" fillId="10" borderId="15" xfId="0" applyFont="1" applyFill="1" applyBorder="1" applyAlignment="1" applyProtection="1">
      <alignment horizontal="center" vertical="center" wrapText="1"/>
    </xf>
    <xf numFmtId="0" fontId="36" fillId="10" borderId="37" xfId="0" applyFont="1" applyFill="1" applyBorder="1" applyAlignment="1" applyProtection="1">
      <alignment vertical="center" wrapText="1"/>
    </xf>
    <xf numFmtId="173" fontId="36" fillId="10" borderId="37" xfId="0" applyNumberFormat="1" applyFont="1" applyFill="1" applyBorder="1" applyAlignment="1" applyProtection="1">
      <alignment horizontal="left" vertical="center" wrapText="1"/>
    </xf>
    <xf numFmtId="0" fontId="36" fillId="10" borderId="37" xfId="0" applyFont="1" applyFill="1" applyBorder="1" applyAlignment="1">
      <alignment horizontal="center" vertical="center"/>
    </xf>
    <xf numFmtId="167" fontId="36" fillId="10" borderId="35" xfId="0" applyNumberFormat="1" applyFont="1" applyFill="1" applyBorder="1" applyAlignment="1" applyProtection="1">
      <alignment horizontal="left" vertical="center" wrapText="1"/>
    </xf>
    <xf numFmtId="0" fontId="17" fillId="10" borderId="13" xfId="0" applyFont="1" applyFill="1" applyBorder="1" applyAlignment="1" applyProtection="1">
      <alignment horizontal="center" vertical="center" wrapText="1"/>
    </xf>
    <xf numFmtId="0" fontId="25" fillId="10" borderId="5" xfId="0" applyFont="1" applyFill="1" applyBorder="1" applyAlignment="1" applyProtection="1">
      <alignment horizontal="center" vertical="center" wrapText="1"/>
    </xf>
    <xf numFmtId="0" fontId="23" fillId="10" borderId="13" xfId="0" applyFont="1" applyFill="1" applyBorder="1" applyAlignment="1" applyProtection="1">
      <alignment horizontal="center" vertical="center" wrapText="1"/>
    </xf>
    <xf numFmtId="167" fontId="37" fillId="10" borderId="37" xfId="0" applyNumberFormat="1" applyFont="1" applyFill="1" applyBorder="1" applyAlignment="1" applyProtection="1">
      <alignment horizontal="left" vertical="center" wrapText="1"/>
    </xf>
    <xf numFmtId="0" fontId="37" fillId="10" borderId="37" xfId="0" applyFont="1" applyFill="1" applyBorder="1" applyAlignment="1" applyProtection="1">
      <alignment horizontal="center" vertical="center" wrapText="1"/>
    </xf>
    <xf numFmtId="14" fontId="37" fillId="10" borderId="37" xfId="0" applyNumberFormat="1" applyFont="1" applyFill="1" applyBorder="1" applyAlignment="1" applyProtection="1">
      <alignment horizontal="left" vertical="center" wrapText="1"/>
    </xf>
    <xf numFmtId="0" fontId="37" fillId="10" borderId="37" xfId="0" applyFont="1" applyFill="1" applyBorder="1" applyAlignment="1" applyProtection="1">
      <alignment vertical="center" wrapText="1"/>
    </xf>
    <xf numFmtId="0" fontId="6" fillId="0" borderId="3"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1" fontId="6" fillId="2" borderId="3" xfId="0" applyNumberFormat="1" applyFont="1" applyFill="1" applyBorder="1" applyAlignment="1" applyProtection="1">
      <alignment horizontal="center" vertical="center" wrapText="1"/>
      <protection locked="0"/>
    </xf>
    <xf numFmtId="1" fontId="6" fillId="2" borderId="30" xfId="0" applyNumberFormat="1" applyFont="1" applyFill="1" applyBorder="1" applyAlignment="1" applyProtection="1">
      <alignment horizontal="center" vertical="center" wrapText="1"/>
      <protection locked="0"/>
    </xf>
    <xf numFmtId="1" fontId="6" fillId="0" borderId="3" xfId="0" applyNumberFormat="1" applyFont="1" applyFill="1" applyBorder="1" applyAlignment="1" applyProtection="1">
      <alignment horizontal="center" vertical="center" wrapText="1"/>
      <protection locked="0"/>
    </xf>
    <xf numFmtId="1" fontId="6" fillId="0" borderId="30" xfId="0" applyNumberFormat="1" applyFont="1" applyFill="1" applyBorder="1" applyAlignment="1" applyProtection="1">
      <alignment horizontal="center" vertical="center" wrapText="1"/>
      <protection locked="0"/>
    </xf>
    <xf numFmtId="0" fontId="6" fillId="2" borderId="54" xfId="0" applyFont="1" applyFill="1" applyBorder="1" applyAlignment="1" applyProtection="1">
      <alignment horizontal="right" vertical="center" wrapText="1"/>
      <protection locked="0"/>
    </xf>
    <xf numFmtId="0" fontId="32" fillId="10" borderId="0"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42" fillId="10" borderId="3" xfId="0" applyFont="1" applyFill="1" applyBorder="1" applyAlignment="1">
      <alignment horizontal="center" vertical="center" wrapText="1"/>
    </xf>
    <xf numFmtId="0" fontId="42" fillId="10" borderId="5" xfId="0" applyFont="1" applyFill="1" applyBorder="1" applyAlignment="1">
      <alignment horizontal="center" vertical="center" wrapText="1"/>
    </xf>
    <xf numFmtId="0" fontId="42" fillId="10" borderId="17" xfId="0" applyFont="1" applyFill="1" applyBorder="1" applyAlignment="1">
      <alignment horizontal="center" vertical="center" wrapText="1"/>
    </xf>
    <xf numFmtId="0" fontId="42" fillId="10" borderId="4" xfId="0" applyFont="1" applyFill="1" applyBorder="1" applyAlignment="1">
      <alignment horizontal="center" vertical="center" wrapText="1"/>
    </xf>
    <xf numFmtId="0" fontId="0" fillId="0" borderId="1" xfId="0" applyFill="1" applyBorder="1" applyAlignment="1">
      <alignment horizontal="left" wrapText="1"/>
    </xf>
    <xf numFmtId="0" fontId="0" fillId="0" borderId="0" xfId="0" applyFill="1" applyBorder="1" applyAlignment="1">
      <alignment horizontal="left" wrapText="1"/>
    </xf>
    <xf numFmtId="0" fontId="41" fillId="10" borderId="4" xfId="0" applyFont="1" applyFill="1" applyBorder="1" applyAlignment="1">
      <alignment horizontal="left" wrapText="1"/>
    </xf>
    <xf numFmtId="0" fontId="13" fillId="10" borderId="3" xfId="0" applyFont="1" applyFill="1" applyBorder="1" applyAlignment="1">
      <alignment horizontal="center" vertical="center" wrapText="1"/>
    </xf>
    <xf numFmtId="0" fontId="13" fillId="10" borderId="50" xfId="0" applyFont="1" applyFill="1" applyBorder="1" applyAlignment="1">
      <alignment horizontal="center" vertical="center" wrapText="1"/>
    </xf>
    <xf numFmtId="0" fontId="6" fillId="3" borderId="20" xfId="0" applyFont="1" applyFill="1" applyBorder="1" applyAlignment="1">
      <alignment horizontal="left" vertical="center" wrapText="1" indent="1"/>
    </xf>
    <xf numFmtId="0" fontId="6" fillId="3" borderId="21" xfId="0" applyFont="1" applyFill="1" applyBorder="1" applyAlignment="1">
      <alignment horizontal="left" vertical="center" wrapText="1" inden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3" borderId="23" xfId="0" applyFont="1" applyFill="1" applyBorder="1" applyAlignment="1">
      <alignment horizontal="left" vertical="center" wrapText="1" indent="1"/>
    </xf>
    <xf numFmtId="0" fontId="6" fillId="3" borderId="0" xfId="0" applyFont="1" applyFill="1" applyBorder="1" applyAlignment="1">
      <alignment horizontal="left" vertical="center" wrapText="1" indent="1"/>
    </xf>
    <xf numFmtId="0" fontId="6" fillId="0" borderId="30"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0"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23"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6" fillId="2" borderId="30"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5" xfId="0" applyFont="1" applyFill="1" applyBorder="1" applyAlignment="1">
      <alignment horizontal="left" vertical="center" wrapText="1" indent="1"/>
    </xf>
    <xf numFmtId="0" fontId="6" fillId="2" borderId="26" xfId="0" applyFont="1" applyFill="1" applyBorder="1" applyAlignment="1">
      <alignment horizontal="left" vertical="center" wrapText="1" indent="1"/>
    </xf>
    <xf numFmtId="0" fontId="6" fillId="3" borderId="25" xfId="0" applyFont="1" applyFill="1" applyBorder="1" applyAlignment="1">
      <alignment horizontal="left" vertical="center" wrapText="1" indent="1"/>
    </xf>
    <xf numFmtId="0" fontId="6" fillId="3" borderId="26" xfId="0" applyFont="1" applyFill="1" applyBorder="1" applyAlignment="1">
      <alignment horizontal="left" vertical="center" wrapText="1" indent="1"/>
    </xf>
    <xf numFmtId="0" fontId="7" fillId="10" borderId="3"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6" fillId="2" borderId="20" xfId="0" applyFont="1" applyFill="1" applyBorder="1" applyAlignment="1">
      <alignment horizontal="left" vertical="center" wrapText="1" indent="1"/>
    </xf>
    <xf numFmtId="0" fontId="6" fillId="2" borderId="21" xfId="0" applyFont="1" applyFill="1" applyBorder="1" applyAlignment="1">
      <alignment horizontal="left" vertical="center" wrapText="1" indent="1"/>
    </xf>
    <xf numFmtId="0" fontId="7" fillId="10" borderId="50" xfId="0" applyFont="1" applyFill="1" applyBorder="1" applyAlignment="1">
      <alignment horizontal="center" vertical="center" wrapText="1"/>
    </xf>
    <xf numFmtId="0" fontId="0" fillId="0" borderId="4" xfId="0" applyFill="1" applyBorder="1" applyAlignment="1">
      <alignment horizontal="left" wrapText="1"/>
    </xf>
    <xf numFmtId="0" fontId="3" fillId="2" borderId="3"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0" fontId="3" fillId="2" borderId="5" xfId="0" applyFont="1" applyFill="1" applyBorder="1" applyAlignment="1">
      <alignment horizontal="left" vertical="center" wrapText="1" indent="1"/>
    </xf>
    <xf numFmtId="14" fontId="3" fillId="0" borderId="4"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2" fillId="2" borderId="3" xfId="0" applyFont="1" applyFill="1" applyBorder="1" applyAlignment="1">
      <alignment horizontal="left" vertical="center" wrapText="1" indent="1"/>
    </xf>
    <xf numFmtId="0" fontId="3" fillId="0" borderId="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167" fontId="3" fillId="3" borderId="17" xfId="0" applyNumberFormat="1"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165" fontId="3" fillId="0" borderId="57" xfId="0" applyNumberFormat="1" applyFont="1" applyFill="1" applyBorder="1" applyAlignment="1">
      <alignment horizontal="center" vertical="center" wrapText="1"/>
    </xf>
    <xf numFmtId="165" fontId="3" fillId="0" borderId="58"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2" fillId="2" borderId="4" xfId="0"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50"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42" fillId="11" borderId="3" xfId="0" applyFont="1" applyFill="1" applyBorder="1" applyAlignment="1">
      <alignment horizontal="center" vertical="center" wrapText="1"/>
    </xf>
    <xf numFmtId="0" fontId="42" fillId="11" borderId="5" xfId="0" applyFont="1" applyFill="1" applyBorder="1" applyAlignment="1">
      <alignment horizontal="center" vertical="center" wrapText="1"/>
    </xf>
    <xf numFmtId="0" fontId="42" fillId="11" borderId="17" xfId="0" applyFont="1" applyFill="1" applyBorder="1" applyAlignment="1">
      <alignment horizontal="center" vertical="center" wrapText="1"/>
    </xf>
    <xf numFmtId="0" fontId="42" fillId="11" borderId="4" xfId="0" applyFont="1" applyFill="1" applyBorder="1" applyAlignment="1">
      <alignment horizontal="center" vertical="center" wrapText="1"/>
    </xf>
    <xf numFmtId="0" fontId="6" fillId="2" borderId="50" xfId="0" applyFont="1" applyFill="1" applyBorder="1" applyAlignment="1" applyProtection="1">
      <alignment horizontal="center" vertical="center" wrapText="1"/>
      <protection locked="0"/>
    </xf>
    <xf numFmtId="0" fontId="6" fillId="0" borderId="50"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6" fillId="2" borderId="70" xfId="0" applyFont="1" applyFill="1" applyBorder="1" applyAlignment="1" applyProtection="1">
      <alignment horizontal="center" vertical="center" wrapText="1"/>
      <protection locked="0"/>
    </xf>
    <xf numFmtId="0" fontId="41" fillId="11" borderId="4" xfId="0" applyFont="1" applyFill="1" applyBorder="1" applyAlignment="1">
      <alignment horizontal="left" wrapText="1"/>
    </xf>
    <xf numFmtId="0" fontId="6" fillId="3" borderId="0" xfId="0" applyFont="1" applyFill="1" applyBorder="1" applyAlignment="1" applyProtection="1">
      <alignment horizontal="center" vertical="center" wrapText="1"/>
      <protection locked="0"/>
    </xf>
    <xf numFmtId="0" fontId="0" fillId="0" borderId="21" xfId="0" applyFill="1" applyBorder="1" applyAlignment="1">
      <alignment horizontal="left" wrapText="1"/>
    </xf>
    <xf numFmtId="0" fontId="7"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0" fillId="3" borderId="0" xfId="0" applyFill="1" applyBorder="1" applyAlignment="1">
      <alignment horizontal="left" wrapText="1"/>
    </xf>
    <xf numFmtId="0" fontId="20" fillId="3" borderId="0" xfId="0" applyFont="1" applyFill="1" applyBorder="1" applyAlignment="1">
      <alignment horizontal="center" vertical="center" wrapText="1"/>
    </xf>
    <xf numFmtId="0" fontId="41" fillId="11" borderId="1" xfId="0" applyFont="1" applyFill="1" applyBorder="1" applyAlignment="1">
      <alignment horizontal="left" wrapText="1"/>
    </xf>
    <xf numFmtId="0" fontId="42" fillId="11" borderId="7" xfId="0" applyFont="1" applyFill="1" applyBorder="1" applyAlignment="1">
      <alignment horizontal="center" vertical="center" wrapText="1"/>
    </xf>
    <xf numFmtId="0" fontId="42" fillId="11" borderId="9" xfId="0" applyFont="1" applyFill="1" applyBorder="1" applyAlignment="1">
      <alignment horizontal="center" vertical="center" wrapText="1"/>
    </xf>
    <xf numFmtId="0" fontId="42" fillId="11" borderId="33" xfId="0" applyFont="1" applyFill="1" applyBorder="1" applyAlignment="1">
      <alignment horizontal="center" vertical="center" wrapText="1"/>
    </xf>
    <xf numFmtId="0" fontId="42" fillId="11" borderId="8" xfId="0" applyFont="1" applyFill="1" applyBorder="1" applyAlignment="1">
      <alignment horizontal="center" vertical="center" wrapText="1"/>
    </xf>
    <xf numFmtId="0" fontId="34" fillId="0" borderId="0" xfId="0" applyFont="1" applyFill="1" applyBorder="1" applyAlignment="1">
      <alignment horizontal="left" wrapText="1"/>
    </xf>
    <xf numFmtId="0" fontId="36" fillId="10" borderId="34" xfId="0" applyFont="1" applyFill="1" applyBorder="1" applyAlignment="1" applyProtection="1">
      <alignment horizontal="center" vertical="center" wrapText="1"/>
    </xf>
    <xf numFmtId="0" fontId="36" fillId="10" borderId="37" xfId="0" applyFont="1" applyFill="1" applyBorder="1" applyAlignment="1" applyProtection="1">
      <alignment horizontal="center" vertical="center" wrapText="1"/>
    </xf>
    <xf numFmtId="14" fontId="36" fillId="10" borderId="37" xfId="0" applyNumberFormat="1" applyFont="1" applyFill="1" applyBorder="1" applyAlignment="1" applyProtection="1">
      <alignment horizontal="center" vertical="center" wrapText="1"/>
    </xf>
    <xf numFmtId="0" fontId="36" fillId="10" borderId="35" xfId="0" applyFont="1" applyFill="1" applyBorder="1" applyAlignment="1" applyProtection="1">
      <alignment horizontal="center" vertical="center" wrapText="1"/>
    </xf>
    <xf numFmtId="0" fontId="25" fillId="10" borderId="44" xfId="0" applyFont="1" applyFill="1" applyBorder="1" applyAlignment="1" applyProtection="1">
      <alignment horizontal="center" vertical="center" wrapText="1"/>
    </xf>
    <xf numFmtId="0" fontId="25" fillId="10" borderId="45" xfId="0" applyFont="1" applyFill="1" applyBorder="1" applyAlignment="1" applyProtection="1">
      <alignment horizontal="center" vertical="center" wrapText="1"/>
    </xf>
    <xf numFmtId="0" fontId="25" fillId="10" borderId="34" xfId="0" applyFont="1" applyFill="1" applyBorder="1" applyAlignment="1" applyProtection="1">
      <alignment horizontal="center" vertical="center" wrapText="1"/>
    </xf>
    <xf numFmtId="0" fontId="25" fillId="10" borderId="35"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25" fillId="10" borderId="33" xfId="0" applyFont="1" applyFill="1" applyBorder="1" applyAlignment="1" applyProtection="1">
      <alignment horizontal="center" vertical="center" wrapText="1"/>
    </xf>
    <xf numFmtId="0" fontId="25" fillId="10" borderId="8" xfId="0" applyFont="1" applyFill="1" applyBorder="1" applyAlignment="1" applyProtection="1">
      <alignment horizontal="center" vertical="center" wrapText="1"/>
    </xf>
    <xf numFmtId="0" fontId="25" fillId="10" borderId="43" xfId="0" applyFont="1" applyFill="1" applyBorder="1" applyAlignment="1" applyProtection="1">
      <alignment horizontal="center" vertical="center" wrapText="1"/>
    </xf>
    <xf numFmtId="0" fontId="23" fillId="10" borderId="41" xfId="0" applyFont="1" applyFill="1" applyBorder="1" applyAlignment="1" applyProtection="1">
      <alignment horizontal="center" vertical="center" wrapText="1"/>
    </xf>
    <xf numFmtId="0" fontId="17" fillId="10" borderId="42" xfId="0" applyFont="1" applyFill="1" applyBorder="1" applyAlignment="1" applyProtection="1">
      <alignment horizontal="center" vertical="center" wrapText="1"/>
    </xf>
    <xf numFmtId="0" fontId="25" fillId="10" borderId="37" xfId="0" applyFont="1" applyFill="1" applyBorder="1" applyAlignment="1" applyProtection="1">
      <alignment horizontal="center" vertical="center" wrapText="1"/>
    </xf>
    <xf numFmtId="0" fontId="35" fillId="10" borderId="34" xfId="0" applyFont="1" applyFill="1" applyBorder="1" applyAlignment="1" applyProtection="1">
      <alignment horizontal="center" vertical="center" wrapText="1"/>
    </xf>
    <xf numFmtId="0" fontId="35" fillId="10" borderId="37" xfId="0" applyFont="1" applyFill="1" applyBorder="1" applyAlignment="1" applyProtection="1">
      <alignment horizontal="center" vertical="center" wrapText="1"/>
    </xf>
    <xf numFmtId="14" fontId="35" fillId="10" borderId="37" xfId="0" applyNumberFormat="1" applyFont="1" applyFill="1" applyBorder="1" applyAlignment="1" applyProtection="1">
      <alignment horizontal="center" vertical="center" wrapText="1"/>
    </xf>
    <xf numFmtId="167" fontId="35" fillId="10" borderId="37" xfId="0" applyNumberFormat="1" applyFont="1" applyFill="1" applyBorder="1" applyAlignment="1">
      <alignment horizontal="left" vertical="center"/>
    </xf>
    <xf numFmtId="167" fontId="35" fillId="10" borderId="35" xfId="0" applyNumberFormat="1" applyFont="1" applyFill="1" applyBorder="1" applyAlignment="1">
      <alignment horizontal="left" vertical="center"/>
    </xf>
    <xf numFmtId="0" fontId="35" fillId="10" borderId="37" xfId="0" applyFont="1" applyFill="1" applyBorder="1" applyAlignment="1">
      <alignment horizontal="center" vertical="center"/>
    </xf>
    <xf numFmtId="0" fontId="35" fillId="10" borderId="37" xfId="0" applyFont="1" applyFill="1" applyBorder="1" applyAlignment="1" applyProtection="1">
      <alignment horizontal="left" vertical="center" wrapText="1"/>
    </xf>
    <xf numFmtId="0" fontId="26" fillId="10" borderId="0" xfId="0" applyFont="1" applyFill="1" applyBorder="1" applyAlignment="1" applyProtection="1">
      <alignment horizontal="left" vertical="center" wrapText="1"/>
    </xf>
    <xf numFmtId="0" fontId="26" fillId="10" borderId="0" xfId="0" applyFont="1" applyFill="1" applyBorder="1" applyAlignment="1" applyProtection="1">
      <alignment horizontal="right" vertical="center" wrapText="1"/>
    </xf>
    <xf numFmtId="1" fontId="30" fillId="2" borderId="25" xfId="0" applyNumberFormat="1" applyFont="1" applyFill="1" applyBorder="1" applyAlignment="1" applyProtection="1">
      <alignment horizontal="center" vertical="center" shrinkToFit="1"/>
    </xf>
    <xf numFmtId="1" fontId="30" fillId="2" borderId="27" xfId="0" applyNumberFormat="1" applyFont="1" applyFill="1" applyBorder="1" applyAlignment="1" applyProtection="1">
      <alignment horizontal="center" vertical="center" shrinkToFit="1"/>
    </xf>
    <xf numFmtId="0" fontId="39" fillId="10" borderId="0" xfId="0" applyFont="1" applyFill="1" applyBorder="1" applyAlignment="1" applyProtection="1">
      <alignment horizontal="center" vertical="center" wrapText="1"/>
    </xf>
    <xf numFmtId="0" fontId="38" fillId="10" borderId="0" xfId="0" applyFont="1" applyFill="1" applyBorder="1" applyAlignment="1" applyProtection="1">
      <alignment horizontal="right" vertical="center" wrapText="1"/>
    </xf>
    <xf numFmtId="14" fontId="36" fillId="3" borderId="0" xfId="0" applyNumberFormat="1" applyFont="1" applyFill="1" applyBorder="1" applyAlignment="1" applyProtection="1">
      <alignment horizontal="center" vertical="center" wrapText="1"/>
    </xf>
    <xf numFmtId="0" fontId="36" fillId="9" borderId="37" xfId="0" applyFont="1" applyFill="1" applyBorder="1" applyAlignment="1" applyProtection="1">
      <alignment horizontal="center" vertical="center" wrapText="1"/>
    </xf>
    <xf numFmtId="0" fontId="36" fillId="8" borderId="37" xfId="0" applyFont="1" applyFill="1" applyBorder="1" applyAlignment="1">
      <alignment horizontal="center" vertical="center"/>
    </xf>
    <xf numFmtId="14" fontId="36" fillId="8" borderId="37" xfId="0" applyNumberFormat="1" applyFont="1" applyFill="1" applyBorder="1" applyAlignment="1">
      <alignment horizontal="center" vertical="center"/>
    </xf>
    <xf numFmtId="0" fontId="36" fillId="8" borderId="35" xfId="0" applyFont="1" applyFill="1" applyBorder="1" applyAlignment="1">
      <alignment horizontal="center" vertical="center"/>
    </xf>
    <xf numFmtId="0" fontId="36" fillId="10" borderId="37" xfId="0" applyFont="1" applyFill="1" applyBorder="1" applyAlignment="1" applyProtection="1">
      <alignment horizontal="left" vertical="center" wrapText="1"/>
    </xf>
    <xf numFmtId="0" fontId="9" fillId="10" borderId="0" xfId="0" applyFont="1" applyFill="1" applyBorder="1" applyAlignment="1" applyProtection="1">
      <alignment horizontal="left" vertical="center" wrapText="1"/>
    </xf>
    <xf numFmtId="0" fontId="19" fillId="10" borderId="0" xfId="0" applyFont="1" applyFill="1" applyBorder="1" applyAlignment="1" applyProtection="1">
      <alignment horizontal="right" vertical="center" wrapText="1"/>
    </xf>
    <xf numFmtId="0" fontId="37" fillId="10" borderId="34" xfId="0" applyFont="1" applyFill="1" applyBorder="1" applyAlignment="1" applyProtection="1">
      <alignment horizontal="center" vertical="center" wrapText="1"/>
    </xf>
    <xf numFmtId="0" fontId="37" fillId="10" borderId="37" xfId="0" applyFont="1" applyFill="1" applyBorder="1" applyAlignment="1" applyProtection="1">
      <alignment horizontal="center" vertical="center" wrapText="1"/>
    </xf>
    <xf numFmtId="174" fontId="37" fillId="10" borderId="37" xfId="0" applyNumberFormat="1" applyFont="1" applyFill="1" applyBorder="1" applyAlignment="1" applyProtection="1">
      <alignment horizontal="left" vertical="center" wrapText="1"/>
    </xf>
    <xf numFmtId="167" fontId="37" fillId="10" borderId="37" xfId="0" applyNumberFormat="1" applyFont="1" applyFill="1" applyBorder="1" applyAlignment="1">
      <alignment horizontal="left" vertical="center"/>
    </xf>
    <xf numFmtId="167" fontId="37" fillId="10" borderId="35" xfId="0" applyNumberFormat="1" applyFont="1" applyFill="1" applyBorder="1" applyAlignment="1">
      <alignment horizontal="left" vertical="center"/>
    </xf>
    <xf numFmtId="167" fontId="36" fillId="3" borderId="0" xfId="0" applyNumberFormat="1" applyFont="1" applyFill="1" applyBorder="1" applyAlignment="1">
      <alignment horizontal="center" vertical="center"/>
    </xf>
    <xf numFmtId="14" fontId="37" fillId="10" borderId="37" xfId="0" applyNumberFormat="1" applyFont="1" applyFill="1" applyBorder="1" applyAlignment="1" applyProtection="1">
      <alignment horizontal="center" vertical="center" wrapText="1"/>
    </xf>
    <xf numFmtId="167" fontId="37" fillId="10" borderId="37" xfId="0" applyNumberFormat="1" applyFont="1" applyFill="1" applyBorder="1" applyAlignment="1" applyProtection="1">
      <alignment horizontal="left" vertical="center" wrapText="1"/>
    </xf>
    <xf numFmtId="0" fontId="17" fillId="0" borderId="34" xfId="0" applyFont="1" applyBorder="1" applyAlignment="1" applyProtection="1">
      <alignment horizontal="center"/>
    </xf>
    <xf numFmtId="0" fontId="17" fillId="0" borderId="37" xfId="0" applyFont="1" applyBorder="1" applyAlignment="1" applyProtection="1">
      <alignment horizontal="center"/>
    </xf>
    <xf numFmtId="0" fontId="17" fillId="0" borderId="35" xfId="0" applyFont="1" applyBorder="1" applyAlignment="1" applyProtection="1">
      <alignment horizontal="center"/>
    </xf>
    <xf numFmtId="0" fontId="16" fillId="0" borderId="0" xfId="0" applyFont="1" applyAlignment="1" applyProtection="1">
      <alignment horizontal="center"/>
    </xf>
    <xf numFmtId="0" fontId="16" fillId="0" borderId="26" xfId="0" applyFont="1" applyBorder="1" applyAlignment="1" applyProtection="1">
      <alignment horizontal="center"/>
    </xf>
    <xf numFmtId="0" fontId="16" fillId="0" borderId="0" xfId="0" applyFont="1" applyBorder="1" applyAlignment="1" applyProtection="1">
      <alignment horizontal="center"/>
    </xf>
    <xf numFmtId="0" fontId="17" fillId="0" borderId="36" xfId="0" applyFont="1" applyBorder="1" applyAlignment="1" applyProtection="1">
      <alignment horizontal="center" vertical="center"/>
    </xf>
    <xf numFmtId="0" fontId="18" fillId="0" borderId="38" xfId="0" applyFont="1" applyBorder="1" applyAlignment="1" applyProtection="1">
      <alignment horizontal="center" vertical="center"/>
    </xf>
    <xf numFmtId="0" fontId="18" fillId="0" borderId="20" xfId="0" applyFont="1" applyBorder="1" applyAlignment="1" applyProtection="1">
      <alignment horizontal="center"/>
    </xf>
    <xf numFmtId="0" fontId="18" fillId="0" borderId="22" xfId="0" applyFont="1" applyBorder="1" applyAlignment="1" applyProtection="1">
      <alignment horizontal="center"/>
    </xf>
  </cellXfs>
  <cellStyles count="3">
    <cellStyle name="Normal" xfId="0" builtinId="0"/>
    <cellStyle name="Normal 2" xfId="2"/>
    <cellStyle name="Percent" xfId="1" builtinId="5"/>
  </cellStyles>
  <dxfs count="0"/>
  <tableStyles count="0" defaultTableStyle="TableStyleMedium9" defaultPivotStyle="PivotStyleLight16"/>
  <colors>
    <mruColors>
      <color rgb="FF258E6C"/>
      <color rgb="FF41B23B"/>
      <color rgb="FF38B23B"/>
      <color rgb="FF38B245"/>
      <color rgb="FFDBF1CE"/>
      <color rgb="FFB7BF10"/>
      <color rgb="FF003C7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2400">
                <a:solidFill>
                  <a:srgbClr val="003C71"/>
                </a:solidFill>
                <a:latin typeface="Arial Rounded MT Bold" panose="020F0704030504030204" pitchFamily="34" charset="0"/>
              </a:rPr>
              <a:t>Rate of Lay (HD), Egg</a:t>
            </a:r>
            <a:r>
              <a:rPr lang="en-US" sz="2400" baseline="0">
                <a:solidFill>
                  <a:srgbClr val="003C71"/>
                </a:solidFill>
                <a:latin typeface="Arial Rounded MT Bold" panose="020F0704030504030204" pitchFamily="34" charset="0"/>
              </a:rPr>
              <a:t> </a:t>
            </a:r>
            <a:r>
              <a:rPr lang="en-US" sz="2400">
                <a:solidFill>
                  <a:srgbClr val="003C71"/>
                </a:solidFill>
                <a:latin typeface="Arial Rounded MT Bold" panose="020F0704030504030204" pitchFamily="34" charset="0"/>
              </a:rPr>
              <a:t>weight, Body</a:t>
            </a:r>
            <a:r>
              <a:rPr lang="en-US" sz="2400" baseline="0">
                <a:solidFill>
                  <a:srgbClr val="003C71"/>
                </a:solidFill>
                <a:latin typeface="Arial Rounded MT Bold" panose="020F0704030504030204" pitchFamily="34" charset="0"/>
              </a:rPr>
              <a:t> </a:t>
            </a:r>
            <a:r>
              <a:rPr lang="en-US" sz="2400">
                <a:solidFill>
                  <a:srgbClr val="003C71"/>
                </a:solidFill>
                <a:latin typeface="Arial Rounded MT Bold" panose="020F0704030504030204" pitchFamily="34" charset="0"/>
              </a:rPr>
              <a:t>weight, </a:t>
            </a:r>
          </a:p>
          <a:p>
            <a:pPr algn="ctr">
              <a:defRPr/>
            </a:pPr>
            <a:r>
              <a:rPr lang="en-US" sz="2400">
                <a:solidFill>
                  <a:srgbClr val="003C71"/>
                </a:solidFill>
                <a:latin typeface="Arial Rounded MT Bold" panose="020F0704030504030204" pitchFamily="34" charset="0"/>
              </a:rPr>
              <a:t>Cummulative mortality</a:t>
            </a:r>
          </a:p>
        </c:rich>
      </c:tx>
      <c:layout>
        <c:manualLayout>
          <c:xMode val="edge"/>
          <c:yMode val="edge"/>
          <c:x val="8.2055017578810535E-2"/>
          <c:y val="2.7869678794317041E-2"/>
        </c:manualLayout>
      </c:layout>
      <c:overlay val="0"/>
      <c:spPr>
        <a:ln>
          <a:solidFill>
            <a:srgbClr val="003C71"/>
          </a:solidFill>
        </a:ln>
        <a:effectLst>
          <a:glow rad="139700">
            <a:schemeClr val="accent1">
              <a:satMod val="175000"/>
              <a:alpha val="40000"/>
            </a:schemeClr>
          </a:glow>
          <a:softEdge rad="317500"/>
        </a:effectLst>
        <a:scene3d>
          <a:camera prst="orthographicFront"/>
          <a:lightRig rig="threePt" dir="t"/>
        </a:scene3d>
        <a:sp3d>
          <a:bevelT prst="relaxedInset"/>
        </a:sp3d>
      </c:spPr>
    </c:title>
    <c:autoTitleDeleted val="0"/>
    <c:plotArea>
      <c:layout>
        <c:manualLayout>
          <c:layoutTarget val="inner"/>
          <c:xMode val="edge"/>
          <c:yMode val="edge"/>
          <c:x val="5.5964841129552682E-2"/>
          <c:y val="0.17878319687369534"/>
          <c:w val="0.89048617423571674"/>
          <c:h val="0.73582988322032306"/>
        </c:manualLayout>
      </c:layout>
      <c:lineChart>
        <c:grouping val="standard"/>
        <c:varyColors val="0"/>
        <c:ser>
          <c:idx val="4"/>
          <c:order val="0"/>
          <c:tx>
            <c:v>Laying-% HD</c:v>
          </c:tx>
          <c:spPr>
            <a:ln>
              <a:solidFill>
                <a:srgbClr val="003C71"/>
              </a:solidFill>
              <a:prstDash val="sysDash"/>
            </a:ln>
          </c:spPr>
          <c:marker>
            <c:symbol val="circle"/>
            <c:size val="5"/>
            <c:spPr>
              <a:solidFill>
                <a:schemeClr val="tx2">
                  <a:lumMod val="50000"/>
                </a:schemeClr>
              </a:solidFill>
              <a:ln>
                <a:solidFill>
                  <a:schemeClr val="tx2">
                    <a:lumMod val="50000"/>
                  </a:schemeClr>
                </a:solidFill>
              </a:ln>
            </c:spPr>
          </c:marker>
          <c:val>
            <c:numRef>
              <c:f>'Output data week'!$G$8:$G$91</c:f>
              <c:numCache>
                <c:formatCode>0.0;\-0.0;;@</c:formatCode>
                <c:ptCount val="84"/>
                <c:pt idx="0">
                  <c:v>0</c:v>
                </c:pt>
                <c:pt idx="1">
                  <c:v>0</c:v>
                </c:pt>
                <c:pt idx="2">
                  <c:v>0</c:v>
                </c:pt>
                <c:pt idx="3">
                  <c:v>0</c:v>
                </c:pt>
                <c:pt idx="4">
                  <c:v>10.165508275413771</c:v>
                </c:pt>
                <c:pt idx="5">
                  <c:v>41.752087604380222</c:v>
                </c:pt>
                <c:pt idx="6">
                  <c:v>71.282128212821277</c:v>
                </c:pt>
                <c:pt idx="7">
                  <c:v>85.994397759103634</c:v>
                </c:pt>
                <c:pt idx="8">
                  <c:v>90.616246498599438</c:v>
                </c:pt>
                <c:pt idx="9">
                  <c:v>92.041816726690683</c:v>
                </c:pt>
                <c:pt idx="10">
                  <c:v>92.707082833133256</c:v>
                </c:pt>
                <c:pt idx="11">
                  <c:v>93.322328931572628</c:v>
                </c:pt>
                <c:pt idx="12">
                  <c:v>94.192677070828339</c:v>
                </c:pt>
                <c:pt idx="13">
                  <c:v>94.927971188475397</c:v>
                </c:pt>
                <c:pt idx="14">
                  <c:v>94.482793117246899</c:v>
                </c:pt>
                <c:pt idx="15">
                  <c:v>94.751325928149697</c:v>
                </c:pt>
                <c:pt idx="16">
                  <c:v>95.646735051288474</c:v>
                </c:pt>
                <c:pt idx="17">
                  <c:v>94.645984488366281</c:v>
                </c:pt>
                <c:pt idx="18">
                  <c:v>83.390102183931077</c:v>
                </c:pt>
                <c:pt idx="19">
                  <c:v>87.332294859554793</c:v>
                </c:pt>
                <c:pt idx="20">
                  <c:v>93.613386261996894</c:v>
                </c:pt>
                <c:pt idx="21">
                  <c:v>92.166222802874231</c:v>
                </c:pt>
                <c:pt idx="22">
                  <c:v>91.553188281995872</c:v>
                </c:pt>
                <c:pt idx="23">
                  <c:v>94.080338266384771</c:v>
                </c:pt>
                <c:pt idx="24">
                  <c:v>93.657505285412256</c:v>
                </c:pt>
                <c:pt idx="25">
                  <c:v>90.294976341487967</c:v>
                </c:pt>
                <c:pt idx="26">
                  <c:v>90.99969797644215</c:v>
                </c:pt>
                <c:pt idx="27">
                  <c:v>90.62216852914527</c:v>
                </c:pt>
                <c:pt idx="28">
                  <c:v>91.793374282549578</c:v>
                </c:pt>
                <c:pt idx="29">
                  <c:v>90.608791983483556</c:v>
                </c:pt>
                <c:pt idx="30">
                  <c:v>89.908857444987163</c:v>
                </c:pt>
                <c:pt idx="31">
                  <c:v>89.926970536388822</c:v>
                </c:pt>
                <c:pt idx="32">
                  <c:v>89.82974007656658</c:v>
                </c:pt>
                <c:pt idx="33">
                  <c:v>88.207737255692109</c:v>
                </c:pt>
                <c:pt idx="34">
                  <c:v>87.306064880112828</c:v>
                </c:pt>
                <c:pt idx="35">
                  <c:v>87.255692121700577</c:v>
                </c:pt>
                <c:pt idx="36">
                  <c:v>86.832560951037678</c:v>
                </c:pt>
                <c:pt idx="37">
                  <c:v>89.285714285714292</c:v>
                </c:pt>
                <c:pt idx="38">
                  <c:v>90.439250453354816</c:v>
                </c:pt>
                <c:pt idx="39">
                  <c:v>89.527503526093085</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4-1213-4D09-8F91-73B420DA1A19}"/>
            </c:ext>
          </c:extLst>
        </c:ser>
        <c:ser>
          <c:idx val="1"/>
          <c:order val="1"/>
          <c:tx>
            <c:v>Laying-% HD STD</c:v>
          </c:tx>
          <c:spPr>
            <a:ln w="19050">
              <a:solidFill>
                <a:srgbClr val="003C71"/>
              </a:solidFill>
            </a:ln>
            <a:effectLst>
              <a:glow>
                <a:schemeClr val="accent1">
                  <a:satMod val="175000"/>
                  <a:alpha val="40000"/>
                </a:schemeClr>
              </a:glow>
            </a:effectLst>
          </c:spPr>
          <c:marker>
            <c:symbol val="none"/>
          </c:marker>
          <c:dPt>
            <c:idx val="3"/>
            <c:bubble3D val="0"/>
            <c:extLst xmlns:c16r2="http://schemas.microsoft.com/office/drawing/2015/06/chart">
              <c:ext xmlns:c16="http://schemas.microsoft.com/office/drawing/2014/chart" uri="{C3380CC4-5D6E-409C-BE32-E72D297353CC}">
                <c16:uniqueId val="{00000002-21AC-4DFE-AE08-7C27F8675BCB}"/>
              </c:ext>
            </c:extLst>
          </c:dPt>
          <c:cat>
            <c:numRef>
              <c:f>'Output data week'!$B$8:$B$91</c:f>
              <c:numCache>
                <c:formatCode>0;\-0;;@</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Cache>
            </c:numRef>
          </c:cat>
          <c:val>
            <c:numRef>
              <c:f>'Output data week'!$H$8:$H$91</c:f>
              <c:numCache>
                <c:formatCode>0.0;\-0.0;;@</c:formatCode>
                <c:ptCount val="84"/>
                <c:pt idx="0">
                  <c:v>0</c:v>
                </c:pt>
                <c:pt idx="1">
                  <c:v>9</c:v>
                </c:pt>
                <c:pt idx="2">
                  <c:v>31</c:v>
                </c:pt>
                <c:pt idx="3">
                  <c:v>58.5</c:v>
                </c:pt>
                <c:pt idx="4">
                  <c:v>80.5</c:v>
                </c:pt>
                <c:pt idx="5">
                  <c:v>89.5</c:v>
                </c:pt>
                <c:pt idx="6">
                  <c:v>93</c:v>
                </c:pt>
                <c:pt idx="7">
                  <c:v>93.5</c:v>
                </c:pt>
                <c:pt idx="8">
                  <c:v>94</c:v>
                </c:pt>
                <c:pt idx="9">
                  <c:v>95</c:v>
                </c:pt>
                <c:pt idx="10">
                  <c:v>95.5</c:v>
                </c:pt>
                <c:pt idx="11">
                  <c:v>95.5</c:v>
                </c:pt>
                <c:pt idx="12">
                  <c:v>95.5</c:v>
                </c:pt>
                <c:pt idx="13">
                  <c:v>95</c:v>
                </c:pt>
                <c:pt idx="14">
                  <c:v>95</c:v>
                </c:pt>
                <c:pt idx="15">
                  <c:v>94.5</c:v>
                </c:pt>
                <c:pt idx="16">
                  <c:v>94.5</c:v>
                </c:pt>
                <c:pt idx="17">
                  <c:v>94.5</c:v>
                </c:pt>
                <c:pt idx="18">
                  <c:v>94.5</c:v>
                </c:pt>
                <c:pt idx="19">
                  <c:v>93.5</c:v>
                </c:pt>
                <c:pt idx="20">
                  <c:v>93.5</c:v>
                </c:pt>
                <c:pt idx="21">
                  <c:v>93.5</c:v>
                </c:pt>
                <c:pt idx="22">
                  <c:v>92.5</c:v>
                </c:pt>
                <c:pt idx="23">
                  <c:v>92.5</c:v>
                </c:pt>
                <c:pt idx="24">
                  <c:v>92</c:v>
                </c:pt>
                <c:pt idx="25">
                  <c:v>91.5</c:v>
                </c:pt>
                <c:pt idx="26">
                  <c:v>91</c:v>
                </c:pt>
                <c:pt idx="27">
                  <c:v>91</c:v>
                </c:pt>
                <c:pt idx="28">
                  <c:v>90</c:v>
                </c:pt>
                <c:pt idx="29">
                  <c:v>90</c:v>
                </c:pt>
                <c:pt idx="30">
                  <c:v>89</c:v>
                </c:pt>
                <c:pt idx="31">
                  <c:v>89</c:v>
                </c:pt>
                <c:pt idx="32">
                  <c:v>89</c:v>
                </c:pt>
                <c:pt idx="33">
                  <c:v>88.5</c:v>
                </c:pt>
                <c:pt idx="34">
                  <c:v>88</c:v>
                </c:pt>
                <c:pt idx="35">
                  <c:v>88</c:v>
                </c:pt>
                <c:pt idx="36">
                  <c:v>87.5</c:v>
                </c:pt>
                <c:pt idx="37">
                  <c:v>87.5</c:v>
                </c:pt>
                <c:pt idx="38">
                  <c:v>87</c:v>
                </c:pt>
                <c:pt idx="39">
                  <c:v>86.5</c:v>
                </c:pt>
                <c:pt idx="40">
                  <c:v>86</c:v>
                </c:pt>
                <c:pt idx="41">
                  <c:v>86</c:v>
                </c:pt>
                <c:pt idx="42">
                  <c:v>86</c:v>
                </c:pt>
                <c:pt idx="43">
                  <c:v>85</c:v>
                </c:pt>
                <c:pt idx="44">
                  <c:v>85</c:v>
                </c:pt>
                <c:pt idx="45">
                  <c:v>84.5</c:v>
                </c:pt>
                <c:pt idx="46">
                  <c:v>84</c:v>
                </c:pt>
                <c:pt idx="47">
                  <c:v>84</c:v>
                </c:pt>
                <c:pt idx="48">
                  <c:v>84</c:v>
                </c:pt>
                <c:pt idx="49">
                  <c:v>83</c:v>
                </c:pt>
                <c:pt idx="50">
                  <c:v>82.5</c:v>
                </c:pt>
                <c:pt idx="51">
                  <c:v>82</c:v>
                </c:pt>
                <c:pt idx="52">
                  <c:v>81.5</c:v>
                </c:pt>
                <c:pt idx="53">
                  <c:v>81</c:v>
                </c:pt>
                <c:pt idx="54">
                  <c:v>80</c:v>
                </c:pt>
                <c:pt idx="55">
                  <c:v>80</c:v>
                </c:pt>
                <c:pt idx="56">
                  <c:v>79</c:v>
                </c:pt>
                <c:pt idx="57">
                  <c:v>78.5</c:v>
                </c:pt>
                <c:pt idx="58">
                  <c:v>77.5</c:v>
                </c:pt>
                <c:pt idx="59">
                  <c:v>77</c:v>
                </c:pt>
                <c:pt idx="60">
                  <c:v>76</c:v>
                </c:pt>
                <c:pt idx="61">
                  <c:v>76</c:v>
                </c:pt>
                <c:pt idx="62">
                  <c:v>75.5</c:v>
                </c:pt>
                <c:pt idx="63">
                  <c:v>75</c:v>
                </c:pt>
                <c:pt idx="64">
                  <c:v>75</c:v>
                </c:pt>
                <c:pt idx="65">
                  <c:v>75</c:v>
                </c:pt>
                <c:pt idx="66">
                  <c:v>74</c:v>
                </c:pt>
                <c:pt idx="67">
                  <c:v>74</c:v>
                </c:pt>
                <c:pt idx="68">
                  <c:v>74</c:v>
                </c:pt>
                <c:pt idx="69">
                  <c:v>74</c:v>
                </c:pt>
                <c:pt idx="70">
                  <c:v>73</c:v>
                </c:pt>
                <c:pt idx="71">
                  <c:v>73</c:v>
                </c:pt>
                <c:pt idx="72">
                  <c:v>73</c:v>
                </c:pt>
                <c:pt idx="73">
                  <c:v>73</c:v>
                </c:pt>
                <c:pt idx="74">
                  <c:v>72</c:v>
                </c:pt>
                <c:pt idx="75">
                  <c:v>72</c:v>
                </c:pt>
                <c:pt idx="76">
                  <c:v>72</c:v>
                </c:pt>
                <c:pt idx="77">
                  <c:v>72</c:v>
                </c:pt>
                <c:pt idx="78">
                  <c:v>71</c:v>
                </c:pt>
                <c:pt idx="79">
                  <c:v>71</c:v>
                </c:pt>
                <c:pt idx="80">
                  <c:v>71</c:v>
                </c:pt>
                <c:pt idx="81">
                  <c:v>71</c:v>
                </c:pt>
                <c:pt idx="82">
                  <c:v>71</c:v>
                </c:pt>
                <c:pt idx="83">
                  <c:v>71</c:v>
                </c:pt>
              </c:numCache>
            </c:numRef>
          </c:val>
          <c:smooth val="1"/>
          <c:extLst xmlns:c16r2="http://schemas.microsoft.com/office/drawing/2015/06/chart">
            <c:ext xmlns:c16="http://schemas.microsoft.com/office/drawing/2014/chart" uri="{C3380CC4-5D6E-409C-BE32-E72D297353CC}">
              <c16:uniqueId val="{00000000-1213-4D09-8F91-73B420DA1A19}"/>
            </c:ext>
          </c:extLst>
        </c:ser>
        <c:ser>
          <c:idx val="5"/>
          <c:order val="2"/>
          <c:tx>
            <c:v>Egg weight</c:v>
          </c:tx>
          <c:spPr>
            <a:ln>
              <a:solidFill>
                <a:srgbClr val="B7BF10"/>
              </a:solidFill>
              <a:prstDash val="sysDash"/>
            </a:ln>
          </c:spPr>
          <c:marker>
            <c:symbol val="circle"/>
            <c:size val="5"/>
            <c:spPr>
              <a:solidFill>
                <a:srgbClr val="B7BF10"/>
              </a:solidFill>
              <a:ln>
                <a:solidFill>
                  <a:srgbClr val="B7BF10"/>
                </a:solidFill>
              </a:ln>
            </c:spPr>
          </c:marker>
          <c:val>
            <c:numRef>
              <c:f>'Output data week'!$J$8:$J$91</c:f>
              <c:numCache>
                <c:formatCode>0.0;\-0.0;;@</c:formatCode>
                <c:ptCount val="84"/>
                <c:pt idx="0">
                  <c:v>0</c:v>
                </c:pt>
                <c:pt idx="1">
                  <c:v>0</c:v>
                </c:pt>
                <c:pt idx="2">
                  <c:v>0</c:v>
                </c:pt>
                <c:pt idx="3">
                  <c:v>0</c:v>
                </c:pt>
                <c:pt idx="4">
                  <c:v>0</c:v>
                </c:pt>
                <c:pt idx="5">
                  <c:v>0</c:v>
                </c:pt>
                <c:pt idx="6">
                  <c:v>0</c:v>
                </c:pt>
                <c:pt idx="7">
                  <c:v>55</c:v>
                </c:pt>
                <c:pt idx="8">
                  <c:v>53.1</c:v>
                </c:pt>
                <c:pt idx="9">
                  <c:v>56.3</c:v>
                </c:pt>
                <c:pt idx="10">
                  <c:v>57.9</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60.8</c:v>
                </c:pt>
                <c:pt idx="25">
                  <c:v>0</c:v>
                </c:pt>
                <c:pt idx="26">
                  <c:v>0</c:v>
                </c:pt>
                <c:pt idx="27">
                  <c:v>0</c:v>
                </c:pt>
                <c:pt idx="28">
                  <c:v>0</c:v>
                </c:pt>
                <c:pt idx="29">
                  <c:v>0</c:v>
                </c:pt>
                <c:pt idx="30">
                  <c:v>0</c:v>
                </c:pt>
                <c:pt idx="31">
                  <c:v>0</c:v>
                </c:pt>
                <c:pt idx="32">
                  <c:v>0</c:v>
                </c:pt>
                <c:pt idx="33">
                  <c:v>0</c:v>
                </c:pt>
                <c:pt idx="34">
                  <c:v>62.2</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5-1213-4D09-8F91-73B420DA1A19}"/>
            </c:ext>
          </c:extLst>
        </c:ser>
        <c:ser>
          <c:idx val="2"/>
          <c:order val="3"/>
          <c:tx>
            <c:v>Egg weight STD</c:v>
          </c:tx>
          <c:spPr>
            <a:ln w="19050">
              <a:solidFill>
                <a:srgbClr val="B7BF10"/>
              </a:solidFill>
            </a:ln>
            <a:effectLst>
              <a:glow>
                <a:srgbClr val="92D050">
                  <a:alpha val="40000"/>
                </a:srgbClr>
              </a:glow>
            </a:effectLst>
          </c:spPr>
          <c:marker>
            <c:symbol val="none"/>
          </c:marker>
          <c:dPt>
            <c:idx val="3"/>
            <c:bubble3D val="0"/>
            <c:extLst xmlns:c16r2="http://schemas.microsoft.com/office/drawing/2015/06/chart">
              <c:ext xmlns:c16="http://schemas.microsoft.com/office/drawing/2014/chart" uri="{C3380CC4-5D6E-409C-BE32-E72D297353CC}">
                <c16:uniqueId val="{00000000-21AC-4DFE-AE08-7C27F8675BCB}"/>
              </c:ext>
            </c:extLst>
          </c:dPt>
          <c:cat>
            <c:numRef>
              <c:f>'Output data week'!$B$8:$B$91</c:f>
              <c:numCache>
                <c:formatCode>0;\-0;;@</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Cache>
            </c:numRef>
          </c:cat>
          <c:val>
            <c:numRef>
              <c:f>'Output data week'!$K$8:$K$91</c:f>
              <c:numCache>
                <c:formatCode>0.0;\-0.0;;@</c:formatCode>
                <c:ptCount val="84"/>
                <c:pt idx="0">
                  <c:v>0</c:v>
                </c:pt>
                <c:pt idx="1">
                  <c:v>49.399999618530273</c:v>
                </c:pt>
                <c:pt idx="2">
                  <c:v>50</c:v>
                </c:pt>
                <c:pt idx="3">
                  <c:v>51.200000762939453</c:v>
                </c:pt>
                <c:pt idx="4">
                  <c:v>52.549999237060547</c:v>
                </c:pt>
                <c:pt idx="5">
                  <c:v>54.19999885559082</c:v>
                </c:pt>
                <c:pt idx="6">
                  <c:v>55.5</c:v>
                </c:pt>
                <c:pt idx="7">
                  <c:v>56.600000381469727</c:v>
                </c:pt>
                <c:pt idx="8">
                  <c:v>57.799999237060547</c:v>
                </c:pt>
                <c:pt idx="9">
                  <c:v>58.5</c:v>
                </c:pt>
                <c:pt idx="10">
                  <c:v>59.600000381469727</c:v>
                </c:pt>
                <c:pt idx="11">
                  <c:v>60.200000762939453</c:v>
                </c:pt>
                <c:pt idx="12">
                  <c:v>60.5</c:v>
                </c:pt>
                <c:pt idx="13">
                  <c:v>60.899999618530273</c:v>
                </c:pt>
                <c:pt idx="14">
                  <c:v>61.100000381469727</c:v>
                </c:pt>
                <c:pt idx="15">
                  <c:v>61.299999237060547</c:v>
                </c:pt>
                <c:pt idx="16">
                  <c:v>61.5</c:v>
                </c:pt>
                <c:pt idx="17">
                  <c:v>61.700000762939453</c:v>
                </c:pt>
                <c:pt idx="18">
                  <c:v>61.799999237060547</c:v>
                </c:pt>
                <c:pt idx="19">
                  <c:v>61.899999618530273</c:v>
                </c:pt>
                <c:pt idx="20">
                  <c:v>62</c:v>
                </c:pt>
                <c:pt idx="21">
                  <c:v>62.100000381469727</c:v>
                </c:pt>
                <c:pt idx="22">
                  <c:v>62.200000762939453</c:v>
                </c:pt>
                <c:pt idx="23">
                  <c:v>62.299999237060547</c:v>
                </c:pt>
                <c:pt idx="24">
                  <c:v>62.399999618530273</c:v>
                </c:pt>
                <c:pt idx="25">
                  <c:v>62.600000381469727</c:v>
                </c:pt>
                <c:pt idx="26">
                  <c:v>62.799999237060547</c:v>
                </c:pt>
                <c:pt idx="27">
                  <c:v>62.899997711181641</c:v>
                </c:pt>
                <c:pt idx="28">
                  <c:v>62.899997711181641</c:v>
                </c:pt>
                <c:pt idx="29">
                  <c:v>63.000001907348633</c:v>
                </c:pt>
                <c:pt idx="30">
                  <c:v>63.100000381469727</c:v>
                </c:pt>
                <c:pt idx="31">
                  <c:v>63.200000762939453</c:v>
                </c:pt>
                <c:pt idx="32">
                  <c:v>63.299999237060547</c:v>
                </c:pt>
                <c:pt idx="33">
                  <c:v>63.399997711181641</c:v>
                </c:pt>
                <c:pt idx="34">
                  <c:v>63.399997711181641</c:v>
                </c:pt>
                <c:pt idx="35">
                  <c:v>63.500001907348633</c:v>
                </c:pt>
                <c:pt idx="36">
                  <c:v>63.500001907348633</c:v>
                </c:pt>
                <c:pt idx="37">
                  <c:v>63.500001907348633</c:v>
                </c:pt>
                <c:pt idx="38">
                  <c:v>63.500001907348633</c:v>
                </c:pt>
                <c:pt idx="39">
                  <c:v>63.600000381469727</c:v>
                </c:pt>
                <c:pt idx="40">
                  <c:v>63.600000381469727</c:v>
                </c:pt>
                <c:pt idx="41">
                  <c:v>63.600000381469727</c:v>
                </c:pt>
                <c:pt idx="42">
                  <c:v>63.700000762939453</c:v>
                </c:pt>
                <c:pt idx="43">
                  <c:v>63.700000762939453</c:v>
                </c:pt>
                <c:pt idx="44">
                  <c:v>63.799999237060547</c:v>
                </c:pt>
                <c:pt idx="45">
                  <c:v>63.799999237060547</c:v>
                </c:pt>
                <c:pt idx="46">
                  <c:v>63.899997711181641</c:v>
                </c:pt>
                <c:pt idx="47">
                  <c:v>63.899997711181641</c:v>
                </c:pt>
                <c:pt idx="48">
                  <c:v>64.000001907348633</c:v>
                </c:pt>
                <c:pt idx="49">
                  <c:v>64.000001907348633</c:v>
                </c:pt>
                <c:pt idx="50">
                  <c:v>64.100000381469727</c:v>
                </c:pt>
                <c:pt idx="51">
                  <c:v>64.100000381469727</c:v>
                </c:pt>
                <c:pt idx="52">
                  <c:v>64.200000762939453</c:v>
                </c:pt>
                <c:pt idx="53">
                  <c:v>64.200000762939453</c:v>
                </c:pt>
                <c:pt idx="54">
                  <c:v>64.299999237060547</c:v>
                </c:pt>
                <c:pt idx="55">
                  <c:v>64.299999237060547</c:v>
                </c:pt>
                <c:pt idx="56">
                  <c:v>64.399997711181641</c:v>
                </c:pt>
                <c:pt idx="57">
                  <c:v>64.399997711181641</c:v>
                </c:pt>
                <c:pt idx="58">
                  <c:v>64.500001907348633</c:v>
                </c:pt>
                <c:pt idx="59">
                  <c:v>64.500001907348633</c:v>
                </c:pt>
                <c:pt idx="60">
                  <c:v>64.600000381469727</c:v>
                </c:pt>
                <c:pt idx="61">
                  <c:v>64.600000381469727</c:v>
                </c:pt>
                <c:pt idx="62">
                  <c:v>64.700000762939453</c:v>
                </c:pt>
                <c:pt idx="63">
                  <c:v>64.799999237060547</c:v>
                </c:pt>
                <c:pt idx="64">
                  <c:v>64.799999237060547</c:v>
                </c:pt>
                <c:pt idx="65">
                  <c:v>64.799999237060547</c:v>
                </c:pt>
                <c:pt idx="66">
                  <c:v>64.899997711181641</c:v>
                </c:pt>
                <c:pt idx="67">
                  <c:v>64.899997711181641</c:v>
                </c:pt>
                <c:pt idx="68">
                  <c:v>64.899997711181641</c:v>
                </c:pt>
                <c:pt idx="69">
                  <c:v>64.899997711181641</c:v>
                </c:pt>
                <c:pt idx="70">
                  <c:v>65.000001907348633</c:v>
                </c:pt>
                <c:pt idx="71">
                  <c:v>65.000001907348633</c:v>
                </c:pt>
                <c:pt idx="72">
                  <c:v>65.000001907348633</c:v>
                </c:pt>
                <c:pt idx="73">
                  <c:v>65.000001907348633</c:v>
                </c:pt>
                <c:pt idx="74">
                  <c:v>65.100000381469727</c:v>
                </c:pt>
                <c:pt idx="75">
                  <c:v>65.100000381469727</c:v>
                </c:pt>
                <c:pt idx="76">
                  <c:v>65.100000381469727</c:v>
                </c:pt>
                <c:pt idx="77">
                  <c:v>65.200000762939453</c:v>
                </c:pt>
                <c:pt idx="78">
                  <c:v>65.200000762939453</c:v>
                </c:pt>
                <c:pt idx="79">
                  <c:v>65.200000762939453</c:v>
                </c:pt>
                <c:pt idx="80">
                  <c:v>65.299999237060547</c:v>
                </c:pt>
                <c:pt idx="81">
                  <c:v>65.299999237060547</c:v>
                </c:pt>
                <c:pt idx="82">
                  <c:v>65.299999237060547</c:v>
                </c:pt>
                <c:pt idx="83">
                  <c:v>65.349998474121094</c:v>
                </c:pt>
              </c:numCache>
            </c:numRef>
          </c:val>
          <c:smooth val="1"/>
          <c:extLst xmlns:c16r2="http://schemas.microsoft.com/office/drawing/2015/06/chart">
            <c:ext xmlns:c16="http://schemas.microsoft.com/office/drawing/2014/chart" uri="{C3380CC4-5D6E-409C-BE32-E72D297353CC}">
              <c16:uniqueId val="{00000001-1213-4D09-8F91-73B420DA1A19}"/>
            </c:ext>
          </c:extLst>
        </c:ser>
        <c:ser>
          <c:idx val="7"/>
          <c:order val="4"/>
          <c:tx>
            <c:v>Cum mortality</c:v>
          </c:tx>
          <c:spPr>
            <a:ln>
              <a:solidFill>
                <a:srgbClr val="FF0000"/>
              </a:solidFill>
              <a:prstDash val="sysDash"/>
            </a:ln>
          </c:spPr>
          <c:marker>
            <c:symbol val="circle"/>
            <c:size val="5"/>
            <c:spPr>
              <a:solidFill>
                <a:srgbClr val="FF0000"/>
              </a:solidFill>
              <a:ln>
                <a:solidFill>
                  <a:srgbClr val="C00000"/>
                </a:solidFill>
              </a:ln>
            </c:spPr>
          </c:marker>
          <c:val>
            <c:numRef>
              <c:f>'Output data week'!$E$8:$E$91</c:f>
              <c:numCache>
                <c:formatCode>0.00</c:formatCode>
                <c:ptCount val="84"/>
                <c:pt idx="0" formatCode="0.00;\-0.00;;@">
                  <c:v>0.13986013986013987</c:v>
                </c:pt>
                <c:pt idx="1">
                  <c:v>0.27972027972027974</c:v>
                </c:pt>
                <c:pt idx="2" formatCode="0.00;\-0.00;;@">
                  <c:v>6.9930069930069935E-2</c:v>
                </c:pt>
                <c:pt idx="3" formatCode="0.00;\-0.00;;@">
                  <c:v>0.1048951048951049</c:v>
                </c:pt>
                <c:pt idx="4" formatCode="0.00;\-0.00;;@">
                  <c:v>0.1048951048951049</c:v>
                </c:pt>
                <c:pt idx="5" formatCode="0.00;\-0.00;;@">
                  <c:v>0.1048951048951049</c:v>
                </c:pt>
                <c:pt idx="6" formatCode="0.00;\-0.00;;@">
                  <c:v>0.13986013986013987</c:v>
                </c:pt>
                <c:pt idx="7" formatCode="0.00;\-0.00;;@">
                  <c:v>0.13986013986013987</c:v>
                </c:pt>
                <c:pt idx="8" formatCode="0.00;\-0.00;;@">
                  <c:v>0.13986013986013987</c:v>
                </c:pt>
                <c:pt idx="9" formatCode="0.00;\-0.00;;@">
                  <c:v>0.13986013986013987</c:v>
                </c:pt>
                <c:pt idx="10" formatCode="0.00;\-0.00;;@">
                  <c:v>0.13986013986013987</c:v>
                </c:pt>
                <c:pt idx="11" formatCode="0.00;\-0.00;;@">
                  <c:v>0.13986013986013987</c:v>
                </c:pt>
                <c:pt idx="12" formatCode="0.00;\-0.00;;@">
                  <c:v>0.13986013986013987</c:v>
                </c:pt>
                <c:pt idx="13" formatCode="0.00;\-0.00;;@">
                  <c:v>0.13986013986013987</c:v>
                </c:pt>
                <c:pt idx="14" formatCode="0.00;\-0.00;;@">
                  <c:v>0.13986013986013987</c:v>
                </c:pt>
                <c:pt idx="15" formatCode="0.00;\-0.00;;@">
                  <c:v>0.17482517482517482</c:v>
                </c:pt>
                <c:pt idx="16" formatCode="0.00;\-0.00;;@">
                  <c:v>0.17482517482517482</c:v>
                </c:pt>
                <c:pt idx="17" formatCode="0.00;\-0.00;;@">
                  <c:v>0.17482517482517482</c:v>
                </c:pt>
                <c:pt idx="18" formatCode="0.00;\-0.00;;@">
                  <c:v>0.55944055944055948</c:v>
                </c:pt>
                <c:pt idx="19" formatCode="0.00;\-0.00;;@">
                  <c:v>0.59440559440559437</c:v>
                </c:pt>
                <c:pt idx="20" formatCode="0.00;\-0.00;;@">
                  <c:v>0.59440559440559437</c:v>
                </c:pt>
                <c:pt idx="21" formatCode="0.00;\-0.00;;@">
                  <c:v>0.59440559440559437</c:v>
                </c:pt>
                <c:pt idx="22" formatCode="0.00;\-0.00;;@">
                  <c:v>0.59440559440559437</c:v>
                </c:pt>
                <c:pt idx="23" formatCode="0.00;\-0.00;;@">
                  <c:v>0.76923076923076927</c:v>
                </c:pt>
                <c:pt idx="24" formatCode="0.00;\-0.00;;@">
                  <c:v>0.76923076923076927</c:v>
                </c:pt>
                <c:pt idx="25" formatCode="0.00;\-0.00;;@">
                  <c:v>0.76923076923076927</c:v>
                </c:pt>
                <c:pt idx="26" formatCode="0.00;\-0.00;;@">
                  <c:v>0.76923076923076927</c:v>
                </c:pt>
                <c:pt idx="27" formatCode="0.00;\-0.00;;@">
                  <c:v>0.76923076923076927</c:v>
                </c:pt>
                <c:pt idx="28" formatCode="0.00;\-0.00;;@">
                  <c:v>0.80419580419580416</c:v>
                </c:pt>
                <c:pt idx="29" formatCode="0.00;\-0.00;;@">
                  <c:v>0.80419580419580416</c:v>
                </c:pt>
                <c:pt idx="30" formatCode="0.00;\-0.00;;@">
                  <c:v>0.80419580419580416</c:v>
                </c:pt>
                <c:pt idx="31" formatCode="0.00;\-0.00;;@">
                  <c:v>0.83916083916083917</c:v>
                </c:pt>
                <c:pt idx="32" formatCode="0.00;\-0.00;;@">
                  <c:v>0.83916083916083917</c:v>
                </c:pt>
                <c:pt idx="33" formatCode="0.00;\-0.00;;@">
                  <c:v>0.83916083916083917</c:v>
                </c:pt>
                <c:pt idx="34" formatCode="0.00;\-0.00;;@">
                  <c:v>0.83916083916083917</c:v>
                </c:pt>
                <c:pt idx="35" formatCode="0.00;\-0.00;;@">
                  <c:v>0.83916083916083917</c:v>
                </c:pt>
                <c:pt idx="36" formatCode="0.00;\-0.00;;@">
                  <c:v>0.83916083916083917</c:v>
                </c:pt>
                <c:pt idx="37" formatCode="0.00;\-0.00;;@">
                  <c:v>0.83916083916083917</c:v>
                </c:pt>
                <c:pt idx="38" formatCode="0.00;\-0.00;;@">
                  <c:v>0.83916083916083917</c:v>
                </c:pt>
                <c:pt idx="39" formatCode="0.00;\-0.00;;@">
                  <c:v>0.83916083916083917</c:v>
                </c:pt>
                <c:pt idx="40" formatCode="0.00;\-0.00;;@">
                  <c:v>0.83916083916083917</c:v>
                </c:pt>
                <c:pt idx="41" formatCode="0.00;\-0.00;;@">
                  <c:v>0.83916083916083917</c:v>
                </c:pt>
                <c:pt idx="42" formatCode="0.00;\-0.00;;@">
                  <c:v>0.83916083916083917</c:v>
                </c:pt>
                <c:pt idx="43" formatCode="0.00;\-0.00;;@">
                  <c:v>0.83916083916083917</c:v>
                </c:pt>
                <c:pt idx="44" formatCode="0.00;\-0.00;;@">
                  <c:v>0.83916083916083917</c:v>
                </c:pt>
                <c:pt idx="45" formatCode="0.00;\-0.00;;@">
                  <c:v>0.83916083916083917</c:v>
                </c:pt>
                <c:pt idx="46" formatCode="0.00;\-0.00;;@">
                  <c:v>0.83916083916083917</c:v>
                </c:pt>
                <c:pt idx="47" formatCode="0.00;\-0.00;;@">
                  <c:v>0.83916083916083917</c:v>
                </c:pt>
                <c:pt idx="48" formatCode="0.00;\-0.00;;@">
                  <c:v>0.83916083916083917</c:v>
                </c:pt>
                <c:pt idx="49" formatCode="0.00;\-0.00;;@">
                  <c:v>0.83916083916083917</c:v>
                </c:pt>
                <c:pt idx="50" formatCode="0.00;\-0.00;;@">
                  <c:v>0.83916083916083917</c:v>
                </c:pt>
                <c:pt idx="51" formatCode="0.00;\-0.00;;@">
                  <c:v>0.83916083916083917</c:v>
                </c:pt>
                <c:pt idx="52" formatCode="0.00;\-0.00;;@">
                  <c:v>0.83916083916083917</c:v>
                </c:pt>
                <c:pt idx="53" formatCode="0.00;\-0.00;;@">
                  <c:v>0.83916083916083917</c:v>
                </c:pt>
                <c:pt idx="54" formatCode="0.00;\-0.00;;@">
                  <c:v>0.83916083916083917</c:v>
                </c:pt>
                <c:pt idx="55" formatCode="0.00;\-0.00;;@">
                  <c:v>0.83916083916083917</c:v>
                </c:pt>
                <c:pt idx="56" formatCode="0.00;\-0.00;;@">
                  <c:v>0.83916083916083917</c:v>
                </c:pt>
                <c:pt idx="57" formatCode="0.00;\-0.00;;@">
                  <c:v>0.83916083916083917</c:v>
                </c:pt>
                <c:pt idx="58" formatCode="0.00;\-0.00;;@">
                  <c:v>0.83916083916083917</c:v>
                </c:pt>
                <c:pt idx="59" formatCode="0.00;\-0.00;;@">
                  <c:v>0.83916083916083917</c:v>
                </c:pt>
                <c:pt idx="60" formatCode="0.00;\-0.00;;@">
                  <c:v>0.83916083916083917</c:v>
                </c:pt>
                <c:pt idx="61" formatCode="0.00;\-0.00;;@">
                  <c:v>0.83916083916083917</c:v>
                </c:pt>
                <c:pt idx="62" formatCode="0.00;\-0.00;;@">
                  <c:v>0.83916083916083917</c:v>
                </c:pt>
                <c:pt idx="63" formatCode="0.00;\-0.00;;@">
                  <c:v>0.83916083916083917</c:v>
                </c:pt>
                <c:pt idx="64" formatCode="0.00;\-0.00;;@">
                  <c:v>0.83916083916083917</c:v>
                </c:pt>
                <c:pt idx="65" formatCode="0.00;\-0.00;;@">
                  <c:v>0.83916083916083917</c:v>
                </c:pt>
                <c:pt idx="66" formatCode="0.00;\-0.00;;@">
                  <c:v>0.83916083916083917</c:v>
                </c:pt>
                <c:pt idx="67" formatCode="0.00;\-0.00;;@">
                  <c:v>0.83916083916083917</c:v>
                </c:pt>
                <c:pt idx="68" formatCode="0.00;\-0.00;;@">
                  <c:v>0.83916083916083917</c:v>
                </c:pt>
                <c:pt idx="69" formatCode="0.00;\-0.00;;@">
                  <c:v>0.83916083916083917</c:v>
                </c:pt>
                <c:pt idx="70" formatCode="0.00;\-0.00;;@">
                  <c:v>0.83916083916083917</c:v>
                </c:pt>
                <c:pt idx="71" formatCode="0.00;\-0.00;;@">
                  <c:v>0.83916083916083917</c:v>
                </c:pt>
                <c:pt idx="72" formatCode="0.00;\-0.00;;@">
                  <c:v>0.83916083916083917</c:v>
                </c:pt>
                <c:pt idx="73" formatCode="0.00;\-0.00;;@">
                  <c:v>0.83916083916083917</c:v>
                </c:pt>
                <c:pt idx="74" formatCode="0.00;\-0.00;;@">
                  <c:v>0.83916083916083917</c:v>
                </c:pt>
                <c:pt idx="75" formatCode="0.00;\-0.00;;@">
                  <c:v>0.83916083916083917</c:v>
                </c:pt>
                <c:pt idx="76" formatCode="0.00;\-0.00;;@">
                  <c:v>0.83916083916083917</c:v>
                </c:pt>
                <c:pt idx="77" formatCode="0.00;\-0.00;;@">
                  <c:v>0.83916083916083917</c:v>
                </c:pt>
                <c:pt idx="78" formatCode="0.00;\-0.00;;@">
                  <c:v>0.83916083916083917</c:v>
                </c:pt>
                <c:pt idx="79" formatCode="0.00;\-0.00;;@">
                  <c:v>0.83916083916083917</c:v>
                </c:pt>
                <c:pt idx="80" formatCode="0.00;\-0.00;;@">
                  <c:v>0.83916083916083917</c:v>
                </c:pt>
                <c:pt idx="81" formatCode="0.00;\-0.00;;@">
                  <c:v>0.83916083916083917</c:v>
                </c:pt>
                <c:pt idx="82" formatCode="0.00;\-0.00;;@">
                  <c:v>0.83916083916083917</c:v>
                </c:pt>
                <c:pt idx="83" formatCode="0.00;\-0.00;;@">
                  <c:v>0.83916083916083917</c:v>
                </c:pt>
              </c:numCache>
            </c:numRef>
          </c:val>
          <c:smooth val="1"/>
          <c:extLst xmlns:c16r2="http://schemas.microsoft.com/office/drawing/2015/06/chart">
            <c:ext xmlns:c16="http://schemas.microsoft.com/office/drawing/2014/chart" uri="{C3380CC4-5D6E-409C-BE32-E72D297353CC}">
              <c16:uniqueId val="{00000009-1213-4D09-8F91-73B420DA1A19}"/>
            </c:ext>
          </c:extLst>
        </c:ser>
        <c:ser>
          <c:idx val="0"/>
          <c:order val="5"/>
          <c:tx>
            <c:v>Cum mortality STD</c:v>
          </c:tx>
          <c:spPr>
            <a:ln w="19050">
              <a:solidFill>
                <a:srgbClr val="FF0000"/>
              </a:solidFill>
            </a:ln>
          </c:spPr>
          <c:marker>
            <c:symbol val="none"/>
          </c:marker>
          <c:cat>
            <c:numRef>
              <c:f>'Output data week'!$B$8:$B$91</c:f>
              <c:numCache>
                <c:formatCode>0;\-0;;@</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Cache>
            </c:numRef>
          </c:cat>
          <c:val>
            <c:numRef>
              <c:f>'Output data week'!$F$8:$F$91</c:f>
              <c:numCache>
                <c:formatCode>0.0;\-0.0;;@</c:formatCode>
                <c:ptCount val="84"/>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pt idx="51">
                  <c:v>5.0999999999999979</c:v>
                </c:pt>
                <c:pt idx="52">
                  <c:v>5.1999999999999975</c:v>
                </c:pt>
                <c:pt idx="53">
                  <c:v>5.2999999999999972</c:v>
                </c:pt>
                <c:pt idx="54">
                  <c:v>5.3999999999999968</c:v>
                </c:pt>
                <c:pt idx="55">
                  <c:v>5.4999999999999964</c:v>
                </c:pt>
                <c:pt idx="56">
                  <c:v>5.5999999999999961</c:v>
                </c:pt>
                <c:pt idx="57">
                  <c:v>5.6999999999999957</c:v>
                </c:pt>
                <c:pt idx="58">
                  <c:v>5.7999999999999954</c:v>
                </c:pt>
                <c:pt idx="59">
                  <c:v>5.899999999999995</c:v>
                </c:pt>
                <c:pt idx="60">
                  <c:v>5.9999999999999947</c:v>
                </c:pt>
                <c:pt idx="61">
                  <c:v>6.0999999999999943</c:v>
                </c:pt>
                <c:pt idx="62">
                  <c:v>6.199999999999994</c:v>
                </c:pt>
                <c:pt idx="63">
                  <c:v>6.2999999999999936</c:v>
                </c:pt>
                <c:pt idx="64">
                  <c:v>6.3999999999999932</c:v>
                </c:pt>
                <c:pt idx="65">
                  <c:v>6.4999999999999929</c:v>
                </c:pt>
                <c:pt idx="66">
                  <c:v>6.5999999999999925</c:v>
                </c:pt>
                <c:pt idx="67">
                  <c:v>6.6999999999999922</c:v>
                </c:pt>
                <c:pt idx="68">
                  <c:v>6.7999999999999918</c:v>
                </c:pt>
                <c:pt idx="69">
                  <c:v>6.8999999999999915</c:v>
                </c:pt>
                <c:pt idx="70">
                  <c:v>6.9999999999999911</c:v>
                </c:pt>
                <c:pt idx="71">
                  <c:v>7.0999999999999908</c:v>
                </c:pt>
                <c:pt idx="72">
                  <c:v>7.1999999999999904</c:v>
                </c:pt>
                <c:pt idx="73">
                  <c:v>7.2999999999999901</c:v>
                </c:pt>
                <c:pt idx="74">
                  <c:v>7.3999999999999897</c:v>
                </c:pt>
                <c:pt idx="75">
                  <c:v>7.4999999999999893</c:v>
                </c:pt>
                <c:pt idx="76">
                  <c:v>7.599999999999989</c:v>
                </c:pt>
                <c:pt idx="77">
                  <c:v>7.6999999999999886</c:v>
                </c:pt>
                <c:pt idx="78">
                  <c:v>7.7999999999999883</c:v>
                </c:pt>
                <c:pt idx="79">
                  <c:v>7.8999999999999879</c:v>
                </c:pt>
                <c:pt idx="80">
                  <c:v>7.9999999999999876</c:v>
                </c:pt>
                <c:pt idx="81">
                  <c:v>8.0999999999999872</c:v>
                </c:pt>
                <c:pt idx="82">
                  <c:v>8.1999999999999869</c:v>
                </c:pt>
                <c:pt idx="83">
                  <c:v>8.2999999999999865</c:v>
                </c:pt>
              </c:numCache>
            </c:numRef>
          </c:val>
          <c:smooth val="1"/>
          <c:extLst xmlns:c16r2="http://schemas.microsoft.com/office/drawing/2015/06/chart">
            <c:ext xmlns:c16="http://schemas.microsoft.com/office/drawing/2014/chart" uri="{C3380CC4-5D6E-409C-BE32-E72D297353CC}">
              <c16:uniqueId val="{00000002-1213-4D09-8F91-73B420DA1A19}"/>
            </c:ext>
          </c:extLst>
        </c:ser>
        <c:dLbls>
          <c:showLegendKey val="0"/>
          <c:showVal val="0"/>
          <c:showCatName val="0"/>
          <c:showSerName val="0"/>
          <c:showPercent val="0"/>
          <c:showBubbleSize val="0"/>
        </c:dLbls>
        <c:dropLines>
          <c:spPr>
            <a:ln>
              <a:noFill/>
            </a:ln>
          </c:spPr>
        </c:dropLines>
        <c:marker val="1"/>
        <c:smooth val="0"/>
        <c:axId val="-44182592"/>
        <c:axId val="-44178240"/>
      </c:lineChart>
      <c:lineChart>
        <c:grouping val="standard"/>
        <c:varyColors val="0"/>
        <c:ser>
          <c:idx val="6"/>
          <c:order val="6"/>
          <c:tx>
            <c:v>Body weight</c:v>
          </c:tx>
          <c:spPr>
            <a:ln>
              <a:solidFill>
                <a:schemeClr val="accent6"/>
              </a:solidFill>
              <a:prstDash val="sysDash"/>
            </a:ln>
          </c:spPr>
          <c:marker>
            <c:symbol val="circle"/>
            <c:size val="5"/>
            <c:spPr>
              <a:solidFill>
                <a:schemeClr val="accent6">
                  <a:lumMod val="50000"/>
                </a:schemeClr>
              </a:solidFill>
              <a:ln>
                <a:solidFill>
                  <a:schemeClr val="accent6">
                    <a:lumMod val="50000"/>
                  </a:schemeClr>
                </a:solidFill>
              </a:ln>
            </c:spPr>
          </c:marker>
          <c:val>
            <c:numRef>
              <c:f>'Output data week'!$X$8:$X$91</c:f>
              <c:numCache>
                <c:formatCode>0;\-0;;@</c:formatCode>
                <c:ptCount val="84"/>
                <c:pt idx="0">
                  <c:v>1416</c:v>
                </c:pt>
                <c:pt idx="1">
                  <c:v>1449</c:v>
                </c:pt>
                <c:pt idx="2">
                  <c:v>1551</c:v>
                </c:pt>
                <c:pt idx="3">
                  <c:v>0</c:v>
                </c:pt>
                <c:pt idx="4">
                  <c:v>0</c:v>
                </c:pt>
                <c:pt idx="5">
                  <c:v>0</c:v>
                </c:pt>
                <c:pt idx="6">
                  <c:v>0</c:v>
                </c:pt>
                <c:pt idx="7">
                  <c:v>0</c:v>
                </c:pt>
                <c:pt idx="8">
                  <c:v>0</c:v>
                </c:pt>
                <c:pt idx="9">
                  <c:v>0</c:v>
                </c:pt>
                <c:pt idx="10">
                  <c:v>0</c:v>
                </c:pt>
                <c:pt idx="11">
                  <c:v>0</c:v>
                </c:pt>
                <c:pt idx="12">
                  <c:v>0</c:v>
                </c:pt>
                <c:pt idx="13">
                  <c:v>1944</c:v>
                </c:pt>
                <c:pt idx="14">
                  <c:v>0</c:v>
                </c:pt>
                <c:pt idx="15">
                  <c:v>0</c:v>
                </c:pt>
                <c:pt idx="16">
                  <c:v>1936.5</c:v>
                </c:pt>
                <c:pt idx="17">
                  <c:v>0</c:v>
                </c:pt>
                <c:pt idx="18">
                  <c:v>0</c:v>
                </c:pt>
                <c:pt idx="19">
                  <c:v>0</c:v>
                </c:pt>
                <c:pt idx="20">
                  <c:v>0</c:v>
                </c:pt>
                <c:pt idx="21">
                  <c:v>0</c:v>
                </c:pt>
                <c:pt idx="22">
                  <c:v>0</c:v>
                </c:pt>
                <c:pt idx="23">
                  <c:v>0</c:v>
                </c:pt>
                <c:pt idx="24">
                  <c:v>1857.5</c:v>
                </c:pt>
                <c:pt idx="25">
                  <c:v>0</c:v>
                </c:pt>
                <c:pt idx="26">
                  <c:v>0</c:v>
                </c:pt>
                <c:pt idx="27">
                  <c:v>0</c:v>
                </c:pt>
                <c:pt idx="28">
                  <c:v>0</c:v>
                </c:pt>
                <c:pt idx="29">
                  <c:v>0</c:v>
                </c:pt>
                <c:pt idx="30">
                  <c:v>0</c:v>
                </c:pt>
                <c:pt idx="31">
                  <c:v>0</c:v>
                </c:pt>
                <c:pt idx="32">
                  <c:v>0</c:v>
                </c:pt>
                <c:pt idx="33">
                  <c:v>0</c:v>
                </c:pt>
                <c:pt idx="34">
                  <c:v>1931</c:v>
                </c:pt>
                <c:pt idx="35">
                  <c:v>1917</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6-1213-4D09-8F91-73B420DA1A19}"/>
            </c:ext>
          </c:extLst>
        </c:ser>
        <c:ser>
          <c:idx val="3"/>
          <c:order val="7"/>
          <c:tx>
            <c:v>Body weight STD</c:v>
          </c:tx>
          <c:spPr>
            <a:ln w="19050">
              <a:solidFill>
                <a:schemeClr val="accent6">
                  <a:lumMod val="75000"/>
                </a:schemeClr>
              </a:solidFill>
            </a:ln>
            <a:effectLst>
              <a:glow>
                <a:srgbClr val="7030A0">
                  <a:alpha val="40000"/>
                </a:srgbClr>
              </a:glow>
            </a:effectLst>
          </c:spPr>
          <c:marker>
            <c:symbol val="none"/>
          </c:marker>
          <c:cat>
            <c:numLit>
              <c:formatCode>General</c:formatCode>
              <c:ptCount val="72"/>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pt idx="51">
                <c:v>70</c:v>
              </c:pt>
              <c:pt idx="52">
                <c:v>71</c:v>
              </c:pt>
              <c:pt idx="53">
                <c:v>72</c:v>
              </c:pt>
              <c:pt idx="54">
                <c:v>73</c:v>
              </c:pt>
              <c:pt idx="55">
                <c:v>74</c:v>
              </c:pt>
              <c:pt idx="56">
                <c:v>75</c:v>
              </c:pt>
              <c:pt idx="57">
                <c:v>76</c:v>
              </c:pt>
              <c:pt idx="58">
                <c:v>77</c:v>
              </c:pt>
              <c:pt idx="59">
                <c:v>78</c:v>
              </c:pt>
              <c:pt idx="60">
                <c:v>79</c:v>
              </c:pt>
              <c:pt idx="61">
                <c:v>80</c:v>
              </c:pt>
              <c:pt idx="62">
                <c:v>81</c:v>
              </c:pt>
              <c:pt idx="63">
                <c:v>82</c:v>
              </c:pt>
              <c:pt idx="64">
                <c:v>83</c:v>
              </c:pt>
              <c:pt idx="65">
                <c:v>84</c:v>
              </c:pt>
              <c:pt idx="66">
                <c:v>85</c:v>
              </c:pt>
              <c:pt idx="67">
                <c:v>86</c:v>
              </c:pt>
              <c:pt idx="68">
                <c:v>87</c:v>
              </c:pt>
              <c:pt idx="69">
                <c:v>88</c:v>
              </c:pt>
              <c:pt idx="70">
                <c:v>89</c:v>
              </c:pt>
              <c:pt idx="71">
                <c:v>90</c:v>
              </c:pt>
            </c:numLit>
          </c:cat>
          <c:val>
            <c:numRef>
              <c:f>'Output data week'!$Y$8:$Y$91</c:f>
              <c:numCache>
                <c:formatCode>0;\-0;;@</c:formatCode>
                <c:ptCount val="84"/>
                <c:pt idx="0">
                  <c:v>1440</c:v>
                </c:pt>
                <c:pt idx="1">
                  <c:v>1520</c:v>
                </c:pt>
                <c:pt idx="2">
                  <c:v>1620.0000047683716</c:v>
                </c:pt>
                <c:pt idx="3">
                  <c:v>1680.0000071525574</c:v>
                </c:pt>
                <c:pt idx="4">
                  <c:v>1719.9999690055847</c:v>
                </c:pt>
                <c:pt idx="5">
                  <c:v>1770.0000405311584</c:v>
                </c:pt>
                <c:pt idx="6">
                  <c:v>1800.000011920929</c:v>
                </c:pt>
                <c:pt idx="7">
                  <c:v>1839.9999737739563</c:v>
                </c:pt>
                <c:pt idx="8">
                  <c:v>1849.9999642372131</c:v>
                </c:pt>
                <c:pt idx="9">
                  <c:v>1859.99995470047</c:v>
                </c:pt>
                <c:pt idx="10">
                  <c:v>1880</c:v>
                </c:pt>
                <c:pt idx="11">
                  <c:v>1890.00004529953</c:v>
                </c:pt>
                <c:pt idx="12">
                  <c:v>1900.0000357627869</c:v>
                </c:pt>
                <c:pt idx="13">
                  <c:v>1900.0000357627869</c:v>
                </c:pt>
                <c:pt idx="14">
                  <c:v>1900.0000357627869</c:v>
                </c:pt>
                <c:pt idx="15">
                  <c:v>1910.0000262260437</c:v>
                </c:pt>
                <c:pt idx="16">
                  <c:v>1910.0000262260437</c:v>
                </c:pt>
                <c:pt idx="17">
                  <c:v>1910.0000262260437</c:v>
                </c:pt>
                <c:pt idx="18">
                  <c:v>1910.0000262260437</c:v>
                </c:pt>
                <c:pt idx="19">
                  <c:v>1920.0000166893005</c:v>
                </c:pt>
                <c:pt idx="20">
                  <c:v>1920.0000166893005</c:v>
                </c:pt>
                <c:pt idx="21">
                  <c:v>1920.0000166893005</c:v>
                </c:pt>
                <c:pt idx="22">
                  <c:v>1930.0000071525574</c:v>
                </c:pt>
                <c:pt idx="23">
                  <c:v>1930.0000071525574</c:v>
                </c:pt>
                <c:pt idx="24">
                  <c:v>1930.0000071525574</c:v>
                </c:pt>
                <c:pt idx="25">
                  <c:v>1939.9999976158142</c:v>
                </c:pt>
                <c:pt idx="26">
                  <c:v>1939.9999976158142</c:v>
                </c:pt>
                <c:pt idx="27">
                  <c:v>1939.9999976158142</c:v>
                </c:pt>
                <c:pt idx="28">
                  <c:v>1949.999988079071</c:v>
                </c:pt>
                <c:pt idx="29">
                  <c:v>1949.999988079071</c:v>
                </c:pt>
                <c:pt idx="30">
                  <c:v>1949.999988079071</c:v>
                </c:pt>
                <c:pt idx="31">
                  <c:v>1949.999988079071</c:v>
                </c:pt>
                <c:pt idx="32">
                  <c:v>1949.999988079071</c:v>
                </c:pt>
                <c:pt idx="33">
                  <c:v>1949.999988079071</c:v>
                </c:pt>
                <c:pt idx="34">
                  <c:v>1949.999988079071</c:v>
                </c:pt>
                <c:pt idx="35">
                  <c:v>1949.999988079071</c:v>
                </c:pt>
                <c:pt idx="36">
                  <c:v>1949.999988079071</c:v>
                </c:pt>
                <c:pt idx="37">
                  <c:v>1949.999988079071</c:v>
                </c:pt>
                <c:pt idx="38">
                  <c:v>1959.9999785423279</c:v>
                </c:pt>
                <c:pt idx="39">
                  <c:v>1959.9999785423279</c:v>
                </c:pt>
                <c:pt idx="40">
                  <c:v>1959.9999785423279</c:v>
                </c:pt>
                <c:pt idx="41">
                  <c:v>1959.9999785423279</c:v>
                </c:pt>
                <c:pt idx="42">
                  <c:v>1959.9999785423279</c:v>
                </c:pt>
                <c:pt idx="43">
                  <c:v>1959.9999785423279</c:v>
                </c:pt>
                <c:pt idx="44">
                  <c:v>1959.9999785423279</c:v>
                </c:pt>
                <c:pt idx="45">
                  <c:v>1959.9999785423279</c:v>
                </c:pt>
                <c:pt idx="46">
                  <c:v>1959.9999785423279</c:v>
                </c:pt>
                <c:pt idx="47">
                  <c:v>1959.9999785423279</c:v>
                </c:pt>
                <c:pt idx="48">
                  <c:v>1959.9999785423279</c:v>
                </c:pt>
                <c:pt idx="49">
                  <c:v>1959.9999785423279</c:v>
                </c:pt>
                <c:pt idx="50">
                  <c:v>1959.9999785423279</c:v>
                </c:pt>
                <c:pt idx="51">
                  <c:v>1959.9999785423279</c:v>
                </c:pt>
                <c:pt idx="52">
                  <c:v>1959.9999785423279</c:v>
                </c:pt>
                <c:pt idx="53">
                  <c:v>1969.9999690055847</c:v>
                </c:pt>
                <c:pt idx="54">
                  <c:v>1969.9999690055847</c:v>
                </c:pt>
                <c:pt idx="55">
                  <c:v>1969.9999690055847</c:v>
                </c:pt>
                <c:pt idx="56">
                  <c:v>1969.9999690055847</c:v>
                </c:pt>
                <c:pt idx="57">
                  <c:v>1969.9999690055847</c:v>
                </c:pt>
                <c:pt idx="58">
                  <c:v>1969.9999690055847</c:v>
                </c:pt>
                <c:pt idx="59">
                  <c:v>1969.9999690055847</c:v>
                </c:pt>
                <c:pt idx="60">
                  <c:v>1969.9999690055847</c:v>
                </c:pt>
                <c:pt idx="61">
                  <c:v>1969.9999690055847</c:v>
                </c:pt>
                <c:pt idx="62">
                  <c:v>1969.9999690055847</c:v>
                </c:pt>
                <c:pt idx="63">
                  <c:v>1969.9999690055847</c:v>
                </c:pt>
                <c:pt idx="64">
                  <c:v>1969.9999690055847</c:v>
                </c:pt>
                <c:pt idx="65">
                  <c:v>1969.9999690055847</c:v>
                </c:pt>
                <c:pt idx="66">
                  <c:v>1969.9999690055847</c:v>
                </c:pt>
                <c:pt idx="67">
                  <c:v>1969.9999690055847</c:v>
                </c:pt>
                <c:pt idx="68">
                  <c:v>1969.9999690055847</c:v>
                </c:pt>
                <c:pt idx="69">
                  <c:v>1969.9999690055847</c:v>
                </c:pt>
                <c:pt idx="70">
                  <c:v>1969.9999690055847</c:v>
                </c:pt>
                <c:pt idx="71">
                  <c:v>1969.9999690055847</c:v>
                </c:pt>
                <c:pt idx="72">
                  <c:v>1969.9999690055847</c:v>
                </c:pt>
                <c:pt idx="73">
                  <c:v>1969.9999690055847</c:v>
                </c:pt>
                <c:pt idx="74">
                  <c:v>1979.9999594688416</c:v>
                </c:pt>
                <c:pt idx="75">
                  <c:v>1979.9999594688416</c:v>
                </c:pt>
                <c:pt idx="76">
                  <c:v>1979.9999594688416</c:v>
                </c:pt>
                <c:pt idx="77">
                  <c:v>1979.9999594688416</c:v>
                </c:pt>
                <c:pt idx="78">
                  <c:v>1979.9999594688416</c:v>
                </c:pt>
                <c:pt idx="79">
                  <c:v>1979.9999594688416</c:v>
                </c:pt>
                <c:pt idx="80">
                  <c:v>1979.9999594688416</c:v>
                </c:pt>
                <c:pt idx="81">
                  <c:v>1979.9999594688416</c:v>
                </c:pt>
                <c:pt idx="82">
                  <c:v>1979.9999594688416</c:v>
                </c:pt>
                <c:pt idx="83">
                  <c:v>1979.9999594688416</c:v>
                </c:pt>
              </c:numCache>
            </c:numRef>
          </c:val>
          <c:smooth val="1"/>
          <c:extLst xmlns:c16r2="http://schemas.microsoft.com/office/drawing/2015/06/chart">
            <c:ext xmlns:c16="http://schemas.microsoft.com/office/drawing/2014/chart" uri="{C3380CC4-5D6E-409C-BE32-E72D297353CC}">
              <c16:uniqueId val="{00000003-1213-4D09-8F91-73B420DA1A19}"/>
            </c:ext>
          </c:extLst>
        </c:ser>
        <c:dLbls>
          <c:showLegendKey val="0"/>
          <c:showVal val="0"/>
          <c:showCatName val="0"/>
          <c:showSerName val="0"/>
          <c:showPercent val="0"/>
          <c:showBubbleSize val="0"/>
        </c:dLbls>
        <c:dropLines>
          <c:spPr>
            <a:ln>
              <a:noFill/>
            </a:ln>
          </c:spPr>
        </c:dropLines>
        <c:marker val="1"/>
        <c:smooth val="0"/>
        <c:axId val="-44173888"/>
        <c:axId val="-44182048"/>
      </c:lineChart>
      <c:catAx>
        <c:axId val="-44182592"/>
        <c:scaling>
          <c:orientation val="minMax"/>
        </c:scaling>
        <c:delete val="0"/>
        <c:axPos val="b"/>
        <c:title>
          <c:tx>
            <c:rich>
              <a:bodyPr/>
              <a:lstStyle/>
              <a:p>
                <a:pPr>
                  <a:defRPr>
                    <a:solidFill>
                      <a:srgbClr val="003C71"/>
                    </a:solidFill>
                  </a:defRPr>
                </a:pPr>
                <a:r>
                  <a:rPr lang="nl-NL">
                    <a:solidFill>
                      <a:srgbClr val="003C71"/>
                    </a:solidFill>
                  </a:rPr>
                  <a:t>Weeks</a:t>
                </a:r>
              </a:p>
            </c:rich>
          </c:tx>
          <c:layout>
            <c:manualLayout>
              <c:xMode val="edge"/>
              <c:yMode val="edge"/>
              <c:x val="0.91889850503380954"/>
              <c:y val="0.93647627108600251"/>
            </c:manualLayout>
          </c:layout>
          <c:overlay val="0"/>
        </c:title>
        <c:numFmt formatCode="0;\-0;;@" sourceLinked="1"/>
        <c:majorTickMark val="none"/>
        <c:minorTickMark val="none"/>
        <c:tickLblPos val="low"/>
        <c:txPr>
          <a:bodyPr/>
          <a:lstStyle/>
          <a:p>
            <a:pPr>
              <a:defRPr>
                <a:solidFill>
                  <a:srgbClr val="003C71"/>
                </a:solidFill>
              </a:defRPr>
            </a:pPr>
            <a:endParaRPr lang="en-US"/>
          </a:p>
        </c:txPr>
        <c:crossAx val="-44178240"/>
        <c:crossesAt val="0"/>
        <c:auto val="1"/>
        <c:lblAlgn val="ctr"/>
        <c:lblOffset val="100"/>
        <c:noMultiLvlLbl val="0"/>
      </c:catAx>
      <c:valAx>
        <c:axId val="-44178240"/>
        <c:scaling>
          <c:orientation val="minMax"/>
          <c:max val="100"/>
          <c:min val="0"/>
        </c:scaling>
        <c:delete val="0"/>
        <c:axPos val="l"/>
        <c:majorGridlines>
          <c:spPr>
            <a:ln w="12700">
              <a:noFill/>
            </a:ln>
          </c:spPr>
        </c:majorGridlines>
        <c:title>
          <c:tx>
            <c:rich>
              <a:bodyPr rot="-5400000" vert="horz"/>
              <a:lstStyle/>
              <a:p>
                <a:pPr>
                  <a:defRPr>
                    <a:solidFill>
                      <a:srgbClr val="003C71"/>
                    </a:solidFill>
                  </a:defRPr>
                </a:pPr>
                <a:r>
                  <a:rPr lang="en-US">
                    <a:solidFill>
                      <a:srgbClr val="003C71"/>
                    </a:solidFill>
                  </a:rPr>
                  <a:t>% rate of lay, Gram egg</a:t>
                </a:r>
                <a:r>
                  <a:rPr lang="en-US" baseline="0">
                    <a:solidFill>
                      <a:srgbClr val="003C71"/>
                    </a:solidFill>
                  </a:rPr>
                  <a:t> </a:t>
                </a:r>
                <a:r>
                  <a:rPr lang="en-US">
                    <a:solidFill>
                      <a:srgbClr val="003C71"/>
                    </a:solidFill>
                  </a:rPr>
                  <a:t>weight</a:t>
                </a:r>
              </a:p>
            </c:rich>
          </c:tx>
          <c:overlay val="0"/>
        </c:title>
        <c:numFmt formatCode="0.0;\-0.0;;@" sourceLinked="1"/>
        <c:majorTickMark val="out"/>
        <c:minorTickMark val="none"/>
        <c:tickLblPos val="nextTo"/>
        <c:txPr>
          <a:bodyPr/>
          <a:lstStyle/>
          <a:p>
            <a:pPr>
              <a:defRPr>
                <a:solidFill>
                  <a:srgbClr val="003C71"/>
                </a:solidFill>
              </a:defRPr>
            </a:pPr>
            <a:endParaRPr lang="en-US"/>
          </a:p>
        </c:txPr>
        <c:crossAx val="-44182592"/>
        <c:crosses val="autoZero"/>
        <c:crossBetween val="between"/>
        <c:majorUnit val="5"/>
      </c:valAx>
      <c:valAx>
        <c:axId val="-44182048"/>
        <c:scaling>
          <c:orientation val="minMax"/>
          <c:max val="2500"/>
          <c:min val="1400"/>
        </c:scaling>
        <c:delete val="0"/>
        <c:axPos val="r"/>
        <c:title>
          <c:tx>
            <c:rich>
              <a:bodyPr rot="-5400000" vert="horz"/>
              <a:lstStyle/>
              <a:p>
                <a:pPr>
                  <a:defRPr>
                    <a:solidFill>
                      <a:srgbClr val="003C71"/>
                    </a:solidFill>
                  </a:defRPr>
                </a:pPr>
                <a:r>
                  <a:rPr lang="en-US">
                    <a:solidFill>
                      <a:srgbClr val="003C71"/>
                    </a:solidFill>
                  </a:rPr>
                  <a:t>Gram body weight</a:t>
                </a:r>
              </a:p>
            </c:rich>
          </c:tx>
          <c:layout>
            <c:manualLayout>
              <c:xMode val="edge"/>
              <c:yMode val="edge"/>
              <c:x val="0.97517957556654744"/>
              <c:y val="0.40586782460507942"/>
            </c:manualLayout>
          </c:layout>
          <c:overlay val="0"/>
        </c:title>
        <c:numFmt formatCode="0;\-0;;@" sourceLinked="1"/>
        <c:majorTickMark val="out"/>
        <c:minorTickMark val="none"/>
        <c:tickLblPos val="nextTo"/>
        <c:spPr>
          <a:ln>
            <a:solidFill>
              <a:srgbClr val="003C71"/>
            </a:solidFill>
          </a:ln>
        </c:spPr>
        <c:txPr>
          <a:bodyPr/>
          <a:lstStyle/>
          <a:p>
            <a:pPr>
              <a:defRPr>
                <a:solidFill>
                  <a:srgbClr val="003C71"/>
                </a:solidFill>
              </a:defRPr>
            </a:pPr>
            <a:endParaRPr lang="en-US"/>
          </a:p>
        </c:txPr>
        <c:crossAx val="-44173888"/>
        <c:crosses val="max"/>
        <c:crossBetween val="between"/>
        <c:majorUnit val="50"/>
        <c:minorUnit val="10"/>
      </c:valAx>
      <c:catAx>
        <c:axId val="-44173888"/>
        <c:scaling>
          <c:orientation val="minMax"/>
        </c:scaling>
        <c:delete val="1"/>
        <c:axPos val="b"/>
        <c:numFmt formatCode="General" sourceLinked="1"/>
        <c:majorTickMark val="out"/>
        <c:minorTickMark val="none"/>
        <c:tickLblPos val="nextTo"/>
        <c:crossAx val="-44182048"/>
        <c:crosses val="autoZero"/>
        <c:auto val="1"/>
        <c:lblAlgn val="ctr"/>
        <c:lblOffset val="100"/>
        <c:noMultiLvlLbl val="0"/>
      </c:catAx>
    </c:plotArea>
    <c:legend>
      <c:legendPos val="r"/>
      <c:layout>
        <c:manualLayout>
          <c:xMode val="edge"/>
          <c:yMode val="edge"/>
          <c:x val="0.68119007517453567"/>
          <c:y val="1.4619065580482479E-2"/>
          <c:w val="0.31194147894929064"/>
          <c:h val="0.13319020905766799"/>
        </c:manualLayout>
      </c:layout>
      <c:overlay val="0"/>
      <c:spPr>
        <a:solidFill>
          <a:schemeClr val="bg1"/>
        </a:solidFill>
        <a:ln>
          <a:solidFill>
            <a:srgbClr val="B7BF10"/>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3C71"/>
                </a:solidFill>
              </a:defRPr>
            </a:pPr>
            <a:r>
              <a:rPr lang="en-US" sz="3200">
                <a:solidFill>
                  <a:srgbClr val="003C71"/>
                </a:solidFill>
              </a:rPr>
              <a:t>Feed-, water-intake</a:t>
            </a:r>
            <a:r>
              <a:rPr lang="en-US" sz="3200" baseline="0">
                <a:solidFill>
                  <a:srgbClr val="003C71"/>
                </a:solidFill>
              </a:rPr>
              <a:t> and water feed ratio</a:t>
            </a:r>
            <a:endParaRPr lang="en-US" sz="3200">
              <a:solidFill>
                <a:srgbClr val="003C71"/>
              </a:solidFill>
            </a:endParaRPr>
          </a:p>
        </c:rich>
      </c:tx>
      <c:layout>
        <c:manualLayout>
          <c:xMode val="edge"/>
          <c:yMode val="edge"/>
          <c:x val="0.10218875895172153"/>
          <c:y val="1.7795975447158916E-2"/>
        </c:manualLayout>
      </c:layout>
      <c:overlay val="0"/>
    </c:title>
    <c:autoTitleDeleted val="0"/>
    <c:plotArea>
      <c:layout>
        <c:manualLayout>
          <c:layoutTarget val="inner"/>
          <c:xMode val="edge"/>
          <c:yMode val="edge"/>
          <c:x val="5.7559932784664043E-2"/>
          <c:y val="0.14021459564250827"/>
          <c:w val="0.88650569036642624"/>
          <c:h val="0.77004814722176096"/>
        </c:manualLayout>
      </c:layout>
      <c:lineChart>
        <c:grouping val="standard"/>
        <c:varyColors val="0"/>
        <c:ser>
          <c:idx val="0"/>
          <c:order val="0"/>
          <c:tx>
            <c:v>Feed intake</c:v>
          </c:tx>
          <c:spPr>
            <a:ln>
              <a:solidFill>
                <a:schemeClr val="tx1"/>
              </a:solidFill>
              <a:prstDash val="sysDash"/>
            </a:ln>
          </c:spPr>
          <c:marker>
            <c:symbol val="circle"/>
            <c:size val="5"/>
            <c:spPr>
              <a:solidFill>
                <a:schemeClr val="tx1"/>
              </a:solidFill>
              <a:ln>
                <a:solidFill>
                  <a:schemeClr val="tx1"/>
                </a:solidFill>
              </a:ln>
            </c:spPr>
          </c:marker>
          <c:val>
            <c:numRef>
              <c:f>'Output data week'!$N$8:$N$91</c:f>
              <c:numCache>
                <c:formatCode>0.0;\-0.0;;@</c:formatCode>
                <c:ptCount val="84"/>
                <c:pt idx="0">
                  <c:v>83.732057416267949</c:v>
                </c:pt>
                <c:pt idx="1">
                  <c:v>83.849071670992217</c:v>
                </c:pt>
                <c:pt idx="2">
                  <c:v>97.931447986409495</c:v>
                </c:pt>
                <c:pt idx="3">
                  <c:v>109.98350247462881</c:v>
                </c:pt>
                <c:pt idx="4">
                  <c:v>115.50577528876444</c:v>
                </c:pt>
                <c:pt idx="5">
                  <c:v>120.40602030101505</c:v>
                </c:pt>
                <c:pt idx="6">
                  <c:v>122.61226122612263</c:v>
                </c:pt>
                <c:pt idx="7">
                  <c:v>125.35014005602241</c:v>
                </c:pt>
                <c:pt idx="8">
                  <c:v>129.95198079231693</c:v>
                </c:pt>
                <c:pt idx="9">
                  <c:v>135.95438175270107</c:v>
                </c:pt>
                <c:pt idx="10">
                  <c:v>139.35574229691878</c:v>
                </c:pt>
                <c:pt idx="11">
                  <c:v>139.80592236894756</c:v>
                </c:pt>
                <c:pt idx="12">
                  <c:v>140.40616246498598</c:v>
                </c:pt>
                <c:pt idx="13">
                  <c:v>142.00680272108843</c:v>
                </c:pt>
                <c:pt idx="14">
                  <c:v>145.88974439775913</c:v>
                </c:pt>
                <c:pt idx="15">
                  <c:v>145.88991243870711</c:v>
                </c:pt>
                <c:pt idx="16">
                  <c:v>140.5394045534151</c:v>
                </c:pt>
                <c:pt idx="17">
                  <c:v>140.5394045534151</c:v>
                </c:pt>
                <c:pt idx="18">
                  <c:v>140.53997194950912</c:v>
                </c:pt>
                <c:pt idx="19">
                  <c:v>143.12305914275663</c:v>
                </c:pt>
                <c:pt idx="20">
                  <c:v>143.55328877945831</c:v>
                </c:pt>
                <c:pt idx="21">
                  <c:v>141.83237023265161</c:v>
                </c:pt>
                <c:pt idx="22">
                  <c:v>143.51037636299682</c:v>
                </c:pt>
                <c:pt idx="23">
                  <c:v>143.55426356589149</c:v>
                </c:pt>
                <c:pt idx="24">
                  <c:v>143.55426356589149</c:v>
                </c:pt>
                <c:pt idx="25">
                  <c:v>143.55426356589149</c:v>
                </c:pt>
                <c:pt idx="26">
                  <c:v>143.55426356589149</c:v>
                </c:pt>
                <c:pt idx="27">
                  <c:v>143.55426356589149</c:v>
                </c:pt>
                <c:pt idx="28">
                  <c:v>143.55437518880277</c:v>
                </c:pt>
                <c:pt idx="29">
                  <c:v>143.55445893549526</c:v>
                </c:pt>
                <c:pt idx="30">
                  <c:v>143.55445893549526</c:v>
                </c:pt>
                <c:pt idx="31">
                  <c:v>143.55457063711913</c:v>
                </c:pt>
                <c:pt idx="32">
                  <c:v>143.55465444287731</c:v>
                </c:pt>
                <c:pt idx="33">
                  <c:v>143.55465444287731</c:v>
                </c:pt>
                <c:pt idx="34">
                  <c:v>140.94456981664317</c:v>
                </c:pt>
                <c:pt idx="35">
                  <c:v>140.94456981664317</c:v>
                </c:pt>
                <c:pt idx="36">
                  <c:v>141.04372355430183</c:v>
                </c:pt>
                <c:pt idx="37">
                  <c:v>141.04372355430183</c:v>
                </c:pt>
                <c:pt idx="38">
                  <c:v>141.04372355430183</c:v>
                </c:pt>
                <c:pt idx="39">
                  <c:v>141.04372355430183</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2-DF67-4E2C-8E6D-7A3B8C969D29}"/>
            </c:ext>
          </c:extLst>
        </c:ser>
        <c:ser>
          <c:idx val="4"/>
          <c:order val="1"/>
          <c:tx>
            <c:v>Feed Intake STD</c:v>
          </c:tx>
          <c:spPr>
            <a:ln w="19050">
              <a:solidFill>
                <a:schemeClr val="tx1"/>
              </a:solidFill>
            </a:ln>
            <a:effectLst>
              <a:glow>
                <a:schemeClr val="accent1">
                  <a:alpha val="40000"/>
                </a:schemeClr>
              </a:glow>
            </a:effectLst>
          </c:spPr>
          <c:marker>
            <c:symbol val="none"/>
          </c:marker>
          <c:dPt>
            <c:idx val="1"/>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5-A4AC-4188-B0EF-6EF5188A9F84}"/>
              </c:ext>
            </c:extLst>
          </c:dPt>
          <c:dPt>
            <c:idx val="2"/>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6-A4AC-4188-B0EF-6EF5188A9F84}"/>
              </c:ext>
            </c:extLst>
          </c:dPt>
          <c:cat>
            <c:numRef>
              <c:f>'Output data week'!$B$8:$B$91</c:f>
              <c:numCache>
                <c:formatCode>0;\-0;;@</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Cache>
            </c:numRef>
          </c:cat>
          <c:val>
            <c:numRef>
              <c:f>'Output data week'!$O$8:$O$91</c:f>
              <c:numCache>
                <c:formatCode>0.0;\-0.0;;@</c:formatCode>
                <c:ptCount val="84"/>
                <c:pt idx="0">
                  <c:v>70</c:v>
                </c:pt>
                <c:pt idx="1">
                  <c:v>75</c:v>
                </c:pt>
                <c:pt idx="2">
                  <c:v>80</c:v>
                </c:pt>
                <c:pt idx="3">
                  <c:v>92</c:v>
                </c:pt>
                <c:pt idx="4">
                  <c:v>105</c:v>
                </c:pt>
                <c:pt idx="5">
                  <c:v>116</c:v>
                </c:pt>
                <c:pt idx="6">
                  <c:v>119</c:v>
                </c:pt>
                <c:pt idx="7">
                  <c:v>121</c:v>
                </c:pt>
                <c:pt idx="8">
                  <c:v>123</c:v>
                </c:pt>
                <c:pt idx="9">
                  <c:v>125</c:v>
                </c:pt>
                <c:pt idx="10">
                  <c:v>125</c:v>
                </c:pt>
                <c:pt idx="11">
                  <c:v>125</c:v>
                </c:pt>
                <c:pt idx="12">
                  <c:v>125</c:v>
                </c:pt>
                <c:pt idx="13">
                  <c:v>125</c:v>
                </c:pt>
                <c:pt idx="14">
                  <c:v>125</c:v>
                </c:pt>
                <c:pt idx="15">
                  <c:v>125</c:v>
                </c:pt>
                <c:pt idx="16">
                  <c:v>125</c:v>
                </c:pt>
                <c:pt idx="17">
                  <c:v>125</c:v>
                </c:pt>
                <c:pt idx="18">
                  <c:v>125</c:v>
                </c:pt>
                <c:pt idx="19">
                  <c:v>125</c:v>
                </c:pt>
                <c:pt idx="20">
                  <c:v>125</c:v>
                </c:pt>
                <c:pt idx="21">
                  <c:v>125</c:v>
                </c:pt>
                <c:pt idx="22">
                  <c:v>125</c:v>
                </c:pt>
                <c:pt idx="23">
                  <c:v>125</c:v>
                </c:pt>
                <c:pt idx="24">
                  <c:v>125</c:v>
                </c:pt>
                <c:pt idx="25">
                  <c:v>125</c:v>
                </c:pt>
                <c:pt idx="26">
                  <c:v>125</c:v>
                </c:pt>
                <c:pt idx="27">
                  <c:v>125</c:v>
                </c:pt>
                <c:pt idx="28">
                  <c:v>125</c:v>
                </c:pt>
                <c:pt idx="29">
                  <c:v>125</c:v>
                </c:pt>
                <c:pt idx="30">
                  <c:v>125</c:v>
                </c:pt>
                <c:pt idx="31">
                  <c:v>125</c:v>
                </c:pt>
                <c:pt idx="32">
                  <c:v>125</c:v>
                </c:pt>
                <c:pt idx="33">
                  <c:v>125</c:v>
                </c:pt>
                <c:pt idx="34">
                  <c:v>125</c:v>
                </c:pt>
                <c:pt idx="35">
                  <c:v>125</c:v>
                </c:pt>
                <c:pt idx="36">
                  <c:v>125</c:v>
                </c:pt>
                <c:pt idx="37">
                  <c:v>125</c:v>
                </c:pt>
                <c:pt idx="38">
                  <c:v>125</c:v>
                </c:pt>
                <c:pt idx="39">
                  <c:v>125</c:v>
                </c:pt>
                <c:pt idx="40">
                  <c:v>125</c:v>
                </c:pt>
                <c:pt idx="41">
                  <c:v>125</c:v>
                </c:pt>
                <c:pt idx="42">
                  <c:v>125</c:v>
                </c:pt>
                <c:pt idx="43">
                  <c:v>125</c:v>
                </c:pt>
                <c:pt idx="44">
                  <c:v>125</c:v>
                </c:pt>
                <c:pt idx="45">
                  <c:v>125</c:v>
                </c:pt>
                <c:pt idx="46">
                  <c:v>125</c:v>
                </c:pt>
                <c:pt idx="47">
                  <c:v>125</c:v>
                </c:pt>
                <c:pt idx="48">
                  <c:v>125</c:v>
                </c:pt>
                <c:pt idx="49">
                  <c:v>125</c:v>
                </c:pt>
                <c:pt idx="50">
                  <c:v>125</c:v>
                </c:pt>
                <c:pt idx="51">
                  <c:v>125</c:v>
                </c:pt>
                <c:pt idx="52">
                  <c:v>125</c:v>
                </c:pt>
                <c:pt idx="53">
                  <c:v>125</c:v>
                </c:pt>
                <c:pt idx="54">
                  <c:v>125</c:v>
                </c:pt>
                <c:pt idx="55">
                  <c:v>125</c:v>
                </c:pt>
                <c:pt idx="56">
                  <c:v>125</c:v>
                </c:pt>
                <c:pt idx="57">
                  <c:v>125</c:v>
                </c:pt>
                <c:pt idx="58">
                  <c:v>125</c:v>
                </c:pt>
                <c:pt idx="59">
                  <c:v>125</c:v>
                </c:pt>
                <c:pt idx="60">
                  <c:v>125</c:v>
                </c:pt>
                <c:pt idx="61">
                  <c:v>125</c:v>
                </c:pt>
                <c:pt idx="62">
                  <c:v>125</c:v>
                </c:pt>
                <c:pt idx="63">
                  <c:v>125</c:v>
                </c:pt>
                <c:pt idx="64">
                  <c:v>125</c:v>
                </c:pt>
                <c:pt idx="65">
                  <c:v>125</c:v>
                </c:pt>
                <c:pt idx="66">
                  <c:v>125</c:v>
                </c:pt>
                <c:pt idx="67">
                  <c:v>125</c:v>
                </c:pt>
                <c:pt idx="68">
                  <c:v>125</c:v>
                </c:pt>
                <c:pt idx="69">
                  <c:v>125</c:v>
                </c:pt>
                <c:pt idx="70">
                  <c:v>125</c:v>
                </c:pt>
                <c:pt idx="71">
                  <c:v>125</c:v>
                </c:pt>
                <c:pt idx="72">
                  <c:v>125</c:v>
                </c:pt>
                <c:pt idx="73">
                  <c:v>125</c:v>
                </c:pt>
                <c:pt idx="74">
                  <c:v>125</c:v>
                </c:pt>
                <c:pt idx="75">
                  <c:v>125</c:v>
                </c:pt>
                <c:pt idx="76">
                  <c:v>125</c:v>
                </c:pt>
                <c:pt idx="77">
                  <c:v>125</c:v>
                </c:pt>
                <c:pt idx="78">
                  <c:v>125</c:v>
                </c:pt>
                <c:pt idx="79">
                  <c:v>125</c:v>
                </c:pt>
                <c:pt idx="80">
                  <c:v>125</c:v>
                </c:pt>
                <c:pt idx="81">
                  <c:v>125</c:v>
                </c:pt>
                <c:pt idx="82">
                  <c:v>125</c:v>
                </c:pt>
                <c:pt idx="83">
                  <c:v>125</c:v>
                </c:pt>
              </c:numCache>
            </c:numRef>
          </c:val>
          <c:smooth val="1"/>
          <c:extLst xmlns:c16r2="http://schemas.microsoft.com/office/drawing/2015/06/chart">
            <c:ext xmlns:c16="http://schemas.microsoft.com/office/drawing/2014/chart" uri="{C3380CC4-5D6E-409C-BE32-E72D297353CC}">
              <c16:uniqueId val="{00000000-DF67-4E2C-8E6D-7A3B8C969D29}"/>
            </c:ext>
          </c:extLst>
        </c:ser>
        <c:ser>
          <c:idx val="2"/>
          <c:order val="2"/>
          <c:tx>
            <c:v>Water intake</c:v>
          </c:tx>
          <c:spPr>
            <a:ln w="19050"/>
          </c:spPr>
          <c:marker>
            <c:symbol val="none"/>
          </c:marker>
          <c:val>
            <c:numRef>
              <c:f>'Output data week'!$AA$8:$AA$91</c:f>
              <c:numCache>
                <c:formatCode>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1-A4AC-4188-B0EF-6EF5188A9F84}"/>
            </c:ext>
          </c:extLst>
        </c:ser>
        <c:ser>
          <c:idx val="1"/>
          <c:order val="3"/>
          <c:tx>
            <c:v>Water intake STD</c:v>
          </c:tx>
          <c:spPr>
            <a:ln>
              <a:solidFill>
                <a:schemeClr val="accent3">
                  <a:lumMod val="50000"/>
                </a:schemeClr>
              </a:solidFill>
              <a:prstDash val="sysDash"/>
            </a:ln>
          </c:spPr>
          <c:marker>
            <c:symbol val="none"/>
          </c:marker>
          <c:val>
            <c:numRef>
              <c:f>'Output data week'!$AB$8:$AB$91</c:f>
              <c:numCache>
                <c:formatCode>General</c:formatCode>
                <c:ptCount val="84"/>
                <c:pt idx="0">
                  <c:v>126</c:v>
                </c:pt>
                <c:pt idx="1">
                  <c:v>135</c:v>
                </c:pt>
                <c:pt idx="2">
                  <c:v>144</c:v>
                </c:pt>
                <c:pt idx="3">
                  <c:v>165.6</c:v>
                </c:pt>
                <c:pt idx="4">
                  <c:v>189</c:v>
                </c:pt>
                <c:pt idx="5">
                  <c:v>208.8</c:v>
                </c:pt>
                <c:pt idx="6">
                  <c:v>214.20000000000002</c:v>
                </c:pt>
                <c:pt idx="7">
                  <c:v>217.8</c:v>
                </c:pt>
                <c:pt idx="8">
                  <c:v>221.4</c:v>
                </c:pt>
                <c:pt idx="9">
                  <c:v>225</c:v>
                </c:pt>
                <c:pt idx="10">
                  <c:v>225</c:v>
                </c:pt>
                <c:pt idx="11">
                  <c:v>225</c:v>
                </c:pt>
                <c:pt idx="12">
                  <c:v>225</c:v>
                </c:pt>
                <c:pt idx="13">
                  <c:v>225</c:v>
                </c:pt>
                <c:pt idx="14">
                  <c:v>225</c:v>
                </c:pt>
                <c:pt idx="15">
                  <c:v>225</c:v>
                </c:pt>
                <c:pt idx="16">
                  <c:v>225</c:v>
                </c:pt>
                <c:pt idx="17">
                  <c:v>225</c:v>
                </c:pt>
                <c:pt idx="18">
                  <c:v>225</c:v>
                </c:pt>
                <c:pt idx="19">
                  <c:v>225</c:v>
                </c:pt>
                <c:pt idx="20">
                  <c:v>225</c:v>
                </c:pt>
                <c:pt idx="21">
                  <c:v>225</c:v>
                </c:pt>
                <c:pt idx="22">
                  <c:v>225</c:v>
                </c:pt>
                <c:pt idx="23">
                  <c:v>225</c:v>
                </c:pt>
                <c:pt idx="24">
                  <c:v>225</c:v>
                </c:pt>
                <c:pt idx="25">
                  <c:v>225</c:v>
                </c:pt>
                <c:pt idx="26">
                  <c:v>225</c:v>
                </c:pt>
                <c:pt idx="27">
                  <c:v>225</c:v>
                </c:pt>
                <c:pt idx="28">
                  <c:v>225</c:v>
                </c:pt>
                <c:pt idx="29">
                  <c:v>225</c:v>
                </c:pt>
                <c:pt idx="30">
                  <c:v>225</c:v>
                </c:pt>
                <c:pt idx="31">
                  <c:v>225</c:v>
                </c:pt>
                <c:pt idx="32">
                  <c:v>225</c:v>
                </c:pt>
                <c:pt idx="33">
                  <c:v>225</c:v>
                </c:pt>
                <c:pt idx="34">
                  <c:v>225</c:v>
                </c:pt>
                <c:pt idx="35">
                  <c:v>225</c:v>
                </c:pt>
                <c:pt idx="36">
                  <c:v>225</c:v>
                </c:pt>
                <c:pt idx="37">
                  <c:v>225</c:v>
                </c:pt>
                <c:pt idx="38">
                  <c:v>225</c:v>
                </c:pt>
                <c:pt idx="39">
                  <c:v>225</c:v>
                </c:pt>
                <c:pt idx="40">
                  <c:v>225</c:v>
                </c:pt>
                <c:pt idx="41">
                  <c:v>225</c:v>
                </c:pt>
                <c:pt idx="42">
                  <c:v>225</c:v>
                </c:pt>
                <c:pt idx="43">
                  <c:v>225</c:v>
                </c:pt>
                <c:pt idx="44">
                  <c:v>225</c:v>
                </c:pt>
                <c:pt idx="45">
                  <c:v>225</c:v>
                </c:pt>
                <c:pt idx="46">
                  <c:v>225</c:v>
                </c:pt>
                <c:pt idx="47">
                  <c:v>225</c:v>
                </c:pt>
                <c:pt idx="48">
                  <c:v>225</c:v>
                </c:pt>
                <c:pt idx="49">
                  <c:v>225</c:v>
                </c:pt>
                <c:pt idx="50">
                  <c:v>225</c:v>
                </c:pt>
                <c:pt idx="51">
                  <c:v>225</c:v>
                </c:pt>
                <c:pt idx="52">
                  <c:v>225</c:v>
                </c:pt>
                <c:pt idx="53">
                  <c:v>225</c:v>
                </c:pt>
                <c:pt idx="54">
                  <c:v>225</c:v>
                </c:pt>
                <c:pt idx="55">
                  <c:v>225</c:v>
                </c:pt>
                <c:pt idx="56">
                  <c:v>225</c:v>
                </c:pt>
                <c:pt idx="57">
                  <c:v>225</c:v>
                </c:pt>
                <c:pt idx="58">
                  <c:v>225</c:v>
                </c:pt>
                <c:pt idx="59">
                  <c:v>225</c:v>
                </c:pt>
                <c:pt idx="60">
                  <c:v>225</c:v>
                </c:pt>
                <c:pt idx="61">
                  <c:v>225</c:v>
                </c:pt>
                <c:pt idx="62">
                  <c:v>225</c:v>
                </c:pt>
                <c:pt idx="63">
                  <c:v>225</c:v>
                </c:pt>
                <c:pt idx="64">
                  <c:v>225</c:v>
                </c:pt>
                <c:pt idx="65">
                  <c:v>225</c:v>
                </c:pt>
                <c:pt idx="66">
                  <c:v>225</c:v>
                </c:pt>
                <c:pt idx="67">
                  <c:v>225</c:v>
                </c:pt>
                <c:pt idx="68">
                  <c:v>225</c:v>
                </c:pt>
                <c:pt idx="69">
                  <c:v>225</c:v>
                </c:pt>
                <c:pt idx="70">
                  <c:v>225</c:v>
                </c:pt>
                <c:pt idx="71">
                  <c:v>225</c:v>
                </c:pt>
                <c:pt idx="72">
                  <c:v>225</c:v>
                </c:pt>
                <c:pt idx="73">
                  <c:v>225</c:v>
                </c:pt>
                <c:pt idx="74">
                  <c:v>225</c:v>
                </c:pt>
                <c:pt idx="75">
                  <c:v>225</c:v>
                </c:pt>
                <c:pt idx="76">
                  <c:v>225</c:v>
                </c:pt>
                <c:pt idx="77">
                  <c:v>225</c:v>
                </c:pt>
                <c:pt idx="78">
                  <c:v>225</c:v>
                </c:pt>
                <c:pt idx="79">
                  <c:v>225</c:v>
                </c:pt>
                <c:pt idx="80">
                  <c:v>225</c:v>
                </c:pt>
                <c:pt idx="81">
                  <c:v>225</c:v>
                </c:pt>
                <c:pt idx="82">
                  <c:v>225</c:v>
                </c:pt>
                <c:pt idx="83">
                  <c:v>225</c:v>
                </c:pt>
              </c:numCache>
            </c:numRef>
          </c:val>
          <c:smooth val="1"/>
          <c:extLst xmlns:c16r2="http://schemas.microsoft.com/office/drawing/2015/06/chart">
            <c:ext xmlns:c16="http://schemas.microsoft.com/office/drawing/2014/chart" uri="{C3380CC4-5D6E-409C-BE32-E72D297353CC}">
              <c16:uniqueId val="{00000000-A4AC-4188-B0EF-6EF5188A9F84}"/>
            </c:ext>
          </c:extLst>
        </c:ser>
        <c:dLbls>
          <c:showLegendKey val="0"/>
          <c:showVal val="0"/>
          <c:showCatName val="0"/>
          <c:showSerName val="0"/>
          <c:showPercent val="0"/>
          <c:showBubbleSize val="0"/>
        </c:dLbls>
        <c:marker val="1"/>
        <c:smooth val="0"/>
        <c:axId val="-44181504"/>
        <c:axId val="-44180416"/>
      </c:lineChart>
      <c:lineChart>
        <c:grouping val="standard"/>
        <c:varyColors val="0"/>
        <c:ser>
          <c:idx val="3"/>
          <c:order val="4"/>
          <c:tx>
            <c:v>Water Feed Ratio</c:v>
          </c:tx>
          <c:spPr>
            <a:ln>
              <a:solidFill>
                <a:schemeClr val="accent6">
                  <a:lumMod val="75000"/>
                </a:schemeClr>
              </a:solidFill>
              <a:prstDash val="sysDash"/>
            </a:ln>
          </c:spPr>
          <c:marker>
            <c:symbol val="none"/>
          </c:marker>
          <c:val>
            <c:numRef>
              <c:f>'Output data week'!$R$8:$R$91</c:f>
              <c:numCache>
                <c:formatCode>0.0;\-0.0;;@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3-A4AC-4188-B0EF-6EF5188A9F84}"/>
            </c:ext>
          </c:extLst>
        </c:ser>
        <c:ser>
          <c:idx val="5"/>
          <c:order val="5"/>
          <c:tx>
            <c:v>Water Feed Ratio STD</c:v>
          </c:tx>
          <c:spPr>
            <a:ln w="19050"/>
          </c:spPr>
          <c:marker>
            <c:symbol val="none"/>
          </c:marker>
          <c:val>
            <c:numRef>
              <c:f>'Output data week'!$S$8:$S$91</c:f>
              <c:numCache>
                <c:formatCode>0.00;\-0.00;;@</c:formatCode>
                <c:ptCount val="84"/>
                <c:pt idx="0">
                  <c:v>1.8</c:v>
                </c:pt>
                <c:pt idx="1">
                  <c:v>1.8</c:v>
                </c:pt>
                <c:pt idx="2">
                  <c:v>1.8</c:v>
                </c:pt>
                <c:pt idx="3">
                  <c:v>1.8</c:v>
                </c:pt>
                <c:pt idx="4">
                  <c:v>1.8</c:v>
                </c:pt>
                <c:pt idx="5">
                  <c:v>1.8</c:v>
                </c:pt>
                <c:pt idx="6">
                  <c:v>1.8</c:v>
                </c:pt>
                <c:pt idx="7">
                  <c:v>1.8</c:v>
                </c:pt>
                <c:pt idx="8">
                  <c:v>1.8</c:v>
                </c:pt>
                <c:pt idx="9">
                  <c:v>1.8</c:v>
                </c:pt>
                <c:pt idx="10">
                  <c:v>1.8</c:v>
                </c:pt>
                <c:pt idx="11">
                  <c:v>1.8</c:v>
                </c:pt>
                <c:pt idx="12">
                  <c:v>1.8</c:v>
                </c:pt>
                <c:pt idx="13">
                  <c:v>1.8</c:v>
                </c:pt>
                <c:pt idx="14">
                  <c:v>1.8</c:v>
                </c:pt>
                <c:pt idx="15">
                  <c:v>1.8</c:v>
                </c:pt>
                <c:pt idx="16">
                  <c:v>1.8</c:v>
                </c:pt>
                <c:pt idx="17">
                  <c:v>1.8</c:v>
                </c:pt>
                <c:pt idx="18">
                  <c:v>1.8</c:v>
                </c:pt>
                <c:pt idx="19">
                  <c:v>1.8</c:v>
                </c:pt>
                <c:pt idx="20">
                  <c:v>1.8</c:v>
                </c:pt>
                <c:pt idx="21">
                  <c:v>1.8</c:v>
                </c:pt>
                <c:pt idx="22">
                  <c:v>1.8</c:v>
                </c:pt>
                <c:pt idx="23">
                  <c:v>1.8</c:v>
                </c:pt>
                <c:pt idx="24">
                  <c:v>1.8</c:v>
                </c:pt>
                <c:pt idx="25">
                  <c:v>1.8</c:v>
                </c:pt>
                <c:pt idx="26">
                  <c:v>1.8</c:v>
                </c:pt>
                <c:pt idx="27">
                  <c:v>1.8</c:v>
                </c:pt>
                <c:pt idx="28">
                  <c:v>1.8</c:v>
                </c:pt>
                <c:pt idx="29">
                  <c:v>1.8</c:v>
                </c:pt>
                <c:pt idx="30">
                  <c:v>1.8</c:v>
                </c:pt>
                <c:pt idx="31">
                  <c:v>1.8</c:v>
                </c:pt>
                <c:pt idx="32">
                  <c:v>1.8</c:v>
                </c:pt>
                <c:pt idx="33">
                  <c:v>1.8</c:v>
                </c:pt>
                <c:pt idx="34">
                  <c:v>1.8</c:v>
                </c:pt>
                <c:pt idx="35">
                  <c:v>1.8</c:v>
                </c:pt>
                <c:pt idx="36">
                  <c:v>1.8</c:v>
                </c:pt>
                <c:pt idx="37">
                  <c:v>1.8</c:v>
                </c:pt>
                <c:pt idx="38">
                  <c:v>1.8</c:v>
                </c:pt>
                <c:pt idx="39">
                  <c:v>1.8</c:v>
                </c:pt>
                <c:pt idx="40">
                  <c:v>1.8</c:v>
                </c:pt>
                <c:pt idx="41">
                  <c:v>1.8</c:v>
                </c:pt>
                <c:pt idx="42">
                  <c:v>1.8</c:v>
                </c:pt>
                <c:pt idx="43">
                  <c:v>1.8</c:v>
                </c:pt>
                <c:pt idx="44">
                  <c:v>1.8</c:v>
                </c:pt>
                <c:pt idx="45">
                  <c:v>1.8</c:v>
                </c:pt>
                <c:pt idx="46">
                  <c:v>1.8</c:v>
                </c:pt>
                <c:pt idx="47">
                  <c:v>1.8</c:v>
                </c:pt>
                <c:pt idx="48">
                  <c:v>1.8</c:v>
                </c:pt>
                <c:pt idx="49">
                  <c:v>1.8</c:v>
                </c:pt>
                <c:pt idx="50">
                  <c:v>1.8</c:v>
                </c:pt>
                <c:pt idx="51">
                  <c:v>1.8</c:v>
                </c:pt>
                <c:pt idx="52">
                  <c:v>1.8</c:v>
                </c:pt>
                <c:pt idx="53">
                  <c:v>1.8</c:v>
                </c:pt>
                <c:pt idx="54">
                  <c:v>1.8</c:v>
                </c:pt>
                <c:pt idx="55">
                  <c:v>1.8</c:v>
                </c:pt>
                <c:pt idx="56">
                  <c:v>1.8</c:v>
                </c:pt>
                <c:pt idx="57">
                  <c:v>1.8</c:v>
                </c:pt>
                <c:pt idx="58">
                  <c:v>1.8</c:v>
                </c:pt>
                <c:pt idx="59">
                  <c:v>1.8</c:v>
                </c:pt>
                <c:pt idx="60">
                  <c:v>1.8</c:v>
                </c:pt>
                <c:pt idx="61">
                  <c:v>1.8</c:v>
                </c:pt>
                <c:pt idx="62">
                  <c:v>1.8</c:v>
                </c:pt>
                <c:pt idx="63">
                  <c:v>1.8</c:v>
                </c:pt>
                <c:pt idx="64">
                  <c:v>1.8</c:v>
                </c:pt>
                <c:pt idx="65">
                  <c:v>1.8</c:v>
                </c:pt>
                <c:pt idx="66">
                  <c:v>1.8</c:v>
                </c:pt>
                <c:pt idx="67">
                  <c:v>1.8</c:v>
                </c:pt>
                <c:pt idx="68">
                  <c:v>1.8</c:v>
                </c:pt>
                <c:pt idx="69">
                  <c:v>1.8</c:v>
                </c:pt>
                <c:pt idx="70">
                  <c:v>1.8</c:v>
                </c:pt>
                <c:pt idx="71">
                  <c:v>1.8</c:v>
                </c:pt>
                <c:pt idx="72">
                  <c:v>1.8</c:v>
                </c:pt>
                <c:pt idx="73">
                  <c:v>1.8</c:v>
                </c:pt>
                <c:pt idx="74">
                  <c:v>1.8</c:v>
                </c:pt>
                <c:pt idx="75">
                  <c:v>1.8</c:v>
                </c:pt>
                <c:pt idx="76">
                  <c:v>1.8</c:v>
                </c:pt>
                <c:pt idx="77">
                  <c:v>1.8</c:v>
                </c:pt>
                <c:pt idx="78">
                  <c:v>1.8</c:v>
                </c:pt>
                <c:pt idx="79">
                  <c:v>1.8</c:v>
                </c:pt>
                <c:pt idx="80">
                  <c:v>1.8</c:v>
                </c:pt>
                <c:pt idx="81">
                  <c:v>1.8</c:v>
                </c:pt>
                <c:pt idx="82">
                  <c:v>1.8</c:v>
                </c:pt>
                <c:pt idx="83">
                  <c:v>1.8</c:v>
                </c:pt>
              </c:numCache>
            </c:numRef>
          </c:val>
          <c:smooth val="1"/>
          <c:extLst xmlns:c16r2="http://schemas.microsoft.com/office/drawing/2015/06/chart">
            <c:ext xmlns:c16="http://schemas.microsoft.com/office/drawing/2014/chart" uri="{C3380CC4-5D6E-409C-BE32-E72D297353CC}">
              <c16:uniqueId val="{00000004-A4AC-4188-B0EF-6EF5188A9F84}"/>
            </c:ext>
          </c:extLst>
        </c:ser>
        <c:dLbls>
          <c:showLegendKey val="0"/>
          <c:showVal val="0"/>
          <c:showCatName val="0"/>
          <c:showSerName val="0"/>
          <c:showPercent val="0"/>
          <c:showBubbleSize val="0"/>
        </c:dLbls>
        <c:marker val="1"/>
        <c:smooth val="0"/>
        <c:axId val="-44177152"/>
        <c:axId val="-44175520"/>
      </c:lineChart>
      <c:catAx>
        <c:axId val="-44181504"/>
        <c:scaling>
          <c:orientation val="minMax"/>
        </c:scaling>
        <c:delete val="0"/>
        <c:axPos val="b"/>
        <c:title>
          <c:tx>
            <c:rich>
              <a:bodyPr/>
              <a:lstStyle/>
              <a:p>
                <a:pPr>
                  <a:defRPr>
                    <a:solidFill>
                      <a:srgbClr val="003C71"/>
                    </a:solidFill>
                  </a:defRPr>
                </a:pPr>
                <a:r>
                  <a:rPr lang="en-US">
                    <a:solidFill>
                      <a:srgbClr val="003C71"/>
                    </a:solidFill>
                  </a:rPr>
                  <a:t>Weeks</a:t>
                </a:r>
              </a:p>
            </c:rich>
          </c:tx>
          <c:layout>
            <c:manualLayout>
              <c:xMode val="edge"/>
              <c:yMode val="edge"/>
              <c:x val="0.92985315311181627"/>
              <c:y val="0.93484293638488147"/>
            </c:manualLayout>
          </c:layout>
          <c:overlay val="0"/>
        </c:title>
        <c:numFmt formatCode="0;\-0;;@" sourceLinked="1"/>
        <c:majorTickMark val="none"/>
        <c:minorTickMark val="none"/>
        <c:tickLblPos val="low"/>
        <c:spPr>
          <a:noFill/>
        </c:spPr>
        <c:txPr>
          <a:bodyPr/>
          <a:lstStyle/>
          <a:p>
            <a:pPr>
              <a:defRPr>
                <a:solidFill>
                  <a:srgbClr val="003C71"/>
                </a:solidFill>
              </a:defRPr>
            </a:pPr>
            <a:endParaRPr lang="en-US"/>
          </a:p>
        </c:txPr>
        <c:crossAx val="-44180416"/>
        <c:crossesAt val="5"/>
        <c:auto val="1"/>
        <c:lblAlgn val="ctr"/>
        <c:lblOffset val="100"/>
        <c:noMultiLvlLbl val="0"/>
      </c:catAx>
      <c:valAx>
        <c:axId val="-44180416"/>
        <c:scaling>
          <c:orientation val="minMax"/>
          <c:max val="250"/>
          <c:min val="70"/>
        </c:scaling>
        <c:delete val="0"/>
        <c:axPos val="l"/>
        <c:majorGridlines>
          <c:spPr>
            <a:ln>
              <a:noFill/>
            </a:ln>
          </c:spPr>
        </c:majorGridlines>
        <c:title>
          <c:tx>
            <c:rich>
              <a:bodyPr/>
              <a:lstStyle/>
              <a:p>
                <a:pPr>
                  <a:defRPr>
                    <a:solidFill>
                      <a:srgbClr val="003C71"/>
                    </a:solidFill>
                  </a:defRPr>
                </a:pPr>
                <a:r>
                  <a:rPr lang="en-US">
                    <a:solidFill>
                      <a:srgbClr val="003C71"/>
                    </a:solidFill>
                  </a:rPr>
                  <a:t>g</a:t>
                </a:r>
                <a:r>
                  <a:rPr lang="en-US" baseline="0">
                    <a:solidFill>
                      <a:srgbClr val="003C71"/>
                    </a:solidFill>
                  </a:rPr>
                  <a:t>r feed intake per hen</a:t>
                </a:r>
                <a:endParaRPr lang="en-US">
                  <a:solidFill>
                    <a:srgbClr val="003C71"/>
                  </a:solidFill>
                </a:endParaRPr>
              </a:p>
            </c:rich>
          </c:tx>
          <c:overlay val="0"/>
        </c:title>
        <c:numFmt formatCode="0;\-0;;@" sourceLinked="0"/>
        <c:majorTickMark val="in"/>
        <c:minorTickMark val="none"/>
        <c:tickLblPos val="nextTo"/>
        <c:spPr>
          <a:ln/>
        </c:spPr>
        <c:txPr>
          <a:bodyPr/>
          <a:lstStyle/>
          <a:p>
            <a:pPr>
              <a:defRPr>
                <a:solidFill>
                  <a:srgbClr val="003C71"/>
                </a:solidFill>
              </a:defRPr>
            </a:pPr>
            <a:endParaRPr lang="en-US"/>
          </a:p>
        </c:txPr>
        <c:crossAx val="-44181504"/>
        <c:crosses val="autoZero"/>
        <c:crossBetween val="between"/>
        <c:majorUnit val="5"/>
      </c:valAx>
      <c:valAx>
        <c:axId val="-44175520"/>
        <c:scaling>
          <c:orientation val="minMax"/>
          <c:max val="2.5"/>
          <c:min val="0.70000000000000007"/>
        </c:scaling>
        <c:delete val="0"/>
        <c:axPos val="r"/>
        <c:title>
          <c:tx>
            <c:rich>
              <a:bodyPr/>
              <a:lstStyle/>
              <a:p>
                <a:pPr>
                  <a:defRPr>
                    <a:solidFill>
                      <a:srgbClr val="003C71"/>
                    </a:solidFill>
                  </a:defRPr>
                </a:pPr>
                <a:r>
                  <a:rPr lang="en-US">
                    <a:solidFill>
                      <a:srgbClr val="003C71"/>
                    </a:solidFill>
                  </a:rPr>
                  <a:t>Water</a:t>
                </a:r>
                <a:r>
                  <a:rPr lang="en-US" baseline="0">
                    <a:solidFill>
                      <a:srgbClr val="003C71"/>
                    </a:solidFill>
                  </a:rPr>
                  <a:t> feed ratio</a:t>
                </a:r>
                <a:endParaRPr lang="en-US">
                  <a:solidFill>
                    <a:srgbClr val="003C71"/>
                  </a:solidFill>
                </a:endParaRPr>
              </a:p>
            </c:rich>
          </c:tx>
          <c:layout>
            <c:manualLayout>
              <c:xMode val="edge"/>
              <c:yMode val="edge"/>
              <c:x val="0.97249570054610901"/>
              <c:y val="0.43741544284304029"/>
            </c:manualLayout>
          </c:layout>
          <c:overlay val="0"/>
        </c:title>
        <c:numFmt formatCode="0.0;\-0.0;;@" sourceLinked="1"/>
        <c:majorTickMark val="out"/>
        <c:minorTickMark val="none"/>
        <c:tickLblPos val="nextTo"/>
        <c:txPr>
          <a:bodyPr/>
          <a:lstStyle/>
          <a:p>
            <a:pPr>
              <a:defRPr>
                <a:solidFill>
                  <a:srgbClr val="003C71"/>
                </a:solidFill>
              </a:defRPr>
            </a:pPr>
            <a:endParaRPr lang="en-US"/>
          </a:p>
        </c:txPr>
        <c:crossAx val="-44177152"/>
        <c:crosses val="max"/>
        <c:crossBetween val="between"/>
        <c:majorUnit val="0.1"/>
      </c:valAx>
      <c:catAx>
        <c:axId val="-44177152"/>
        <c:scaling>
          <c:orientation val="minMax"/>
        </c:scaling>
        <c:delete val="1"/>
        <c:axPos val="b"/>
        <c:majorTickMark val="out"/>
        <c:minorTickMark val="none"/>
        <c:tickLblPos val="nextTo"/>
        <c:crossAx val="-44175520"/>
        <c:crosses val="autoZero"/>
        <c:auto val="1"/>
        <c:lblAlgn val="ctr"/>
        <c:lblOffset val="100"/>
        <c:noMultiLvlLbl val="0"/>
      </c:catAx>
      <c:spPr>
        <a:noFill/>
        <a:ln>
          <a:solidFill>
            <a:schemeClr val="tx1">
              <a:tint val="75000"/>
              <a:shade val="95000"/>
              <a:satMod val="105000"/>
            </a:schemeClr>
          </a:solidFill>
        </a:ln>
      </c:spPr>
    </c:plotArea>
    <c:legend>
      <c:legendPos val="r"/>
      <c:layout>
        <c:manualLayout>
          <c:xMode val="edge"/>
          <c:yMode val="edge"/>
          <c:x val="0.69342600997964909"/>
          <c:y val="1.1797365495004866E-2"/>
          <c:w val="0.29853848233727553"/>
          <c:h val="0.10872447696296966"/>
        </c:manualLayout>
      </c:layout>
      <c:overlay val="0"/>
      <c:spPr>
        <a:ln>
          <a:solidFill>
            <a:srgbClr val="B7BF10"/>
          </a:solidFill>
        </a:ln>
      </c:spPr>
      <c:txPr>
        <a:bodyPr/>
        <a:lstStyle/>
        <a:p>
          <a:pPr>
            <a:defRPr>
              <a:solidFill>
                <a:srgbClr val="003C71"/>
              </a:solidFill>
            </a:defRPr>
          </a:pPr>
          <a:endParaRPr lang="en-US"/>
        </a:p>
      </c:txPr>
    </c:legend>
    <c:plotVisOnly val="1"/>
    <c:dispBlanksAs val="span"/>
    <c:showDLblsOverMax val="0"/>
  </c:chart>
  <c:spPr>
    <a:noFill/>
    <a:ln>
      <a:solidFill>
        <a:schemeClr val="tx1">
          <a:tint val="75000"/>
          <a:shade val="95000"/>
          <a:satMod val="105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3C71"/>
                </a:solidFill>
              </a:defRPr>
            </a:pPr>
            <a:r>
              <a:rPr lang="en-US" sz="3600">
                <a:solidFill>
                  <a:srgbClr val="003C71"/>
                </a:solidFill>
              </a:rPr>
              <a:t>Feed intake, Egg mass and FCR</a:t>
            </a:r>
          </a:p>
        </c:rich>
      </c:tx>
      <c:layout>
        <c:manualLayout>
          <c:xMode val="edge"/>
          <c:yMode val="edge"/>
          <c:x val="0.10826537695763946"/>
          <c:y val="3.0168778877103796E-2"/>
        </c:manualLayout>
      </c:layout>
      <c:overlay val="0"/>
    </c:title>
    <c:autoTitleDeleted val="0"/>
    <c:plotArea>
      <c:layout>
        <c:manualLayout>
          <c:layoutTarget val="inner"/>
          <c:xMode val="edge"/>
          <c:yMode val="edge"/>
          <c:x val="5.7559932784664043E-2"/>
          <c:y val="0.18130120446702588"/>
          <c:w val="0.88219987947119893"/>
          <c:h val="0.72896175362651205"/>
        </c:manualLayout>
      </c:layout>
      <c:lineChart>
        <c:grouping val="standard"/>
        <c:varyColors val="0"/>
        <c:ser>
          <c:idx val="0"/>
          <c:order val="0"/>
          <c:tx>
            <c:v>Feed intake</c:v>
          </c:tx>
          <c:spPr>
            <a:ln>
              <a:solidFill>
                <a:schemeClr val="tx1"/>
              </a:solidFill>
              <a:prstDash val="sysDash"/>
            </a:ln>
          </c:spPr>
          <c:marker>
            <c:symbol val="circle"/>
            <c:size val="5"/>
            <c:spPr>
              <a:solidFill>
                <a:schemeClr val="tx1"/>
              </a:solidFill>
              <a:ln>
                <a:solidFill>
                  <a:schemeClr val="tx1"/>
                </a:solidFill>
              </a:ln>
            </c:spPr>
          </c:marker>
          <c:val>
            <c:numRef>
              <c:f>'Output data week'!$N$8:$N$91</c:f>
              <c:numCache>
                <c:formatCode>0.0;\-0.0;;@</c:formatCode>
                <c:ptCount val="84"/>
                <c:pt idx="0">
                  <c:v>83.732057416267949</c:v>
                </c:pt>
                <c:pt idx="1">
                  <c:v>83.849071670992217</c:v>
                </c:pt>
                <c:pt idx="2">
                  <c:v>97.931447986409495</c:v>
                </c:pt>
                <c:pt idx="3">
                  <c:v>109.98350247462881</c:v>
                </c:pt>
                <c:pt idx="4">
                  <c:v>115.50577528876444</c:v>
                </c:pt>
                <c:pt idx="5">
                  <c:v>120.40602030101505</c:v>
                </c:pt>
                <c:pt idx="6">
                  <c:v>122.61226122612263</c:v>
                </c:pt>
                <c:pt idx="7">
                  <c:v>125.35014005602241</c:v>
                </c:pt>
                <c:pt idx="8">
                  <c:v>129.95198079231693</c:v>
                </c:pt>
                <c:pt idx="9">
                  <c:v>135.95438175270107</c:v>
                </c:pt>
                <c:pt idx="10">
                  <c:v>139.35574229691878</c:v>
                </c:pt>
                <c:pt idx="11">
                  <c:v>139.80592236894756</c:v>
                </c:pt>
                <c:pt idx="12">
                  <c:v>140.40616246498598</c:v>
                </c:pt>
                <c:pt idx="13">
                  <c:v>142.00680272108843</c:v>
                </c:pt>
                <c:pt idx="14">
                  <c:v>145.88974439775913</c:v>
                </c:pt>
                <c:pt idx="15">
                  <c:v>145.88991243870711</c:v>
                </c:pt>
                <c:pt idx="16">
                  <c:v>140.5394045534151</c:v>
                </c:pt>
                <c:pt idx="17">
                  <c:v>140.5394045534151</c:v>
                </c:pt>
                <c:pt idx="18">
                  <c:v>140.53997194950912</c:v>
                </c:pt>
                <c:pt idx="19">
                  <c:v>143.12305914275663</c:v>
                </c:pt>
                <c:pt idx="20">
                  <c:v>143.55328877945831</c:v>
                </c:pt>
                <c:pt idx="21">
                  <c:v>141.83237023265161</c:v>
                </c:pt>
                <c:pt idx="22">
                  <c:v>143.51037636299682</c:v>
                </c:pt>
                <c:pt idx="23">
                  <c:v>143.55426356589149</c:v>
                </c:pt>
                <c:pt idx="24">
                  <c:v>143.55426356589149</c:v>
                </c:pt>
                <c:pt idx="25">
                  <c:v>143.55426356589149</c:v>
                </c:pt>
                <c:pt idx="26">
                  <c:v>143.55426356589149</c:v>
                </c:pt>
                <c:pt idx="27">
                  <c:v>143.55426356589149</c:v>
                </c:pt>
                <c:pt idx="28">
                  <c:v>143.55437518880277</c:v>
                </c:pt>
                <c:pt idx="29">
                  <c:v>143.55445893549526</c:v>
                </c:pt>
                <c:pt idx="30">
                  <c:v>143.55445893549526</c:v>
                </c:pt>
                <c:pt idx="31">
                  <c:v>143.55457063711913</c:v>
                </c:pt>
                <c:pt idx="32">
                  <c:v>143.55465444287731</c:v>
                </c:pt>
                <c:pt idx="33">
                  <c:v>143.55465444287731</c:v>
                </c:pt>
                <c:pt idx="34">
                  <c:v>140.94456981664317</c:v>
                </c:pt>
                <c:pt idx="35">
                  <c:v>140.94456981664317</c:v>
                </c:pt>
                <c:pt idx="36">
                  <c:v>141.04372355430183</c:v>
                </c:pt>
                <c:pt idx="37">
                  <c:v>141.04372355430183</c:v>
                </c:pt>
                <c:pt idx="38">
                  <c:v>141.04372355430183</c:v>
                </c:pt>
                <c:pt idx="39">
                  <c:v>141.04372355430183</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5-CEB3-4DE5-8B12-EA93C557A6E2}"/>
            </c:ext>
          </c:extLst>
        </c:ser>
        <c:ser>
          <c:idx val="4"/>
          <c:order val="1"/>
          <c:tx>
            <c:v>Feed Intake STD</c:v>
          </c:tx>
          <c:spPr>
            <a:ln w="19050">
              <a:solidFill>
                <a:schemeClr val="tx1"/>
              </a:solidFill>
            </a:ln>
            <a:effectLst>
              <a:glow>
                <a:schemeClr val="accent1">
                  <a:alpha val="40000"/>
                </a:schemeClr>
              </a:glow>
            </a:effectLst>
          </c:spPr>
          <c:marker>
            <c:symbol val="none"/>
          </c:marker>
          <c:dPt>
            <c:idx val="1"/>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1-CEB3-4DE5-8B12-EA93C557A6E2}"/>
              </c:ext>
            </c:extLst>
          </c:dPt>
          <c:dPt>
            <c:idx val="2"/>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3-CEB3-4DE5-8B12-EA93C557A6E2}"/>
              </c:ext>
            </c:extLst>
          </c:dPt>
          <c:cat>
            <c:numRef>
              <c:f>'Output data week'!$B$8:$B$91</c:f>
              <c:numCache>
                <c:formatCode>0;\-0;;@</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Cache>
            </c:numRef>
          </c:cat>
          <c:val>
            <c:numRef>
              <c:f>'Output data week'!$O$8:$O$91</c:f>
              <c:numCache>
                <c:formatCode>0.0;\-0.0;;@</c:formatCode>
                <c:ptCount val="84"/>
                <c:pt idx="0">
                  <c:v>70</c:v>
                </c:pt>
                <c:pt idx="1">
                  <c:v>75</c:v>
                </c:pt>
                <c:pt idx="2">
                  <c:v>80</c:v>
                </c:pt>
                <c:pt idx="3">
                  <c:v>92</c:v>
                </c:pt>
                <c:pt idx="4">
                  <c:v>105</c:v>
                </c:pt>
                <c:pt idx="5">
                  <c:v>116</c:v>
                </c:pt>
                <c:pt idx="6">
                  <c:v>119</c:v>
                </c:pt>
                <c:pt idx="7">
                  <c:v>121</c:v>
                </c:pt>
                <c:pt idx="8">
                  <c:v>123</c:v>
                </c:pt>
                <c:pt idx="9">
                  <c:v>125</c:v>
                </c:pt>
                <c:pt idx="10">
                  <c:v>125</c:v>
                </c:pt>
                <c:pt idx="11">
                  <c:v>125</c:v>
                </c:pt>
                <c:pt idx="12">
                  <c:v>125</c:v>
                </c:pt>
                <c:pt idx="13">
                  <c:v>125</c:v>
                </c:pt>
                <c:pt idx="14">
                  <c:v>125</c:v>
                </c:pt>
                <c:pt idx="15">
                  <c:v>125</c:v>
                </c:pt>
                <c:pt idx="16">
                  <c:v>125</c:v>
                </c:pt>
                <c:pt idx="17">
                  <c:v>125</c:v>
                </c:pt>
                <c:pt idx="18">
                  <c:v>125</c:v>
                </c:pt>
                <c:pt idx="19">
                  <c:v>125</c:v>
                </c:pt>
                <c:pt idx="20">
                  <c:v>125</c:v>
                </c:pt>
                <c:pt idx="21">
                  <c:v>125</c:v>
                </c:pt>
                <c:pt idx="22">
                  <c:v>125</c:v>
                </c:pt>
                <c:pt idx="23">
                  <c:v>125</c:v>
                </c:pt>
                <c:pt idx="24">
                  <c:v>125</c:v>
                </c:pt>
                <c:pt idx="25">
                  <c:v>125</c:v>
                </c:pt>
                <c:pt idx="26">
                  <c:v>125</c:v>
                </c:pt>
                <c:pt idx="27">
                  <c:v>125</c:v>
                </c:pt>
                <c:pt idx="28">
                  <c:v>125</c:v>
                </c:pt>
                <c:pt idx="29">
                  <c:v>125</c:v>
                </c:pt>
                <c:pt idx="30">
                  <c:v>125</c:v>
                </c:pt>
                <c:pt idx="31">
                  <c:v>125</c:v>
                </c:pt>
                <c:pt idx="32">
                  <c:v>125</c:v>
                </c:pt>
                <c:pt idx="33">
                  <c:v>125</c:v>
                </c:pt>
                <c:pt idx="34">
                  <c:v>125</c:v>
                </c:pt>
                <c:pt idx="35">
                  <c:v>125</c:v>
                </c:pt>
                <c:pt idx="36">
                  <c:v>125</c:v>
                </c:pt>
                <c:pt idx="37">
                  <c:v>125</c:v>
                </c:pt>
                <c:pt idx="38">
                  <c:v>125</c:v>
                </c:pt>
                <c:pt idx="39">
                  <c:v>125</c:v>
                </c:pt>
                <c:pt idx="40">
                  <c:v>125</c:v>
                </c:pt>
                <c:pt idx="41">
                  <c:v>125</c:v>
                </c:pt>
                <c:pt idx="42">
                  <c:v>125</c:v>
                </c:pt>
                <c:pt idx="43">
                  <c:v>125</c:v>
                </c:pt>
                <c:pt idx="44">
                  <c:v>125</c:v>
                </c:pt>
                <c:pt idx="45">
                  <c:v>125</c:v>
                </c:pt>
                <c:pt idx="46">
                  <c:v>125</c:v>
                </c:pt>
                <c:pt idx="47">
                  <c:v>125</c:v>
                </c:pt>
                <c:pt idx="48">
                  <c:v>125</c:v>
                </c:pt>
                <c:pt idx="49">
                  <c:v>125</c:v>
                </c:pt>
                <c:pt idx="50">
                  <c:v>125</c:v>
                </c:pt>
                <c:pt idx="51">
                  <c:v>125</c:v>
                </c:pt>
                <c:pt idx="52">
                  <c:v>125</c:v>
                </c:pt>
                <c:pt idx="53">
                  <c:v>125</c:v>
                </c:pt>
                <c:pt idx="54">
                  <c:v>125</c:v>
                </c:pt>
                <c:pt idx="55">
                  <c:v>125</c:v>
                </c:pt>
                <c:pt idx="56">
                  <c:v>125</c:v>
                </c:pt>
                <c:pt idx="57">
                  <c:v>125</c:v>
                </c:pt>
                <c:pt idx="58">
                  <c:v>125</c:v>
                </c:pt>
                <c:pt idx="59">
                  <c:v>125</c:v>
                </c:pt>
                <c:pt idx="60">
                  <c:v>125</c:v>
                </c:pt>
                <c:pt idx="61">
                  <c:v>125</c:v>
                </c:pt>
                <c:pt idx="62">
                  <c:v>125</c:v>
                </c:pt>
                <c:pt idx="63">
                  <c:v>125</c:v>
                </c:pt>
                <c:pt idx="64">
                  <c:v>125</c:v>
                </c:pt>
                <c:pt idx="65">
                  <c:v>125</c:v>
                </c:pt>
                <c:pt idx="66">
                  <c:v>125</c:v>
                </c:pt>
                <c:pt idx="67">
                  <c:v>125</c:v>
                </c:pt>
                <c:pt idx="68">
                  <c:v>125</c:v>
                </c:pt>
                <c:pt idx="69">
                  <c:v>125</c:v>
                </c:pt>
                <c:pt idx="70">
                  <c:v>125</c:v>
                </c:pt>
                <c:pt idx="71">
                  <c:v>125</c:v>
                </c:pt>
                <c:pt idx="72">
                  <c:v>125</c:v>
                </c:pt>
                <c:pt idx="73">
                  <c:v>125</c:v>
                </c:pt>
                <c:pt idx="74">
                  <c:v>125</c:v>
                </c:pt>
                <c:pt idx="75">
                  <c:v>125</c:v>
                </c:pt>
                <c:pt idx="76">
                  <c:v>125</c:v>
                </c:pt>
                <c:pt idx="77">
                  <c:v>125</c:v>
                </c:pt>
                <c:pt idx="78">
                  <c:v>125</c:v>
                </c:pt>
                <c:pt idx="79">
                  <c:v>125</c:v>
                </c:pt>
                <c:pt idx="80">
                  <c:v>125</c:v>
                </c:pt>
                <c:pt idx="81">
                  <c:v>125</c:v>
                </c:pt>
                <c:pt idx="82">
                  <c:v>125</c:v>
                </c:pt>
                <c:pt idx="83">
                  <c:v>125</c:v>
                </c:pt>
              </c:numCache>
            </c:numRef>
          </c:val>
          <c:smooth val="1"/>
          <c:extLst xmlns:c16r2="http://schemas.microsoft.com/office/drawing/2015/06/chart">
            <c:ext xmlns:c16="http://schemas.microsoft.com/office/drawing/2014/chart" uri="{C3380CC4-5D6E-409C-BE32-E72D297353CC}">
              <c16:uniqueId val="{00000004-CEB3-4DE5-8B12-EA93C557A6E2}"/>
            </c:ext>
          </c:extLst>
        </c:ser>
        <c:ser>
          <c:idx val="3"/>
          <c:order val="4"/>
          <c:tx>
            <c:v>Egg mass</c:v>
          </c:tx>
          <c:spPr>
            <a:ln>
              <a:solidFill>
                <a:schemeClr val="accent6">
                  <a:lumMod val="75000"/>
                </a:schemeClr>
              </a:solidFill>
              <a:prstDash val="sysDash"/>
            </a:ln>
          </c:spPr>
          <c:marker>
            <c:symbol val="none"/>
          </c:marker>
          <c:val>
            <c:numRef>
              <c:f>'Output data week'!$L$8:$L$91</c:f>
              <c:numCache>
                <c:formatCode>0.0;\-0.0;;@</c:formatCode>
                <c:ptCount val="84"/>
                <c:pt idx="0">
                  <c:v>0</c:v>
                </c:pt>
                <c:pt idx="1">
                  <c:v>0</c:v>
                </c:pt>
                <c:pt idx="2">
                  <c:v>0</c:v>
                </c:pt>
                <c:pt idx="3">
                  <c:v>0</c:v>
                </c:pt>
                <c:pt idx="4">
                  <c:v>0</c:v>
                </c:pt>
                <c:pt idx="5">
                  <c:v>0</c:v>
                </c:pt>
                <c:pt idx="6">
                  <c:v>0</c:v>
                </c:pt>
                <c:pt idx="7">
                  <c:v>47.296918767507002</c:v>
                </c:pt>
                <c:pt idx="8">
                  <c:v>48.117226890756307</c:v>
                </c:pt>
                <c:pt idx="9">
                  <c:v>51.819542817126852</c:v>
                </c:pt>
                <c:pt idx="10">
                  <c:v>53.677400960384155</c:v>
                </c:pt>
                <c:pt idx="11">
                  <c:v>0</c:v>
                </c:pt>
                <c:pt idx="12">
                  <c:v>0</c:v>
                </c:pt>
                <c:pt idx="13">
                  <c:v>0</c:v>
                </c:pt>
                <c:pt idx="14">
                  <c:v>0</c:v>
                </c:pt>
                <c:pt idx="15">
                  <c:v>0</c:v>
                </c:pt>
                <c:pt idx="16">
                  <c:v>0</c:v>
                </c:pt>
                <c:pt idx="17">
                  <c:v>0</c:v>
                </c:pt>
                <c:pt idx="18">
                  <c:v>0</c:v>
                </c:pt>
                <c:pt idx="19">
                  <c:v>0</c:v>
                </c:pt>
                <c:pt idx="20">
                  <c:v>0</c:v>
                </c:pt>
                <c:pt idx="21">
                  <c:v>0</c:v>
                </c:pt>
                <c:pt idx="22">
                  <c:v>0</c:v>
                </c:pt>
                <c:pt idx="23">
                  <c:v>0</c:v>
                </c:pt>
                <c:pt idx="24">
                  <c:v>56.943763213530652</c:v>
                </c:pt>
                <c:pt idx="25">
                  <c:v>0</c:v>
                </c:pt>
                <c:pt idx="26">
                  <c:v>0</c:v>
                </c:pt>
                <c:pt idx="27">
                  <c:v>0</c:v>
                </c:pt>
                <c:pt idx="28">
                  <c:v>0</c:v>
                </c:pt>
                <c:pt idx="29">
                  <c:v>0</c:v>
                </c:pt>
                <c:pt idx="30">
                  <c:v>0</c:v>
                </c:pt>
                <c:pt idx="31">
                  <c:v>0</c:v>
                </c:pt>
                <c:pt idx="32">
                  <c:v>0</c:v>
                </c:pt>
                <c:pt idx="33">
                  <c:v>0</c:v>
                </c:pt>
                <c:pt idx="34">
                  <c:v>54.304372355430182</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8-CEB3-4DE5-8B12-EA93C557A6E2}"/>
            </c:ext>
          </c:extLst>
        </c:ser>
        <c:ser>
          <c:idx val="5"/>
          <c:order val="5"/>
          <c:tx>
            <c:v>Egg mass STD</c:v>
          </c:tx>
          <c:spPr>
            <a:ln w="19050"/>
          </c:spPr>
          <c:marker>
            <c:symbol val="none"/>
          </c:marker>
          <c:val>
            <c:numRef>
              <c:f>'Output data week'!$M$8:$M$91</c:f>
              <c:numCache>
                <c:formatCode>0.0;\-0.0;;@</c:formatCode>
                <c:ptCount val="84"/>
                <c:pt idx="3">
                  <c:v>29.952000446319577</c:v>
                </c:pt>
                <c:pt idx="4">
                  <c:v>42.302749385833742</c:v>
                </c:pt>
                <c:pt idx="5">
                  <c:v>48.508998975753784</c:v>
                </c:pt>
                <c:pt idx="6">
                  <c:v>51.615000000000002</c:v>
                </c:pt>
                <c:pt idx="7">
                  <c:v>52.921000356674199</c:v>
                </c:pt>
                <c:pt idx="8">
                  <c:v>54.331999282836911</c:v>
                </c:pt>
                <c:pt idx="9">
                  <c:v>55.574999999999996</c:v>
                </c:pt>
                <c:pt idx="10">
                  <c:v>56.918000364303587</c:v>
                </c:pt>
                <c:pt idx="11">
                  <c:v>57.491000728607176</c:v>
                </c:pt>
                <c:pt idx="12">
                  <c:v>57.777499999999996</c:v>
                </c:pt>
                <c:pt idx="13">
                  <c:v>57.854999637603754</c:v>
                </c:pt>
                <c:pt idx="14">
                  <c:v>58.045000362396237</c:v>
                </c:pt>
                <c:pt idx="15">
                  <c:v>57.928499279022212</c:v>
                </c:pt>
                <c:pt idx="16">
                  <c:v>58.1175</c:v>
                </c:pt>
                <c:pt idx="17">
                  <c:v>58.30650072097778</c:v>
                </c:pt>
                <c:pt idx="18">
                  <c:v>58.400999279022216</c:v>
                </c:pt>
                <c:pt idx="19">
                  <c:v>57.876499643325808</c:v>
                </c:pt>
                <c:pt idx="20">
                  <c:v>57.970000000000006</c:v>
                </c:pt>
                <c:pt idx="21">
                  <c:v>58.063500356674197</c:v>
                </c:pt>
                <c:pt idx="22">
                  <c:v>57.535000705719</c:v>
                </c:pt>
                <c:pt idx="23">
                  <c:v>57.627499294281009</c:v>
                </c:pt>
                <c:pt idx="24">
                  <c:v>57.407999649047852</c:v>
                </c:pt>
                <c:pt idx="25">
                  <c:v>57.2790003490448</c:v>
                </c:pt>
                <c:pt idx="26">
                  <c:v>57.147999305725101</c:v>
                </c:pt>
                <c:pt idx="27">
                  <c:v>57.238997917175297</c:v>
                </c:pt>
                <c:pt idx="28">
                  <c:v>56.609997940063479</c:v>
                </c:pt>
                <c:pt idx="29">
                  <c:v>56.70000171661377</c:v>
                </c:pt>
                <c:pt idx="30">
                  <c:v>56.159000339508054</c:v>
                </c:pt>
                <c:pt idx="31">
                  <c:v>56.248000679016116</c:v>
                </c:pt>
                <c:pt idx="32">
                  <c:v>56.336999320983885</c:v>
                </c:pt>
                <c:pt idx="33">
                  <c:v>56.108997974395756</c:v>
                </c:pt>
                <c:pt idx="34">
                  <c:v>55.791997985839842</c:v>
                </c:pt>
                <c:pt idx="35">
                  <c:v>55.880001678466797</c:v>
                </c:pt>
                <c:pt idx="36">
                  <c:v>55.562501668930054</c:v>
                </c:pt>
                <c:pt idx="37">
                  <c:v>55.562501668930054</c:v>
                </c:pt>
                <c:pt idx="38">
                  <c:v>55.24500165939331</c:v>
                </c:pt>
                <c:pt idx="39">
                  <c:v>55.01400032997131</c:v>
                </c:pt>
                <c:pt idx="40">
                  <c:v>54.696000328063967</c:v>
                </c:pt>
                <c:pt idx="41">
                  <c:v>54.696000328063967</c:v>
                </c:pt>
                <c:pt idx="42">
                  <c:v>54.782000656127927</c:v>
                </c:pt>
                <c:pt idx="43">
                  <c:v>54.145000648498531</c:v>
                </c:pt>
                <c:pt idx="44">
                  <c:v>54.229999351501462</c:v>
                </c:pt>
                <c:pt idx="45">
                  <c:v>53.910999355316157</c:v>
                </c:pt>
                <c:pt idx="46">
                  <c:v>53.675998077392578</c:v>
                </c:pt>
                <c:pt idx="47">
                  <c:v>53.675998077392578</c:v>
                </c:pt>
                <c:pt idx="48">
                  <c:v>53.760001602172849</c:v>
                </c:pt>
                <c:pt idx="49">
                  <c:v>53.120001583099359</c:v>
                </c:pt>
                <c:pt idx="50">
                  <c:v>52.882500314712523</c:v>
                </c:pt>
                <c:pt idx="51">
                  <c:v>52.562000312805175</c:v>
                </c:pt>
                <c:pt idx="52">
                  <c:v>52.32300062179565</c:v>
                </c:pt>
                <c:pt idx="53">
                  <c:v>52.002000617980961</c:v>
                </c:pt>
                <c:pt idx="54">
                  <c:v>51.439999389648442</c:v>
                </c:pt>
                <c:pt idx="55">
                  <c:v>51.439999389648442</c:v>
                </c:pt>
                <c:pt idx="56">
                  <c:v>50.875998191833496</c:v>
                </c:pt>
                <c:pt idx="57">
                  <c:v>50.553998203277587</c:v>
                </c:pt>
                <c:pt idx="58">
                  <c:v>49.987501478195192</c:v>
                </c:pt>
                <c:pt idx="59">
                  <c:v>49.665001468658446</c:v>
                </c:pt>
                <c:pt idx="60">
                  <c:v>49.096000289916994</c:v>
                </c:pt>
                <c:pt idx="61">
                  <c:v>49.096000289916994</c:v>
                </c:pt>
                <c:pt idx="62">
                  <c:v>48.848500576019291</c:v>
                </c:pt>
                <c:pt idx="63">
                  <c:v>48.59999942779541</c:v>
                </c:pt>
                <c:pt idx="64">
                  <c:v>48.59999942779541</c:v>
                </c:pt>
                <c:pt idx="65">
                  <c:v>48.59999942779541</c:v>
                </c:pt>
                <c:pt idx="66">
                  <c:v>48.025998306274417</c:v>
                </c:pt>
                <c:pt idx="67">
                  <c:v>48.025998306274417</c:v>
                </c:pt>
                <c:pt idx="68">
                  <c:v>48.025998306274417</c:v>
                </c:pt>
                <c:pt idx="69">
                  <c:v>48.025998306274417</c:v>
                </c:pt>
                <c:pt idx="70">
                  <c:v>47.450001392364499</c:v>
                </c:pt>
                <c:pt idx="71">
                  <c:v>47.450001392364499</c:v>
                </c:pt>
                <c:pt idx="72">
                  <c:v>47.450001392364499</c:v>
                </c:pt>
                <c:pt idx="73">
                  <c:v>47.450001392364499</c:v>
                </c:pt>
                <c:pt idx="74">
                  <c:v>46.872000274658198</c:v>
                </c:pt>
                <c:pt idx="75">
                  <c:v>46.872000274658198</c:v>
                </c:pt>
                <c:pt idx="76">
                  <c:v>46.872000274658198</c:v>
                </c:pt>
                <c:pt idx="77">
                  <c:v>46.944000549316407</c:v>
                </c:pt>
                <c:pt idx="78">
                  <c:v>46.29200054168701</c:v>
                </c:pt>
                <c:pt idx="79">
                  <c:v>46.29200054168701</c:v>
                </c:pt>
                <c:pt idx="80">
                  <c:v>46.362999458312984</c:v>
                </c:pt>
                <c:pt idx="81">
                  <c:v>46.362999458312984</c:v>
                </c:pt>
                <c:pt idx="82">
                  <c:v>46.362999458312984</c:v>
                </c:pt>
                <c:pt idx="83">
                  <c:v>46.398498916625975</c:v>
                </c:pt>
              </c:numCache>
            </c:numRef>
          </c:val>
          <c:smooth val="1"/>
          <c:extLst xmlns:c16r2="http://schemas.microsoft.com/office/drawing/2015/06/chart">
            <c:ext xmlns:c16="http://schemas.microsoft.com/office/drawing/2014/chart" uri="{C3380CC4-5D6E-409C-BE32-E72D297353CC}">
              <c16:uniqueId val="{00000009-CEB3-4DE5-8B12-EA93C557A6E2}"/>
            </c:ext>
          </c:extLst>
        </c:ser>
        <c:dLbls>
          <c:showLegendKey val="0"/>
          <c:showVal val="0"/>
          <c:showCatName val="0"/>
          <c:showSerName val="0"/>
          <c:showPercent val="0"/>
          <c:showBubbleSize val="0"/>
        </c:dLbls>
        <c:marker val="1"/>
        <c:smooth val="0"/>
        <c:axId val="-44179872"/>
        <c:axId val="-44186400"/>
      </c:lineChart>
      <c:lineChart>
        <c:grouping val="standard"/>
        <c:varyColors val="0"/>
        <c:ser>
          <c:idx val="1"/>
          <c:order val="2"/>
          <c:tx>
            <c:v>FCR</c:v>
          </c:tx>
          <c:spPr>
            <a:ln>
              <a:solidFill>
                <a:schemeClr val="accent3">
                  <a:lumMod val="50000"/>
                </a:schemeClr>
              </a:solidFill>
              <a:prstDash val="sysDash"/>
            </a:ln>
          </c:spPr>
          <c:marker>
            <c:symbol val="none"/>
          </c:marker>
          <c:val>
            <c:numRef>
              <c:f>'Output data week'!$P$8:$P$91</c:f>
              <c:numCache>
                <c:formatCode>0.0;\-0.0;;@</c:formatCode>
                <c:ptCount val="84"/>
                <c:pt idx="0">
                  <c:v>0</c:v>
                </c:pt>
                <c:pt idx="1">
                  <c:v>0</c:v>
                </c:pt>
                <c:pt idx="2">
                  <c:v>0</c:v>
                </c:pt>
                <c:pt idx="3">
                  <c:v>0</c:v>
                </c:pt>
                <c:pt idx="4">
                  <c:v>0</c:v>
                </c:pt>
                <c:pt idx="5">
                  <c:v>0</c:v>
                </c:pt>
                <c:pt idx="6">
                  <c:v>0</c:v>
                </c:pt>
                <c:pt idx="7">
                  <c:v>2.650281314776429</c:v>
                </c:pt>
                <c:pt idx="8">
                  <c:v>2.7007371203530792</c:v>
                </c:pt>
                <c:pt idx="9">
                  <c:v>2.6236121424785486</c:v>
                </c:pt>
                <c:pt idx="10">
                  <c:v>2.5961715694798322</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2.5209830798780253</c:v>
                </c:pt>
                <c:pt idx="25">
                  <c:v>0</c:v>
                </c:pt>
                <c:pt idx="26">
                  <c:v>0</c:v>
                </c:pt>
                <c:pt idx="27">
                  <c:v>0</c:v>
                </c:pt>
                <c:pt idx="28">
                  <c:v>0</c:v>
                </c:pt>
                <c:pt idx="29">
                  <c:v>0</c:v>
                </c:pt>
                <c:pt idx="30">
                  <c:v>0</c:v>
                </c:pt>
                <c:pt idx="31">
                  <c:v>0</c:v>
                </c:pt>
                <c:pt idx="32">
                  <c:v>0</c:v>
                </c:pt>
                <c:pt idx="33">
                  <c:v>0</c:v>
                </c:pt>
                <c:pt idx="34">
                  <c:v>2.5954552774156014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6-CEB3-4DE5-8B12-EA93C557A6E2}"/>
            </c:ext>
          </c:extLst>
        </c:ser>
        <c:ser>
          <c:idx val="2"/>
          <c:order val="3"/>
          <c:tx>
            <c:v>FCR STD</c:v>
          </c:tx>
          <c:spPr>
            <a:ln w="19050"/>
          </c:spPr>
          <c:marker>
            <c:symbol val="none"/>
          </c:marker>
          <c:val>
            <c:numRef>
              <c:f>'Output data week'!$Q$8:$Q$91</c:f>
              <c:numCache>
                <c:formatCode>0.0;\-0.0;;@</c:formatCode>
                <c:ptCount val="84"/>
                <c:pt idx="3">
                  <c:v>3.0715811508110709</c:v>
                </c:pt>
                <c:pt idx="4">
                  <c:v>2.4821081732139656</c:v>
                </c:pt>
                <c:pt idx="5">
                  <c:v>2.3913088797808464</c:v>
                </c:pt>
                <c:pt idx="6">
                  <c:v>2.305531337789402</c:v>
                </c:pt>
                <c:pt idx="7">
                  <c:v>2.2864269228565317</c:v>
                </c:pt>
                <c:pt idx="8">
                  <c:v>2.2638592656916052</c:v>
                </c:pt>
                <c:pt idx="9">
                  <c:v>2.2492127755285654</c:v>
                </c:pt>
                <c:pt idx="10">
                  <c:v>2.1961418039976399</c:v>
                </c:pt>
                <c:pt idx="11">
                  <c:v>2.1742533338404866</c:v>
                </c:pt>
                <c:pt idx="12">
                  <c:v>2.1634719397689413</c:v>
                </c:pt>
                <c:pt idx="13">
                  <c:v>2.1605738619476944</c:v>
                </c:pt>
                <c:pt idx="14">
                  <c:v>2.1535015801460786</c:v>
                </c:pt>
                <c:pt idx="15">
                  <c:v>2.1578325272663599</c:v>
                </c:pt>
                <c:pt idx="16">
                  <c:v>2.1508151589452402</c:v>
                </c:pt>
                <c:pt idx="17">
                  <c:v>2.143843284270821</c:v>
                </c:pt>
                <c:pt idx="18">
                  <c:v>2.1403743350826585</c:v>
                </c:pt>
                <c:pt idx="19">
                  <c:v>2.1597712503405471</c:v>
                </c:pt>
                <c:pt idx="20">
                  <c:v>2.1562877350353631</c:v>
                </c:pt>
                <c:pt idx="21">
                  <c:v>2.1528154388238097</c:v>
                </c:pt>
                <c:pt idx="22">
                  <c:v>2.1725905703791009</c:v>
                </c:pt>
                <c:pt idx="23">
                  <c:v>2.169103319262113</c:v>
                </c:pt>
                <c:pt idx="24">
                  <c:v>2.1773968917949085</c:v>
                </c:pt>
                <c:pt idx="25">
                  <c:v>2.182300655358496</c:v>
                </c:pt>
                <c:pt idx="26">
                  <c:v>2.1873031692900833</c:v>
                </c:pt>
                <c:pt idx="27">
                  <c:v>2.1838257927029878</c:v>
                </c:pt>
                <c:pt idx="28">
                  <c:v>2.2080905237330208</c:v>
                </c:pt>
                <c:pt idx="29">
                  <c:v>2.204585471174219</c:v>
                </c:pt>
                <c:pt idx="30">
                  <c:v>2.2258230959296843</c:v>
                </c:pt>
                <c:pt idx="31">
                  <c:v>2.2223012105500937</c:v>
                </c:pt>
                <c:pt idx="32">
                  <c:v>2.2187905196690365</c:v>
                </c:pt>
                <c:pt idx="33">
                  <c:v>2.2278066711695921</c:v>
                </c:pt>
                <c:pt idx="34">
                  <c:v>2.2404646636194196</c:v>
                </c:pt>
                <c:pt idx="35">
                  <c:v>2.2369362248635793</c:v>
                </c:pt>
                <c:pt idx="36">
                  <c:v>2.2497187175770854</c:v>
                </c:pt>
                <c:pt idx="37">
                  <c:v>2.2497187175770854</c:v>
                </c:pt>
                <c:pt idx="38">
                  <c:v>2.2626481354941954</c:v>
                </c:pt>
                <c:pt idx="39">
                  <c:v>2.2721488939225662</c:v>
                </c:pt>
                <c:pt idx="40">
                  <c:v>2.285359061910488</c:v>
                </c:pt>
                <c:pt idx="41">
                  <c:v>2.285359061910488</c:v>
                </c:pt>
                <c:pt idx="42">
                  <c:v>2.2817713574324796</c:v>
                </c:pt>
                <c:pt idx="43">
                  <c:v>2.3086157263434499</c:v>
                </c:pt>
                <c:pt idx="44">
                  <c:v>2.304997261567165</c:v>
                </c:pt>
                <c:pt idx="45">
                  <c:v>2.3186362986178581</c:v>
                </c:pt>
                <c:pt idx="46">
                  <c:v>2.3287876234694158</c:v>
                </c:pt>
                <c:pt idx="47">
                  <c:v>2.3287876234694158</c:v>
                </c:pt>
                <c:pt idx="48">
                  <c:v>2.3251487402289772</c:v>
                </c:pt>
                <c:pt idx="49">
                  <c:v>2.3531625804726999</c:v>
                </c:pt>
                <c:pt idx="50">
                  <c:v>2.3637308988059242</c:v>
                </c:pt>
                <c:pt idx="51">
                  <c:v>2.3781438920913263</c:v>
                </c:pt>
                <c:pt idx="52">
                  <c:v>2.3890067181645933</c:v>
                </c:pt>
                <c:pt idx="53">
                  <c:v>2.4037536732149918</c:v>
                </c:pt>
                <c:pt idx="54">
                  <c:v>2.4300155809324222</c:v>
                </c:pt>
                <c:pt idx="55">
                  <c:v>2.4300155809324222</c:v>
                </c:pt>
                <c:pt idx="56">
                  <c:v>2.456954250384904</c:v>
                </c:pt>
                <c:pt idx="57">
                  <c:v>2.4726036405147442</c:v>
                </c:pt>
                <c:pt idx="58">
                  <c:v>2.5006250823423462</c:v>
                </c:pt>
                <c:pt idx="59">
                  <c:v>2.5168629075523614</c:v>
                </c:pt>
                <c:pt idx="60">
                  <c:v>2.5460322482862554</c:v>
                </c:pt>
                <c:pt idx="61">
                  <c:v>2.5460322482862554</c:v>
                </c:pt>
                <c:pt idx="62">
                  <c:v>2.5589321785931136</c:v>
                </c:pt>
                <c:pt idx="63">
                  <c:v>2.5720164911876471</c:v>
                </c:pt>
                <c:pt idx="64">
                  <c:v>2.5720164911876471</c:v>
                </c:pt>
                <c:pt idx="65">
                  <c:v>2.5720164911876471</c:v>
                </c:pt>
                <c:pt idx="66">
                  <c:v>2.6027569318360055</c:v>
                </c:pt>
                <c:pt idx="67">
                  <c:v>2.6027569318360055</c:v>
                </c:pt>
                <c:pt idx="68">
                  <c:v>2.6027569318360055</c:v>
                </c:pt>
                <c:pt idx="69">
                  <c:v>2.6027569318360055</c:v>
                </c:pt>
                <c:pt idx="70">
                  <c:v>2.634351872118482</c:v>
                </c:pt>
                <c:pt idx="71">
                  <c:v>2.634351872118482</c:v>
                </c:pt>
                <c:pt idx="72">
                  <c:v>2.634351872118482</c:v>
                </c:pt>
                <c:pt idx="73">
                  <c:v>2.634351872118482</c:v>
                </c:pt>
                <c:pt idx="74">
                  <c:v>2.6668373286296991</c:v>
                </c:pt>
                <c:pt idx="75">
                  <c:v>2.6668373286296991</c:v>
                </c:pt>
                <c:pt idx="76">
                  <c:v>2.6668373286296991</c:v>
                </c:pt>
                <c:pt idx="77">
                  <c:v>2.6627470717729498</c:v>
                </c:pt>
                <c:pt idx="78">
                  <c:v>2.7002505516570756</c:v>
                </c:pt>
                <c:pt idx="79">
                  <c:v>2.7002505516570756</c:v>
                </c:pt>
                <c:pt idx="80">
                  <c:v>2.6961154683788959</c:v>
                </c:pt>
                <c:pt idx="81">
                  <c:v>2.6961154683788959</c:v>
                </c:pt>
                <c:pt idx="82">
                  <c:v>2.6961154683788959</c:v>
                </c:pt>
                <c:pt idx="83">
                  <c:v>2.6940526723636902</c:v>
                </c:pt>
              </c:numCache>
            </c:numRef>
          </c:val>
          <c:smooth val="1"/>
          <c:extLst xmlns:c16r2="http://schemas.microsoft.com/office/drawing/2015/06/chart">
            <c:ext xmlns:c16="http://schemas.microsoft.com/office/drawing/2014/chart" uri="{C3380CC4-5D6E-409C-BE32-E72D297353CC}">
              <c16:uniqueId val="{00000007-CEB3-4DE5-8B12-EA93C557A6E2}"/>
            </c:ext>
          </c:extLst>
        </c:ser>
        <c:dLbls>
          <c:showLegendKey val="0"/>
          <c:showVal val="0"/>
          <c:showCatName val="0"/>
          <c:showSerName val="0"/>
          <c:showPercent val="0"/>
          <c:showBubbleSize val="0"/>
        </c:dLbls>
        <c:marker val="1"/>
        <c:smooth val="0"/>
        <c:axId val="-44186944"/>
        <c:axId val="-44185312"/>
      </c:lineChart>
      <c:catAx>
        <c:axId val="-44179872"/>
        <c:scaling>
          <c:orientation val="minMax"/>
        </c:scaling>
        <c:delete val="0"/>
        <c:axPos val="b"/>
        <c:title>
          <c:tx>
            <c:rich>
              <a:bodyPr/>
              <a:lstStyle/>
              <a:p>
                <a:pPr>
                  <a:defRPr>
                    <a:solidFill>
                      <a:srgbClr val="003C71"/>
                    </a:solidFill>
                  </a:defRPr>
                </a:pPr>
                <a:r>
                  <a:rPr lang="en-US">
                    <a:solidFill>
                      <a:srgbClr val="003C71"/>
                    </a:solidFill>
                  </a:rPr>
                  <a:t>Weeks</a:t>
                </a:r>
              </a:p>
            </c:rich>
          </c:tx>
          <c:layout>
            <c:manualLayout>
              <c:xMode val="edge"/>
              <c:yMode val="edge"/>
              <c:x val="0.92985315311181627"/>
              <c:y val="0.93484293638488147"/>
            </c:manualLayout>
          </c:layout>
          <c:overlay val="0"/>
        </c:title>
        <c:numFmt formatCode="0;\-0;;@" sourceLinked="1"/>
        <c:majorTickMark val="none"/>
        <c:minorTickMark val="none"/>
        <c:tickLblPos val="low"/>
        <c:spPr>
          <a:noFill/>
        </c:spPr>
        <c:txPr>
          <a:bodyPr/>
          <a:lstStyle/>
          <a:p>
            <a:pPr>
              <a:defRPr>
                <a:solidFill>
                  <a:srgbClr val="003C71"/>
                </a:solidFill>
              </a:defRPr>
            </a:pPr>
            <a:endParaRPr lang="en-US"/>
          </a:p>
        </c:txPr>
        <c:crossAx val="-44186400"/>
        <c:crossesAt val="5"/>
        <c:auto val="1"/>
        <c:lblAlgn val="ctr"/>
        <c:lblOffset val="100"/>
        <c:noMultiLvlLbl val="0"/>
      </c:catAx>
      <c:valAx>
        <c:axId val="-44186400"/>
        <c:scaling>
          <c:orientation val="minMax"/>
          <c:max val="145"/>
          <c:min val="0"/>
        </c:scaling>
        <c:delete val="0"/>
        <c:axPos val="l"/>
        <c:majorGridlines>
          <c:spPr>
            <a:ln>
              <a:noFill/>
            </a:ln>
          </c:spPr>
        </c:majorGridlines>
        <c:title>
          <c:tx>
            <c:rich>
              <a:bodyPr/>
              <a:lstStyle/>
              <a:p>
                <a:pPr>
                  <a:defRPr>
                    <a:solidFill>
                      <a:srgbClr val="003C71"/>
                    </a:solidFill>
                  </a:defRPr>
                </a:pPr>
                <a:r>
                  <a:rPr lang="en-US">
                    <a:solidFill>
                      <a:srgbClr val="003C71"/>
                    </a:solidFill>
                  </a:rPr>
                  <a:t>g</a:t>
                </a:r>
                <a:r>
                  <a:rPr lang="en-US" baseline="0">
                    <a:solidFill>
                      <a:srgbClr val="003C71"/>
                    </a:solidFill>
                  </a:rPr>
                  <a:t>r feed intake per hen, gr egg weight</a:t>
                </a:r>
                <a:endParaRPr lang="en-US">
                  <a:solidFill>
                    <a:srgbClr val="003C71"/>
                  </a:solidFill>
                </a:endParaRPr>
              </a:p>
            </c:rich>
          </c:tx>
          <c:overlay val="0"/>
        </c:title>
        <c:numFmt formatCode="0.0;\-0.0;;@" sourceLinked="1"/>
        <c:majorTickMark val="in"/>
        <c:minorTickMark val="none"/>
        <c:tickLblPos val="nextTo"/>
        <c:spPr>
          <a:ln/>
        </c:spPr>
        <c:txPr>
          <a:bodyPr/>
          <a:lstStyle/>
          <a:p>
            <a:pPr>
              <a:defRPr>
                <a:solidFill>
                  <a:srgbClr val="003C71"/>
                </a:solidFill>
              </a:defRPr>
            </a:pPr>
            <a:endParaRPr lang="en-US"/>
          </a:p>
        </c:txPr>
        <c:crossAx val="-44179872"/>
        <c:crosses val="autoZero"/>
        <c:crossBetween val="between"/>
        <c:majorUnit val="5"/>
      </c:valAx>
      <c:valAx>
        <c:axId val="-44185312"/>
        <c:scaling>
          <c:orientation val="minMax"/>
          <c:max val="3"/>
          <c:min val="1.5"/>
        </c:scaling>
        <c:delete val="0"/>
        <c:axPos val="r"/>
        <c:title>
          <c:tx>
            <c:rich>
              <a:bodyPr/>
              <a:lstStyle/>
              <a:p>
                <a:pPr>
                  <a:defRPr>
                    <a:solidFill>
                      <a:srgbClr val="003C71"/>
                    </a:solidFill>
                  </a:defRPr>
                </a:pPr>
                <a:r>
                  <a:rPr lang="en-US">
                    <a:solidFill>
                      <a:srgbClr val="003C71"/>
                    </a:solidFill>
                  </a:rPr>
                  <a:t>FCR</a:t>
                </a:r>
              </a:p>
            </c:rich>
          </c:tx>
          <c:layout>
            <c:manualLayout>
              <c:xMode val="edge"/>
              <c:yMode val="edge"/>
              <c:x val="0.96926634237468856"/>
              <c:y val="0.5184967871438243"/>
            </c:manualLayout>
          </c:layout>
          <c:overlay val="0"/>
        </c:title>
        <c:numFmt formatCode="0.0;\-0.0;;@" sourceLinked="1"/>
        <c:majorTickMark val="out"/>
        <c:minorTickMark val="none"/>
        <c:tickLblPos val="nextTo"/>
        <c:txPr>
          <a:bodyPr/>
          <a:lstStyle/>
          <a:p>
            <a:pPr>
              <a:defRPr>
                <a:solidFill>
                  <a:srgbClr val="003C71"/>
                </a:solidFill>
              </a:defRPr>
            </a:pPr>
            <a:endParaRPr lang="en-US"/>
          </a:p>
        </c:txPr>
        <c:crossAx val="-44186944"/>
        <c:crosses val="max"/>
        <c:crossBetween val="between"/>
        <c:majorUnit val="0.1"/>
      </c:valAx>
      <c:catAx>
        <c:axId val="-44186944"/>
        <c:scaling>
          <c:orientation val="minMax"/>
        </c:scaling>
        <c:delete val="1"/>
        <c:axPos val="b"/>
        <c:majorTickMark val="out"/>
        <c:minorTickMark val="none"/>
        <c:tickLblPos val="nextTo"/>
        <c:crossAx val="-44185312"/>
        <c:crosses val="autoZero"/>
        <c:auto val="1"/>
        <c:lblAlgn val="ctr"/>
        <c:lblOffset val="100"/>
        <c:noMultiLvlLbl val="0"/>
      </c:catAx>
      <c:spPr>
        <a:noFill/>
        <a:ln>
          <a:solidFill>
            <a:schemeClr val="tx1">
              <a:tint val="75000"/>
              <a:shade val="95000"/>
              <a:satMod val="105000"/>
            </a:schemeClr>
          </a:solidFill>
        </a:ln>
      </c:spPr>
    </c:plotArea>
    <c:legend>
      <c:legendPos val="r"/>
      <c:layout>
        <c:manualLayout>
          <c:xMode val="edge"/>
          <c:yMode val="edge"/>
          <c:x val="0.74617219344618291"/>
          <c:y val="1.2507708936153106E-2"/>
          <c:w val="0.24363939342312813"/>
          <c:h val="0.13721166294658152"/>
        </c:manualLayout>
      </c:layout>
      <c:overlay val="0"/>
      <c:spPr>
        <a:ln>
          <a:solidFill>
            <a:srgbClr val="B7BF10"/>
          </a:solidFill>
        </a:ln>
      </c:spPr>
      <c:txPr>
        <a:bodyPr/>
        <a:lstStyle/>
        <a:p>
          <a:pPr>
            <a:defRPr>
              <a:solidFill>
                <a:srgbClr val="003C71"/>
              </a:solidFill>
            </a:defRPr>
          </a:pPr>
          <a:endParaRPr lang="en-US"/>
        </a:p>
      </c:txPr>
    </c:legend>
    <c:plotVisOnly val="1"/>
    <c:dispBlanksAs val="span"/>
    <c:showDLblsOverMax val="0"/>
  </c:chart>
  <c:spPr>
    <a:noFill/>
    <a:ln>
      <a:solidFill>
        <a:schemeClr val="tx1">
          <a:tint val="75000"/>
          <a:shade val="95000"/>
          <a:satMod val="105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3C71"/>
                </a:solidFill>
              </a:defRPr>
            </a:pPr>
            <a:r>
              <a:rPr lang="en-US" sz="3200">
                <a:solidFill>
                  <a:srgbClr val="003C71"/>
                </a:solidFill>
              </a:rPr>
              <a:t>Feed-intake</a:t>
            </a:r>
            <a:r>
              <a:rPr lang="en-US" sz="3200" baseline="0">
                <a:solidFill>
                  <a:srgbClr val="003C71"/>
                </a:solidFill>
              </a:rPr>
              <a:t> and bodyweight</a:t>
            </a:r>
            <a:endParaRPr lang="en-US" sz="3200">
              <a:solidFill>
                <a:srgbClr val="003C71"/>
              </a:solidFill>
            </a:endParaRPr>
          </a:p>
        </c:rich>
      </c:tx>
      <c:layout>
        <c:manualLayout>
          <c:xMode val="edge"/>
          <c:yMode val="edge"/>
          <c:x val="0.10218875895172153"/>
          <c:y val="1.7795975447158916E-2"/>
        </c:manualLayout>
      </c:layout>
      <c:overlay val="0"/>
    </c:title>
    <c:autoTitleDeleted val="0"/>
    <c:plotArea>
      <c:layout>
        <c:manualLayout>
          <c:layoutTarget val="inner"/>
          <c:xMode val="edge"/>
          <c:yMode val="edge"/>
          <c:x val="5.7559932784664043E-2"/>
          <c:y val="0.14021459564250827"/>
          <c:w val="0.88650569036642624"/>
          <c:h val="0.77004814722176096"/>
        </c:manualLayout>
      </c:layout>
      <c:lineChart>
        <c:grouping val="standard"/>
        <c:varyColors val="0"/>
        <c:ser>
          <c:idx val="0"/>
          <c:order val="0"/>
          <c:tx>
            <c:v>Feed intake</c:v>
          </c:tx>
          <c:spPr>
            <a:ln>
              <a:solidFill>
                <a:schemeClr val="tx1"/>
              </a:solidFill>
              <a:prstDash val="sysDash"/>
            </a:ln>
          </c:spPr>
          <c:marker>
            <c:symbol val="circle"/>
            <c:size val="5"/>
            <c:spPr>
              <a:solidFill>
                <a:schemeClr val="tx1"/>
              </a:solidFill>
              <a:ln>
                <a:solidFill>
                  <a:schemeClr val="tx1"/>
                </a:solidFill>
              </a:ln>
            </c:spPr>
          </c:marker>
          <c:val>
            <c:numRef>
              <c:f>'Output data week'!$N$8:$N$91</c:f>
              <c:numCache>
                <c:formatCode>0.0;\-0.0;;@</c:formatCode>
                <c:ptCount val="84"/>
                <c:pt idx="0">
                  <c:v>83.732057416267949</c:v>
                </c:pt>
                <c:pt idx="1">
                  <c:v>83.849071670992217</c:v>
                </c:pt>
                <c:pt idx="2">
                  <c:v>97.931447986409495</c:v>
                </c:pt>
                <c:pt idx="3">
                  <c:v>109.98350247462881</c:v>
                </c:pt>
                <c:pt idx="4">
                  <c:v>115.50577528876444</c:v>
                </c:pt>
                <c:pt idx="5">
                  <c:v>120.40602030101505</c:v>
                </c:pt>
                <c:pt idx="6">
                  <c:v>122.61226122612263</c:v>
                </c:pt>
                <c:pt idx="7">
                  <c:v>125.35014005602241</c:v>
                </c:pt>
                <c:pt idx="8">
                  <c:v>129.95198079231693</c:v>
                </c:pt>
                <c:pt idx="9">
                  <c:v>135.95438175270107</c:v>
                </c:pt>
                <c:pt idx="10">
                  <c:v>139.35574229691878</c:v>
                </c:pt>
                <c:pt idx="11">
                  <c:v>139.80592236894756</c:v>
                </c:pt>
                <c:pt idx="12">
                  <c:v>140.40616246498598</c:v>
                </c:pt>
                <c:pt idx="13">
                  <c:v>142.00680272108843</c:v>
                </c:pt>
                <c:pt idx="14">
                  <c:v>145.88974439775913</c:v>
                </c:pt>
                <c:pt idx="15">
                  <c:v>145.88991243870711</c:v>
                </c:pt>
                <c:pt idx="16">
                  <c:v>140.5394045534151</c:v>
                </c:pt>
                <c:pt idx="17">
                  <c:v>140.5394045534151</c:v>
                </c:pt>
                <c:pt idx="18">
                  <c:v>140.53997194950912</c:v>
                </c:pt>
                <c:pt idx="19">
                  <c:v>143.12305914275663</c:v>
                </c:pt>
                <c:pt idx="20">
                  <c:v>143.55328877945831</c:v>
                </c:pt>
                <c:pt idx="21">
                  <c:v>141.83237023265161</c:v>
                </c:pt>
                <c:pt idx="22">
                  <c:v>143.51037636299682</c:v>
                </c:pt>
                <c:pt idx="23">
                  <c:v>143.55426356589149</c:v>
                </c:pt>
                <c:pt idx="24">
                  <c:v>143.55426356589149</c:v>
                </c:pt>
                <c:pt idx="25">
                  <c:v>143.55426356589149</c:v>
                </c:pt>
                <c:pt idx="26">
                  <c:v>143.55426356589149</c:v>
                </c:pt>
                <c:pt idx="27">
                  <c:v>143.55426356589149</c:v>
                </c:pt>
                <c:pt idx="28">
                  <c:v>143.55437518880277</c:v>
                </c:pt>
                <c:pt idx="29">
                  <c:v>143.55445893549526</c:v>
                </c:pt>
                <c:pt idx="30">
                  <c:v>143.55445893549526</c:v>
                </c:pt>
                <c:pt idx="31">
                  <c:v>143.55457063711913</c:v>
                </c:pt>
                <c:pt idx="32">
                  <c:v>143.55465444287731</c:v>
                </c:pt>
                <c:pt idx="33">
                  <c:v>143.55465444287731</c:v>
                </c:pt>
                <c:pt idx="34">
                  <c:v>140.94456981664317</c:v>
                </c:pt>
                <c:pt idx="35">
                  <c:v>140.94456981664317</c:v>
                </c:pt>
                <c:pt idx="36">
                  <c:v>141.04372355430183</c:v>
                </c:pt>
                <c:pt idx="37">
                  <c:v>141.04372355430183</c:v>
                </c:pt>
                <c:pt idx="38">
                  <c:v>141.04372355430183</c:v>
                </c:pt>
                <c:pt idx="39">
                  <c:v>141.04372355430183</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0-11A6-4620-B07C-069BE5D48584}"/>
            </c:ext>
          </c:extLst>
        </c:ser>
        <c:ser>
          <c:idx val="4"/>
          <c:order val="1"/>
          <c:tx>
            <c:v>Feed Intake STD</c:v>
          </c:tx>
          <c:spPr>
            <a:ln w="19050">
              <a:solidFill>
                <a:schemeClr val="tx1"/>
              </a:solidFill>
            </a:ln>
            <a:effectLst>
              <a:glow>
                <a:schemeClr val="accent1">
                  <a:alpha val="40000"/>
                </a:schemeClr>
              </a:glow>
            </a:effectLst>
          </c:spPr>
          <c:marker>
            <c:symbol val="none"/>
          </c:marker>
          <c:dPt>
            <c:idx val="1"/>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2-11A6-4620-B07C-069BE5D48584}"/>
              </c:ext>
            </c:extLst>
          </c:dPt>
          <c:dPt>
            <c:idx val="2"/>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4-11A6-4620-B07C-069BE5D48584}"/>
              </c:ext>
            </c:extLst>
          </c:dPt>
          <c:cat>
            <c:numLit>
              <c:formatCode>General</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Lit>
          </c:cat>
          <c:val>
            <c:numRef>
              <c:f>'Output data week'!$O$8:$O$91</c:f>
              <c:numCache>
                <c:formatCode>0.0;\-0.0;;@</c:formatCode>
                <c:ptCount val="84"/>
                <c:pt idx="0">
                  <c:v>70</c:v>
                </c:pt>
                <c:pt idx="1">
                  <c:v>75</c:v>
                </c:pt>
                <c:pt idx="2">
                  <c:v>80</c:v>
                </c:pt>
                <c:pt idx="3">
                  <c:v>92</c:v>
                </c:pt>
                <c:pt idx="4">
                  <c:v>105</c:v>
                </c:pt>
                <c:pt idx="5">
                  <c:v>116</c:v>
                </c:pt>
                <c:pt idx="6">
                  <c:v>119</c:v>
                </c:pt>
                <c:pt idx="7">
                  <c:v>121</c:v>
                </c:pt>
                <c:pt idx="8">
                  <c:v>123</c:v>
                </c:pt>
                <c:pt idx="9">
                  <c:v>125</c:v>
                </c:pt>
                <c:pt idx="10">
                  <c:v>125</c:v>
                </c:pt>
                <c:pt idx="11">
                  <c:v>125</c:v>
                </c:pt>
                <c:pt idx="12">
                  <c:v>125</c:v>
                </c:pt>
                <c:pt idx="13">
                  <c:v>125</c:v>
                </c:pt>
                <c:pt idx="14">
                  <c:v>125</c:v>
                </c:pt>
                <c:pt idx="15">
                  <c:v>125</c:v>
                </c:pt>
                <c:pt idx="16">
                  <c:v>125</c:v>
                </c:pt>
                <c:pt idx="17">
                  <c:v>125</c:v>
                </c:pt>
                <c:pt idx="18">
                  <c:v>125</c:v>
                </c:pt>
                <c:pt idx="19">
                  <c:v>125</c:v>
                </c:pt>
                <c:pt idx="20">
                  <c:v>125</c:v>
                </c:pt>
                <c:pt idx="21">
                  <c:v>125</c:v>
                </c:pt>
                <c:pt idx="22">
                  <c:v>125</c:v>
                </c:pt>
                <c:pt idx="23">
                  <c:v>125</c:v>
                </c:pt>
                <c:pt idx="24">
                  <c:v>125</c:v>
                </c:pt>
                <c:pt idx="25">
                  <c:v>125</c:v>
                </c:pt>
                <c:pt idx="26">
                  <c:v>125</c:v>
                </c:pt>
                <c:pt idx="27">
                  <c:v>125</c:v>
                </c:pt>
                <c:pt idx="28">
                  <c:v>125</c:v>
                </c:pt>
                <c:pt idx="29">
                  <c:v>125</c:v>
                </c:pt>
                <c:pt idx="30">
                  <c:v>125</c:v>
                </c:pt>
                <c:pt idx="31">
                  <c:v>125</c:v>
                </c:pt>
                <c:pt idx="32">
                  <c:v>125</c:v>
                </c:pt>
                <c:pt idx="33">
                  <c:v>125</c:v>
                </c:pt>
                <c:pt idx="34">
                  <c:v>125</c:v>
                </c:pt>
                <c:pt idx="35">
                  <c:v>125</c:v>
                </c:pt>
                <c:pt idx="36">
                  <c:v>125</c:v>
                </c:pt>
                <c:pt idx="37">
                  <c:v>125</c:v>
                </c:pt>
                <c:pt idx="38">
                  <c:v>125</c:v>
                </c:pt>
                <c:pt idx="39">
                  <c:v>125</c:v>
                </c:pt>
                <c:pt idx="40">
                  <c:v>125</c:v>
                </c:pt>
                <c:pt idx="41">
                  <c:v>125</c:v>
                </c:pt>
                <c:pt idx="42">
                  <c:v>125</c:v>
                </c:pt>
                <c:pt idx="43">
                  <c:v>125</c:v>
                </c:pt>
                <c:pt idx="44">
                  <c:v>125</c:v>
                </c:pt>
                <c:pt idx="45">
                  <c:v>125</c:v>
                </c:pt>
                <c:pt idx="46">
                  <c:v>125</c:v>
                </c:pt>
                <c:pt idx="47">
                  <c:v>125</c:v>
                </c:pt>
                <c:pt idx="48">
                  <c:v>125</c:v>
                </c:pt>
                <c:pt idx="49">
                  <c:v>125</c:v>
                </c:pt>
                <c:pt idx="50">
                  <c:v>125</c:v>
                </c:pt>
                <c:pt idx="51">
                  <c:v>125</c:v>
                </c:pt>
                <c:pt idx="52">
                  <c:v>125</c:v>
                </c:pt>
                <c:pt idx="53">
                  <c:v>125</c:v>
                </c:pt>
                <c:pt idx="54">
                  <c:v>125</c:v>
                </c:pt>
                <c:pt idx="55">
                  <c:v>125</c:v>
                </c:pt>
                <c:pt idx="56">
                  <c:v>125</c:v>
                </c:pt>
                <c:pt idx="57">
                  <c:v>125</c:v>
                </c:pt>
                <c:pt idx="58">
                  <c:v>125</c:v>
                </c:pt>
                <c:pt idx="59">
                  <c:v>125</c:v>
                </c:pt>
                <c:pt idx="60">
                  <c:v>125</c:v>
                </c:pt>
                <c:pt idx="61">
                  <c:v>125</c:v>
                </c:pt>
                <c:pt idx="62">
                  <c:v>125</c:v>
                </c:pt>
                <c:pt idx="63">
                  <c:v>125</c:v>
                </c:pt>
                <c:pt idx="64">
                  <c:v>125</c:v>
                </c:pt>
                <c:pt idx="65">
                  <c:v>125</c:v>
                </c:pt>
                <c:pt idx="66">
                  <c:v>125</c:v>
                </c:pt>
                <c:pt idx="67">
                  <c:v>125</c:v>
                </c:pt>
                <c:pt idx="68">
                  <c:v>125</c:v>
                </c:pt>
                <c:pt idx="69">
                  <c:v>125</c:v>
                </c:pt>
                <c:pt idx="70">
                  <c:v>125</c:v>
                </c:pt>
                <c:pt idx="71">
                  <c:v>125</c:v>
                </c:pt>
                <c:pt idx="72">
                  <c:v>125</c:v>
                </c:pt>
                <c:pt idx="73">
                  <c:v>125</c:v>
                </c:pt>
                <c:pt idx="74">
                  <c:v>125</c:v>
                </c:pt>
                <c:pt idx="75">
                  <c:v>125</c:v>
                </c:pt>
                <c:pt idx="76">
                  <c:v>125</c:v>
                </c:pt>
                <c:pt idx="77">
                  <c:v>125</c:v>
                </c:pt>
                <c:pt idx="78">
                  <c:v>125</c:v>
                </c:pt>
                <c:pt idx="79">
                  <c:v>125</c:v>
                </c:pt>
                <c:pt idx="80">
                  <c:v>125</c:v>
                </c:pt>
                <c:pt idx="81">
                  <c:v>125</c:v>
                </c:pt>
                <c:pt idx="82">
                  <c:v>125</c:v>
                </c:pt>
                <c:pt idx="83">
                  <c:v>125</c:v>
                </c:pt>
              </c:numCache>
            </c:numRef>
          </c:val>
          <c:smooth val="1"/>
          <c:extLst xmlns:c16r2="http://schemas.microsoft.com/office/drawing/2015/06/chart">
            <c:ext xmlns:c16="http://schemas.microsoft.com/office/drawing/2014/chart" uri="{C3380CC4-5D6E-409C-BE32-E72D297353CC}">
              <c16:uniqueId val="{00000005-11A6-4620-B07C-069BE5D48584}"/>
            </c:ext>
          </c:extLst>
        </c:ser>
        <c:dLbls>
          <c:showLegendKey val="0"/>
          <c:showVal val="0"/>
          <c:showCatName val="0"/>
          <c:showSerName val="0"/>
          <c:showPercent val="0"/>
          <c:showBubbleSize val="0"/>
        </c:dLbls>
        <c:marker val="1"/>
        <c:smooth val="0"/>
        <c:axId val="-44176608"/>
        <c:axId val="-44184768"/>
      </c:lineChart>
      <c:lineChart>
        <c:grouping val="standard"/>
        <c:varyColors val="0"/>
        <c:ser>
          <c:idx val="1"/>
          <c:order val="2"/>
          <c:tx>
            <c:v>Body weight</c:v>
          </c:tx>
          <c:spPr>
            <a:ln>
              <a:prstDash val="sysDash"/>
            </a:ln>
          </c:spPr>
          <c:marker>
            <c:symbol val="circle"/>
            <c:size val="5"/>
          </c:marker>
          <c:val>
            <c:numRef>
              <c:f>'Output data week'!$X$8:$X$91</c:f>
              <c:numCache>
                <c:formatCode>0;\-0;;@</c:formatCode>
                <c:ptCount val="84"/>
                <c:pt idx="0">
                  <c:v>1416</c:v>
                </c:pt>
                <c:pt idx="1">
                  <c:v>1449</c:v>
                </c:pt>
                <c:pt idx="2">
                  <c:v>1551</c:v>
                </c:pt>
                <c:pt idx="3">
                  <c:v>0</c:v>
                </c:pt>
                <c:pt idx="4">
                  <c:v>0</c:v>
                </c:pt>
                <c:pt idx="5">
                  <c:v>0</c:v>
                </c:pt>
                <c:pt idx="6">
                  <c:v>0</c:v>
                </c:pt>
                <c:pt idx="7">
                  <c:v>0</c:v>
                </c:pt>
                <c:pt idx="8">
                  <c:v>0</c:v>
                </c:pt>
                <c:pt idx="9">
                  <c:v>0</c:v>
                </c:pt>
                <c:pt idx="10">
                  <c:v>0</c:v>
                </c:pt>
                <c:pt idx="11">
                  <c:v>0</c:v>
                </c:pt>
                <c:pt idx="12">
                  <c:v>0</c:v>
                </c:pt>
                <c:pt idx="13">
                  <c:v>1944</c:v>
                </c:pt>
                <c:pt idx="14">
                  <c:v>0</c:v>
                </c:pt>
                <c:pt idx="15">
                  <c:v>0</c:v>
                </c:pt>
                <c:pt idx="16">
                  <c:v>1936.5</c:v>
                </c:pt>
                <c:pt idx="17">
                  <c:v>0</c:v>
                </c:pt>
                <c:pt idx="18">
                  <c:v>0</c:v>
                </c:pt>
                <c:pt idx="19">
                  <c:v>0</c:v>
                </c:pt>
                <c:pt idx="20">
                  <c:v>0</c:v>
                </c:pt>
                <c:pt idx="21">
                  <c:v>0</c:v>
                </c:pt>
                <c:pt idx="22">
                  <c:v>0</c:v>
                </c:pt>
                <c:pt idx="23">
                  <c:v>0</c:v>
                </c:pt>
                <c:pt idx="24">
                  <c:v>1857.5</c:v>
                </c:pt>
                <c:pt idx="25">
                  <c:v>0</c:v>
                </c:pt>
                <c:pt idx="26">
                  <c:v>0</c:v>
                </c:pt>
                <c:pt idx="27">
                  <c:v>0</c:v>
                </c:pt>
                <c:pt idx="28">
                  <c:v>0</c:v>
                </c:pt>
                <c:pt idx="29">
                  <c:v>0</c:v>
                </c:pt>
                <c:pt idx="30">
                  <c:v>0</c:v>
                </c:pt>
                <c:pt idx="31">
                  <c:v>0</c:v>
                </c:pt>
                <c:pt idx="32">
                  <c:v>0</c:v>
                </c:pt>
                <c:pt idx="33">
                  <c:v>0</c:v>
                </c:pt>
                <c:pt idx="34">
                  <c:v>1931</c:v>
                </c:pt>
                <c:pt idx="35">
                  <c:v>1917</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6-11A6-4620-B07C-069BE5D48584}"/>
            </c:ext>
          </c:extLst>
        </c:ser>
        <c:ser>
          <c:idx val="2"/>
          <c:order val="3"/>
          <c:tx>
            <c:v>Body weight STD</c:v>
          </c:tx>
          <c:spPr>
            <a:ln>
              <a:solidFill>
                <a:srgbClr val="C00000"/>
              </a:solidFill>
            </a:ln>
          </c:spPr>
          <c:marker>
            <c:symbol val="none"/>
          </c:marker>
          <c:val>
            <c:numRef>
              <c:f>'Output data week'!$Y$8:$Y$91</c:f>
              <c:numCache>
                <c:formatCode>0;\-0;;@</c:formatCode>
                <c:ptCount val="84"/>
                <c:pt idx="0">
                  <c:v>1440</c:v>
                </c:pt>
                <c:pt idx="1">
                  <c:v>1520</c:v>
                </c:pt>
                <c:pt idx="2">
                  <c:v>1620.0000047683716</c:v>
                </c:pt>
                <c:pt idx="3">
                  <c:v>1680.0000071525574</c:v>
                </c:pt>
                <c:pt idx="4">
                  <c:v>1719.9999690055847</c:v>
                </c:pt>
                <c:pt idx="5">
                  <c:v>1770.0000405311584</c:v>
                </c:pt>
                <c:pt idx="6">
                  <c:v>1800.000011920929</c:v>
                </c:pt>
                <c:pt idx="7">
                  <c:v>1839.9999737739563</c:v>
                </c:pt>
                <c:pt idx="8">
                  <c:v>1849.9999642372131</c:v>
                </c:pt>
                <c:pt idx="9">
                  <c:v>1859.99995470047</c:v>
                </c:pt>
                <c:pt idx="10">
                  <c:v>1880</c:v>
                </c:pt>
                <c:pt idx="11">
                  <c:v>1890.00004529953</c:v>
                </c:pt>
                <c:pt idx="12">
                  <c:v>1900.0000357627869</c:v>
                </c:pt>
                <c:pt idx="13">
                  <c:v>1900.0000357627869</c:v>
                </c:pt>
                <c:pt idx="14">
                  <c:v>1900.0000357627869</c:v>
                </c:pt>
                <c:pt idx="15">
                  <c:v>1910.0000262260437</c:v>
                </c:pt>
                <c:pt idx="16">
                  <c:v>1910.0000262260437</c:v>
                </c:pt>
                <c:pt idx="17">
                  <c:v>1910.0000262260437</c:v>
                </c:pt>
                <c:pt idx="18">
                  <c:v>1910.0000262260437</c:v>
                </c:pt>
                <c:pt idx="19">
                  <c:v>1920.0000166893005</c:v>
                </c:pt>
                <c:pt idx="20">
                  <c:v>1920.0000166893005</c:v>
                </c:pt>
                <c:pt idx="21">
                  <c:v>1920.0000166893005</c:v>
                </c:pt>
                <c:pt idx="22">
                  <c:v>1930.0000071525574</c:v>
                </c:pt>
                <c:pt idx="23">
                  <c:v>1930.0000071525574</c:v>
                </c:pt>
                <c:pt idx="24">
                  <c:v>1930.0000071525574</c:v>
                </c:pt>
                <c:pt idx="25">
                  <c:v>1939.9999976158142</c:v>
                </c:pt>
                <c:pt idx="26">
                  <c:v>1939.9999976158142</c:v>
                </c:pt>
                <c:pt idx="27">
                  <c:v>1939.9999976158142</c:v>
                </c:pt>
                <c:pt idx="28">
                  <c:v>1949.999988079071</c:v>
                </c:pt>
                <c:pt idx="29">
                  <c:v>1949.999988079071</c:v>
                </c:pt>
                <c:pt idx="30">
                  <c:v>1949.999988079071</c:v>
                </c:pt>
                <c:pt idx="31">
                  <c:v>1949.999988079071</c:v>
                </c:pt>
                <c:pt idx="32">
                  <c:v>1949.999988079071</c:v>
                </c:pt>
                <c:pt idx="33">
                  <c:v>1949.999988079071</c:v>
                </c:pt>
                <c:pt idx="34">
                  <c:v>1949.999988079071</c:v>
                </c:pt>
                <c:pt idx="35">
                  <c:v>1949.999988079071</c:v>
                </c:pt>
                <c:pt idx="36">
                  <c:v>1949.999988079071</c:v>
                </c:pt>
                <c:pt idx="37">
                  <c:v>1949.999988079071</c:v>
                </c:pt>
                <c:pt idx="38">
                  <c:v>1959.9999785423279</c:v>
                </c:pt>
                <c:pt idx="39">
                  <c:v>1959.9999785423279</c:v>
                </c:pt>
                <c:pt idx="40">
                  <c:v>1959.9999785423279</c:v>
                </c:pt>
                <c:pt idx="41">
                  <c:v>1959.9999785423279</c:v>
                </c:pt>
                <c:pt idx="42">
                  <c:v>1959.9999785423279</c:v>
                </c:pt>
                <c:pt idx="43">
                  <c:v>1959.9999785423279</c:v>
                </c:pt>
                <c:pt idx="44">
                  <c:v>1959.9999785423279</c:v>
                </c:pt>
                <c:pt idx="45">
                  <c:v>1959.9999785423279</c:v>
                </c:pt>
                <c:pt idx="46">
                  <c:v>1959.9999785423279</c:v>
                </c:pt>
                <c:pt idx="47">
                  <c:v>1959.9999785423279</c:v>
                </c:pt>
                <c:pt idx="48">
                  <c:v>1959.9999785423279</c:v>
                </c:pt>
                <c:pt idx="49">
                  <c:v>1959.9999785423279</c:v>
                </c:pt>
                <c:pt idx="50">
                  <c:v>1959.9999785423279</c:v>
                </c:pt>
                <c:pt idx="51">
                  <c:v>1959.9999785423279</c:v>
                </c:pt>
                <c:pt idx="52">
                  <c:v>1959.9999785423279</c:v>
                </c:pt>
                <c:pt idx="53">
                  <c:v>1969.9999690055847</c:v>
                </c:pt>
                <c:pt idx="54">
                  <c:v>1969.9999690055847</c:v>
                </c:pt>
                <c:pt idx="55">
                  <c:v>1969.9999690055847</c:v>
                </c:pt>
                <c:pt idx="56">
                  <c:v>1969.9999690055847</c:v>
                </c:pt>
                <c:pt idx="57">
                  <c:v>1969.9999690055847</c:v>
                </c:pt>
                <c:pt idx="58">
                  <c:v>1969.9999690055847</c:v>
                </c:pt>
                <c:pt idx="59">
                  <c:v>1969.9999690055847</c:v>
                </c:pt>
                <c:pt idx="60">
                  <c:v>1969.9999690055847</c:v>
                </c:pt>
                <c:pt idx="61">
                  <c:v>1969.9999690055847</c:v>
                </c:pt>
                <c:pt idx="62">
                  <c:v>1969.9999690055847</c:v>
                </c:pt>
                <c:pt idx="63">
                  <c:v>1969.9999690055847</c:v>
                </c:pt>
                <c:pt idx="64">
                  <c:v>1969.9999690055847</c:v>
                </c:pt>
                <c:pt idx="65">
                  <c:v>1969.9999690055847</c:v>
                </c:pt>
                <c:pt idx="66">
                  <c:v>1969.9999690055847</c:v>
                </c:pt>
                <c:pt idx="67">
                  <c:v>1969.9999690055847</c:v>
                </c:pt>
                <c:pt idx="68">
                  <c:v>1969.9999690055847</c:v>
                </c:pt>
                <c:pt idx="69">
                  <c:v>1969.9999690055847</c:v>
                </c:pt>
                <c:pt idx="70">
                  <c:v>1969.9999690055847</c:v>
                </c:pt>
                <c:pt idx="71">
                  <c:v>1969.9999690055847</c:v>
                </c:pt>
                <c:pt idx="72">
                  <c:v>1969.9999690055847</c:v>
                </c:pt>
                <c:pt idx="73">
                  <c:v>1969.9999690055847</c:v>
                </c:pt>
                <c:pt idx="74">
                  <c:v>1979.9999594688416</c:v>
                </c:pt>
                <c:pt idx="75">
                  <c:v>1979.9999594688416</c:v>
                </c:pt>
                <c:pt idx="76">
                  <c:v>1979.9999594688416</c:v>
                </c:pt>
                <c:pt idx="77">
                  <c:v>1979.9999594688416</c:v>
                </c:pt>
                <c:pt idx="78">
                  <c:v>1979.9999594688416</c:v>
                </c:pt>
                <c:pt idx="79">
                  <c:v>1979.9999594688416</c:v>
                </c:pt>
                <c:pt idx="80">
                  <c:v>1979.9999594688416</c:v>
                </c:pt>
                <c:pt idx="81">
                  <c:v>1979.9999594688416</c:v>
                </c:pt>
                <c:pt idx="82">
                  <c:v>1979.9999594688416</c:v>
                </c:pt>
                <c:pt idx="83">
                  <c:v>1979.9999594688416</c:v>
                </c:pt>
              </c:numCache>
            </c:numRef>
          </c:val>
          <c:smooth val="1"/>
          <c:extLst xmlns:c16r2="http://schemas.microsoft.com/office/drawing/2015/06/chart">
            <c:ext xmlns:c16="http://schemas.microsoft.com/office/drawing/2014/chart" uri="{C3380CC4-5D6E-409C-BE32-E72D297353CC}">
              <c16:uniqueId val="{00000007-11A6-4620-B07C-069BE5D48584}"/>
            </c:ext>
          </c:extLst>
        </c:ser>
        <c:dLbls>
          <c:showLegendKey val="0"/>
          <c:showVal val="0"/>
          <c:showCatName val="0"/>
          <c:showSerName val="0"/>
          <c:showPercent val="0"/>
          <c:showBubbleSize val="0"/>
        </c:dLbls>
        <c:marker val="1"/>
        <c:smooth val="0"/>
        <c:axId val="-44179328"/>
        <c:axId val="-44185856"/>
      </c:lineChart>
      <c:catAx>
        <c:axId val="-44176608"/>
        <c:scaling>
          <c:orientation val="minMax"/>
        </c:scaling>
        <c:delete val="0"/>
        <c:axPos val="b"/>
        <c:title>
          <c:tx>
            <c:rich>
              <a:bodyPr/>
              <a:lstStyle/>
              <a:p>
                <a:pPr>
                  <a:defRPr>
                    <a:solidFill>
                      <a:srgbClr val="003C71"/>
                    </a:solidFill>
                  </a:defRPr>
                </a:pPr>
                <a:r>
                  <a:rPr lang="en-US">
                    <a:solidFill>
                      <a:srgbClr val="003C71"/>
                    </a:solidFill>
                  </a:rPr>
                  <a:t>Weeks</a:t>
                </a:r>
              </a:p>
            </c:rich>
          </c:tx>
          <c:layout>
            <c:manualLayout>
              <c:xMode val="edge"/>
              <c:yMode val="edge"/>
              <c:x val="0.92985315311181627"/>
              <c:y val="0.93484293638488147"/>
            </c:manualLayout>
          </c:layout>
          <c:overlay val="0"/>
        </c:title>
        <c:numFmt formatCode="0;\-0;;@" sourceLinked="1"/>
        <c:majorTickMark val="none"/>
        <c:minorTickMark val="none"/>
        <c:tickLblPos val="low"/>
        <c:spPr>
          <a:noFill/>
        </c:spPr>
        <c:txPr>
          <a:bodyPr/>
          <a:lstStyle/>
          <a:p>
            <a:pPr>
              <a:defRPr>
                <a:solidFill>
                  <a:srgbClr val="003C71"/>
                </a:solidFill>
              </a:defRPr>
            </a:pPr>
            <a:endParaRPr lang="en-US"/>
          </a:p>
        </c:txPr>
        <c:crossAx val="-44184768"/>
        <c:crossesAt val="5"/>
        <c:auto val="1"/>
        <c:lblAlgn val="ctr"/>
        <c:lblOffset val="100"/>
        <c:noMultiLvlLbl val="0"/>
      </c:catAx>
      <c:valAx>
        <c:axId val="-44184768"/>
        <c:scaling>
          <c:orientation val="minMax"/>
          <c:max val="200"/>
          <c:min val="70"/>
        </c:scaling>
        <c:delete val="0"/>
        <c:axPos val="l"/>
        <c:majorGridlines>
          <c:spPr>
            <a:ln>
              <a:noFill/>
            </a:ln>
          </c:spPr>
        </c:majorGridlines>
        <c:title>
          <c:tx>
            <c:rich>
              <a:bodyPr/>
              <a:lstStyle/>
              <a:p>
                <a:pPr>
                  <a:defRPr>
                    <a:solidFill>
                      <a:srgbClr val="003C71"/>
                    </a:solidFill>
                  </a:defRPr>
                </a:pPr>
                <a:r>
                  <a:rPr lang="en-US">
                    <a:solidFill>
                      <a:srgbClr val="003C71"/>
                    </a:solidFill>
                  </a:rPr>
                  <a:t>g</a:t>
                </a:r>
                <a:r>
                  <a:rPr lang="en-US" baseline="0">
                    <a:solidFill>
                      <a:srgbClr val="003C71"/>
                    </a:solidFill>
                  </a:rPr>
                  <a:t>r feed intake per hen</a:t>
                </a:r>
                <a:endParaRPr lang="en-US">
                  <a:solidFill>
                    <a:srgbClr val="003C71"/>
                  </a:solidFill>
                </a:endParaRPr>
              </a:p>
            </c:rich>
          </c:tx>
          <c:overlay val="0"/>
        </c:title>
        <c:numFmt formatCode="0;\-0;;@" sourceLinked="0"/>
        <c:majorTickMark val="in"/>
        <c:minorTickMark val="none"/>
        <c:tickLblPos val="nextTo"/>
        <c:spPr>
          <a:ln/>
        </c:spPr>
        <c:txPr>
          <a:bodyPr/>
          <a:lstStyle/>
          <a:p>
            <a:pPr>
              <a:defRPr>
                <a:solidFill>
                  <a:srgbClr val="003C71"/>
                </a:solidFill>
              </a:defRPr>
            </a:pPr>
            <a:endParaRPr lang="en-US"/>
          </a:p>
        </c:txPr>
        <c:crossAx val="-44176608"/>
        <c:crosses val="autoZero"/>
        <c:crossBetween val="between"/>
        <c:majorUnit val="5"/>
      </c:valAx>
      <c:valAx>
        <c:axId val="-44185856"/>
        <c:scaling>
          <c:orientation val="minMax"/>
          <c:min val="1000"/>
        </c:scaling>
        <c:delete val="0"/>
        <c:axPos val="r"/>
        <c:numFmt formatCode="0;\-0;;@" sourceLinked="1"/>
        <c:majorTickMark val="out"/>
        <c:minorTickMark val="none"/>
        <c:tickLblPos val="nextTo"/>
        <c:crossAx val="-44179328"/>
        <c:crosses val="max"/>
        <c:crossBetween val="between"/>
        <c:majorUnit val="50"/>
      </c:valAx>
      <c:catAx>
        <c:axId val="-44179328"/>
        <c:scaling>
          <c:orientation val="minMax"/>
        </c:scaling>
        <c:delete val="1"/>
        <c:axPos val="b"/>
        <c:majorTickMark val="out"/>
        <c:minorTickMark val="none"/>
        <c:tickLblPos val="nextTo"/>
        <c:crossAx val="-44185856"/>
        <c:crosses val="autoZero"/>
        <c:auto val="1"/>
        <c:lblAlgn val="ctr"/>
        <c:lblOffset val="100"/>
        <c:noMultiLvlLbl val="0"/>
      </c:catAx>
      <c:spPr>
        <a:noFill/>
        <a:ln>
          <a:solidFill>
            <a:schemeClr val="tx1">
              <a:tint val="75000"/>
              <a:shade val="95000"/>
              <a:satMod val="105000"/>
            </a:schemeClr>
          </a:solidFill>
        </a:ln>
      </c:spPr>
    </c:plotArea>
    <c:legend>
      <c:legendPos val="r"/>
      <c:layout>
        <c:manualLayout>
          <c:xMode val="edge"/>
          <c:yMode val="edge"/>
          <c:x val="0.69342600997964909"/>
          <c:y val="1.1797365495004866E-2"/>
          <c:w val="0.23948957804383655"/>
          <c:h val="0.10084012417947591"/>
        </c:manualLayout>
      </c:layout>
      <c:overlay val="0"/>
      <c:spPr>
        <a:ln>
          <a:solidFill>
            <a:srgbClr val="B7BF10"/>
          </a:solidFill>
        </a:ln>
      </c:spPr>
      <c:txPr>
        <a:bodyPr/>
        <a:lstStyle/>
        <a:p>
          <a:pPr>
            <a:defRPr>
              <a:solidFill>
                <a:srgbClr val="003C71"/>
              </a:solidFill>
            </a:defRPr>
          </a:pPr>
          <a:endParaRPr lang="en-US"/>
        </a:p>
      </c:txPr>
    </c:legend>
    <c:plotVisOnly val="1"/>
    <c:dispBlanksAs val="span"/>
    <c:showDLblsOverMax val="0"/>
  </c:chart>
  <c:spPr>
    <a:noFill/>
    <a:ln>
      <a:solidFill>
        <a:schemeClr val="tx1">
          <a:tint val="75000"/>
          <a:shade val="95000"/>
          <a:satMod val="105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4.jpeg"/><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74325</xdr:rowOff>
    </xdr:from>
    <xdr:to>
      <xdr:col>18</xdr:col>
      <xdr:colOff>170543</xdr:colOff>
      <xdr:row>2</xdr:row>
      <xdr:rowOff>512590</xdr:rowOff>
    </xdr:to>
    <xdr:pic>
      <xdr:nvPicPr>
        <xdr:cNvPr id="5" name="Picture 4">
          <a:extLst>
            <a:ext uri="{FF2B5EF4-FFF2-40B4-BE49-F238E27FC236}">
              <a16:creationId xmlns:a16="http://schemas.microsoft.com/office/drawing/2014/main" xmlns="" id="{D1A4E98F-D22D-1141-9C38-93053FC674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0923"/>
          <a:ext cx="9230412" cy="4382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2722</xdr:colOff>
      <xdr:row>2</xdr:row>
      <xdr:rowOff>159119</xdr:rowOff>
    </xdr:from>
    <xdr:to>
      <xdr:col>25</xdr:col>
      <xdr:colOff>15583</xdr:colOff>
      <xdr:row>2</xdr:row>
      <xdr:rowOff>871274</xdr:rowOff>
    </xdr:to>
    <xdr:pic>
      <xdr:nvPicPr>
        <xdr:cNvPr id="6" name="Picture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522" y="590919"/>
          <a:ext cx="14998861" cy="7121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5862</xdr:colOff>
      <xdr:row>2</xdr:row>
      <xdr:rowOff>304264</xdr:rowOff>
    </xdr:from>
    <xdr:to>
      <xdr:col>13</xdr:col>
      <xdr:colOff>703386</xdr:colOff>
      <xdr:row>2</xdr:row>
      <xdr:rowOff>775256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631" y="782956"/>
          <a:ext cx="9919678" cy="4709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123824</xdr:rowOff>
    </xdr:from>
    <xdr:to>
      <xdr:col>22</xdr:col>
      <xdr:colOff>523875</xdr:colOff>
      <xdr:row>48</xdr:row>
      <xdr:rowOff>51954</xdr:rowOff>
    </xdr:to>
    <xdr:graphicFrame macro="">
      <xdr:nvGraphicFramePr>
        <xdr:cNvPr id="3" name="Chart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xdr:row>
      <xdr:rowOff>146</xdr:rowOff>
    </xdr:from>
    <xdr:to>
      <xdr:col>22</xdr:col>
      <xdr:colOff>565945</xdr:colOff>
      <xdr:row>4</xdr:row>
      <xdr:rowOff>674687</xdr:rowOff>
    </xdr:to>
    <xdr:pic>
      <xdr:nvPicPr>
        <xdr:cNvPr id="5" name="Picture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53427"/>
          <a:ext cx="13960476" cy="674541"/>
        </a:xfrm>
        <a:prstGeom prst="rect">
          <a:avLst/>
        </a:prstGeom>
      </xdr:spPr>
    </xdr:pic>
    <xdr:clientData/>
  </xdr:twoCellAnchor>
  <xdr:twoCellAnchor>
    <xdr:from>
      <xdr:col>1</xdr:col>
      <xdr:colOff>0</xdr:colOff>
      <xdr:row>83</xdr:row>
      <xdr:rowOff>87240</xdr:rowOff>
    </xdr:from>
    <xdr:to>
      <xdr:col>22</xdr:col>
      <xdr:colOff>523874</xdr:colOff>
      <xdr:row>118</xdr:row>
      <xdr:rowOff>38100</xdr:rowOff>
    </xdr:to>
    <xdr:graphicFrame macro="">
      <xdr:nvGraphicFramePr>
        <xdr:cNvPr id="7" name="Chart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118</xdr:row>
      <xdr:rowOff>47625</xdr:rowOff>
    </xdr:from>
    <xdr:to>
      <xdr:col>22</xdr:col>
      <xdr:colOff>523875</xdr:colOff>
      <xdr:row>151</xdr:row>
      <xdr:rowOff>90920</xdr:rowOff>
    </xdr:to>
    <xdr:graphicFrame macro="">
      <xdr:nvGraphicFramePr>
        <xdr:cNvPr id="6" name="Chart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48</xdr:row>
      <xdr:rowOff>47625</xdr:rowOff>
    </xdr:from>
    <xdr:to>
      <xdr:col>22</xdr:col>
      <xdr:colOff>514350</xdr:colOff>
      <xdr:row>83</xdr:row>
      <xdr:rowOff>89406</xdr:rowOff>
    </xdr:to>
    <xdr:graphicFrame macro="">
      <xdr:nvGraphicFramePr>
        <xdr:cNvPr id="10" name="Chart 9">
          <a:extLst>
            <a:ext uri="{FF2B5EF4-FFF2-40B4-BE49-F238E27FC236}">
              <a16:creationId xmlns:a16="http://schemas.microsoft.com/office/drawing/2014/main" xmlns=""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64"/>
  <sheetViews>
    <sheetView showGridLines="0" showZeros="0" tabSelected="1" zoomScale="82" zoomScaleNormal="82" workbookViewId="0">
      <pane ySplit="5" topLeftCell="A6" activePane="bottomLeft" state="frozen"/>
      <selection pane="bottomLeft" activeCell="H9" sqref="H9:I9"/>
    </sheetView>
  </sheetViews>
  <sheetFormatPr defaultColWidth="0" defaultRowHeight="13" zeroHeight="1" x14ac:dyDescent="0.3"/>
  <cols>
    <col min="1" max="1" width="2.796875" customWidth="1"/>
    <col min="2" max="2" width="5.796875" customWidth="1"/>
    <col min="3" max="3" width="5.19921875" customWidth="1"/>
    <col min="4" max="4" width="9" customWidth="1"/>
    <col min="5" max="6" width="10.796875" customWidth="1"/>
    <col min="7" max="7" width="14" customWidth="1"/>
    <col min="8" max="8" width="10.3984375" customWidth="1"/>
    <col min="9" max="9" width="10.19921875" customWidth="1"/>
    <col min="10" max="10" width="10.59765625" customWidth="1"/>
    <col min="11" max="11" width="18.19921875" customWidth="1"/>
    <col min="12" max="12" width="2.19921875" customWidth="1"/>
    <col min="13" max="13" width="3.19921875" customWidth="1"/>
    <col min="14" max="14" width="2.19921875" customWidth="1"/>
    <col min="15" max="15" width="7" customWidth="1"/>
    <col min="16" max="16" width="3.796875" customWidth="1"/>
    <col min="17" max="18" width="8.19921875" customWidth="1"/>
    <col min="19" max="19" width="3.3984375" customWidth="1"/>
    <col min="20" max="20" width="0.19921875" customWidth="1"/>
    <col min="21" max="21" width="0.19921875" style="46" customWidth="1"/>
    <col min="22" max="25" width="0.19921875" customWidth="1"/>
    <col min="26" max="27" width="1.796875" hidden="1"/>
    <col min="28" max="29" width="5.796875" hidden="1"/>
    <col min="30" max="32" width="15.796875" hidden="1"/>
    <col min="33" max="16383" width="9.19921875" hidden="1"/>
    <col min="16384" max="16384" width="10.09765625" hidden="1"/>
  </cols>
  <sheetData>
    <row r="1" spans="1:25" ht="11.25" customHeight="1" x14ac:dyDescent="0.3">
      <c r="A1" s="132"/>
      <c r="B1" s="47"/>
      <c r="C1" s="47"/>
      <c r="D1" s="47"/>
      <c r="E1" s="47"/>
      <c r="F1" s="47"/>
      <c r="G1" s="47"/>
      <c r="H1" s="47"/>
      <c r="I1" s="47"/>
      <c r="J1" s="47"/>
      <c r="K1" s="47"/>
      <c r="L1" s="47"/>
      <c r="M1" s="47"/>
      <c r="N1" s="47"/>
      <c r="O1" s="47"/>
      <c r="P1" s="47"/>
      <c r="Q1" s="47"/>
      <c r="R1" s="47"/>
      <c r="S1" s="47"/>
      <c r="T1" s="47"/>
      <c r="V1" s="47"/>
      <c r="W1" s="47"/>
      <c r="X1" s="47"/>
      <c r="Y1" s="47"/>
    </row>
    <row r="2" spans="1:25" ht="18.75" customHeight="1" x14ac:dyDescent="0.3">
      <c r="A2" s="47"/>
      <c r="B2" s="418" t="s">
        <v>0</v>
      </c>
      <c r="C2" s="418"/>
      <c r="D2" s="418"/>
      <c r="E2" s="418"/>
      <c r="F2" s="418"/>
      <c r="G2" s="418"/>
      <c r="H2" s="418"/>
      <c r="I2" s="418"/>
      <c r="J2" s="417" t="str">
        <f>Q8</f>
        <v>Hyline brown (alt Housing)</v>
      </c>
      <c r="K2" s="417"/>
      <c r="L2" s="417"/>
      <c r="M2" s="417"/>
      <c r="N2" s="417"/>
      <c r="O2" s="417"/>
      <c r="P2" s="417"/>
      <c r="Q2" s="417"/>
      <c r="R2" s="417"/>
      <c r="S2" s="47"/>
      <c r="T2" s="47"/>
      <c r="V2" s="47"/>
      <c r="W2" s="47"/>
      <c r="X2" s="47"/>
      <c r="Y2" s="47"/>
    </row>
    <row r="3" spans="1:25" ht="45" customHeight="1" x14ac:dyDescent="0.3">
      <c r="A3" s="47"/>
      <c r="B3" s="471"/>
      <c r="C3" s="471"/>
      <c r="D3" s="471"/>
      <c r="E3" s="471"/>
      <c r="F3" s="471"/>
      <c r="G3" s="328"/>
      <c r="H3" s="471"/>
      <c r="I3" s="471"/>
      <c r="J3" s="472"/>
      <c r="K3" s="471"/>
      <c r="L3" s="328"/>
      <c r="M3" s="471"/>
      <c r="N3" s="471"/>
      <c r="O3" s="471"/>
      <c r="P3" s="471"/>
      <c r="Q3" s="471"/>
      <c r="R3" s="471"/>
      <c r="S3" s="47"/>
      <c r="T3" s="47"/>
      <c r="V3" s="47"/>
      <c r="W3" s="47"/>
      <c r="X3" s="47"/>
      <c r="Y3" s="47"/>
    </row>
    <row r="4" spans="1:25" s="47" customFormat="1" ht="15" customHeight="1" x14ac:dyDescent="0.3">
      <c r="B4" s="525" t="str">
        <f>B8</f>
        <v>House nr:</v>
      </c>
      <c r="C4" s="526"/>
      <c r="D4" s="343">
        <f>E8</f>
        <v>1</v>
      </c>
      <c r="E4" s="344" t="str">
        <f>G8</f>
        <v>Flock nr:</v>
      </c>
      <c r="F4" s="345">
        <f>H8</f>
        <v>1</v>
      </c>
      <c r="G4" s="344" t="str">
        <f>M8</f>
        <v>Breed:</v>
      </c>
      <c r="H4" s="526" t="str">
        <f>Q8</f>
        <v>Hyline brown (alt Housing)</v>
      </c>
      <c r="I4" s="526"/>
      <c r="J4" s="526"/>
      <c r="K4" s="526" t="s">
        <v>1</v>
      </c>
      <c r="L4" s="526"/>
      <c r="M4" s="526"/>
      <c r="N4" s="526"/>
      <c r="O4" s="527">
        <f>E9</f>
        <v>44227</v>
      </c>
      <c r="P4" s="527"/>
      <c r="Q4" s="527">
        <f>H9</f>
        <v>44339</v>
      </c>
      <c r="R4" s="528"/>
      <c r="U4" s="46"/>
    </row>
    <row r="5" spans="1:25" s="200" customFormat="1" ht="4.5" customHeight="1" x14ac:dyDescent="0.3">
      <c r="B5" s="247"/>
      <c r="C5" s="247"/>
      <c r="D5" s="248"/>
      <c r="E5" s="247"/>
      <c r="F5" s="247"/>
      <c r="G5" s="247"/>
      <c r="H5" s="247"/>
      <c r="I5" s="247"/>
      <c r="J5" s="247"/>
      <c r="K5" s="247"/>
      <c r="L5" s="247"/>
      <c r="M5" s="247"/>
      <c r="N5" s="247"/>
      <c r="O5" s="331"/>
      <c r="P5" s="331"/>
      <c r="Q5" s="331"/>
      <c r="R5" s="247"/>
      <c r="U5" s="201"/>
    </row>
    <row r="6" spans="1:25" s="47" customFormat="1" ht="9" customHeight="1" x14ac:dyDescent="0.3">
      <c r="B6" s="328"/>
      <c r="C6" s="328"/>
      <c r="D6" s="328"/>
      <c r="E6" s="328"/>
      <c r="F6" s="328"/>
      <c r="G6" s="329"/>
      <c r="H6" s="328"/>
      <c r="I6" s="328"/>
      <c r="J6" s="329"/>
      <c r="K6" s="328"/>
      <c r="L6" s="328"/>
      <c r="M6" s="328"/>
      <c r="N6" s="328"/>
      <c r="O6" s="328"/>
      <c r="P6" s="328"/>
      <c r="Q6" s="328"/>
      <c r="R6" s="328"/>
      <c r="U6" s="46"/>
    </row>
    <row r="7" spans="1:25" ht="40" customHeight="1" x14ac:dyDescent="0.3">
      <c r="A7" s="47"/>
      <c r="B7" s="473" t="s">
        <v>2</v>
      </c>
      <c r="C7" s="463"/>
      <c r="D7" s="464"/>
      <c r="E7" s="474" t="s">
        <v>189</v>
      </c>
      <c r="F7" s="474"/>
      <c r="G7" s="475"/>
      <c r="H7" s="474"/>
      <c r="I7" s="474"/>
      <c r="J7" s="14" t="s">
        <v>3</v>
      </c>
      <c r="K7" s="476" t="s">
        <v>190</v>
      </c>
      <c r="L7" s="476"/>
      <c r="M7" s="476"/>
      <c r="N7" s="476"/>
      <c r="O7" s="476"/>
      <c r="P7" s="476"/>
      <c r="Q7" s="476"/>
      <c r="R7" s="477"/>
      <c r="S7" s="47"/>
      <c r="T7" s="47"/>
      <c r="V7" s="47"/>
      <c r="W7" s="47"/>
      <c r="X7" s="47"/>
      <c r="Y7" s="47"/>
    </row>
    <row r="8" spans="1:25" ht="40" customHeight="1" x14ac:dyDescent="0.3">
      <c r="A8" s="47"/>
      <c r="B8" s="462" t="s">
        <v>4</v>
      </c>
      <c r="C8" s="463"/>
      <c r="D8" s="464"/>
      <c r="E8" s="474">
        <v>1</v>
      </c>
      <c r="F8" s="474"/>
      <c r="G8" s="15" t="s">
        <v>5</v>
      </c>
      <c r="H8" s="474">
        <v>1</v>
      </c>
      <c r="I8" s="474"/>
      <c r="J8" s="14" t="s">
        <v>6</v>
      </c>
      <c r="K8" s="478" t="s">
        <v>191</v>
      </c>
      <c r="L8" s="477"/>
      <c r="M8" s="483" t="s">
        <v>7</v>
      </c>
      <c r="N8" s="491"/>
      <c r="O8" s="491"/>
      <c r="P8" s="492"/>
      <c r="Q8" s="493" t="s">
        <v>169</v>
      </c>
      <c r="R8" s="494"/>
      <c r="S8" s="47"/>
      <c r="T8" s="47"/>
      <c r="V8" s="47"/>
      <c r="W8" s="47"/>
      <c r="X8" s="47"/>
      <c r="Y8" s="47"/>
    </row>
    <row r="9" spans="1:25" ht="40" customHeight="1" x14ac:dyDescent="0.3">
      <c r="A9" s="47"/>
      <c r="B9" s="462" t="s">
        <v>9</v>
      </c>
      <c r="C9" s="463"/>
      <c r="D9" s="464"/>
      <c r="E9" s="465">
        <v>44227</v>
      </c>
      <c r="F9" s="465"/>
      <c r="G9" s="17" t="s">
        <v>10</v>
      </c>
      <c r="H9" s="465">
        <v>44339</v>
      </c>
      <c r="I9" s="465"/>
      <c r="J9" s="14" t="s">
        <v>11</v>
      </c>
      <c r="K9" s="466">
        <v>2868</v>
      </c>
      <c r="L9" s="467"/>
      <c r="M9" s="497" t="s">
        <v>12</v>
      </c>
      <c r="N9" s="498"/>
      <c r="O9" s="498"/>
      <c r="P9" s="499"/>
      <c r="Q9" s="479">
        <f>D38</f>
        <v>2860</v>
      </c>
      <c r="R9" s="480"/>
      <c r="S9" s="47"/>
      <c r="T9" s="47"/>
      <c r="V9" s="47"/>
      <c r="W9" s="47"/>
      <c r="X9" s="47"/>
      <c r="Y9" s="47"/>
    </row>
    <row r="10" spans="1:25" ht="50.25" customHeight="1" x14ac:dyDescent="0.3">
      <c r="A10" s="47"/>
      <c r="B10" s="462" t="s">
        <v>13</v>
      </c>
      <c r="C10" s="463"/>
      <c r="D10" s="464"/>
      <c r="E10" s="474" t="s">
        <v>192</v>
      </c>
      <c r="F10" s="474"/>
      <c r="G10" s="18" t="s">
        <v>14</v>
      </c>
      <c r="H10" s="475">
        <v>444</v>
      </c>
      <c r="I10" s="474"/>
      <c r="J10" s="15" t="s">
        <v>15</v>
      </c>
      <c r="K10" s="481" t="s">
        <v>192</v>
      </c>
      <c r="L10" s="482"/>
      <c r="M10" s="483" t="s">
        <v>16</v>
      </c>
      <c r="N10" s="469"/>
      <c r="O10" s="469"/>
      <c r="P10" s="470"/>
      <c r="Q10" s="330"/>
      <c r="R10" s="3"/>
      <c r="S10" s="47"/>
      <c r="T10" s="47"/>
      <c r="V10" s="47"/>
      <c r="W10" s="47"/>
      <c r="X10" s="47"/>
      <c r="Y10" s="47"/>
    </row>
    <row r="11" spans="1:25" ht="40" customHeight="1" x14ac:dyDescent="0.3">
      <c r="A11" s="47"/>
      <c r="B11" s="462" t="s">
        <v>17</v>
      </c>
      <c r="C11" s="463"/>
      <c r="D11" s="464"/>
      <c r="E11" s="484">
        <f>IFERROR(Q9/H10,0)</f>
        <v>6.4414414414414418</v>
      </c>
      <c r="F11" s="485"/>
      <c r="G11" s="18" t="s">
        <v>18</v>
      </c>
      <c r="H11" s="3">
        <v>9</v>
      </c>
      <c r="I11" s="1">
        <f>IFERROR(Q9/H11,0)</f>
        <v>317.77777777777777</v>
      </c>
      <c r="J11" s="16" t="s">
        <v>19</v>
      </c>
      <c r="K11" s="481">
        <v>32</v>
      </c>
      <c r="L11" s="482"/>
      <c r="M11" s="483" t="s">
        <v>20</v>
      </c>
      <c r="N11" s="469"/>
      <c r="O11" s="469"/>
      <c r="P11" s="470"/>
      <c r="Q11" s="486">
        <f>IFERROR(Q9/K11,0)</f>
        <v>89.375</v>
      </c>
      <c r="R11" s="487"/>
      <c r="S11" s="47"/>
      <c r="T11" s="47"/>
      <c r="V11" s="47"/>
      <c r="W11" s="47"/>
      <c r="X11" s="47"/>
      <c r="Y11" s="47"/>
    </row>
    <row r="12" spans="1:25" ht="40" customHeight="1" x14ac:dyDescent="0.3">
      <c r="A12" s="47"/>
      <c r="B12" s="473" t="s">
        <v>21</v>
      </c>
      <c r="C12" s="495"/>
      <c r="D12" s="496"/>
      <c r="E12" s="488"/>
      <c r="F12" s="489"/>
      <c r="G12" s="489"/>
      <c r="H12" s="489"/>
      <c r="I12" s="490"/>
      <c r="J12" s="15" t="s">
        <v>22</v>
      </c>
      <c r="K12" s="251" t="s">
        <v>193</v>
      </c>
      <c r="L12" s="252"/>
      <c r="M12" s="468" t="s">
        <v>23</v>
      </c>
      <c r="N12" s="469"/>
      <c r="O12" s="469"/>
      <c r="P12" s="470"/>
      <c r="Q12" s="4">
        <v>60</v>
      </c>
      <c r="R12" s="2">
        <f>IFERROR(Q9/Q12,0)</f>
        <v>47.666666666666664</v>
      </c>
      <c r="S12" s="47"/>
      <c r="T12" s="47"/>
      <c r="V12" s="47"/>
      <c r="W12" s="47"/>
      <c r="X12" s="47"/>
      <c r="Y12" s="47"/>
    </row>
    <row r="13" spans="1:25" s="88" customFormat="1" ht="15" customHeight="1" x14ac:dyDescent="0.3">
      <c r="B13" s="340"/>
      <c r="C13" s="340"/>
      <c r="D13" s="340"/>
      <c r="E13" s="341"/>
      <c r="F13" s="341"/>
      <c r="G13" s="341"/>
      <c r="H13" s="341"/>
      <c r="I13" s="341"/>
      <c r="J13" s="342"/>
      <c r="K13" s="341"/>
      <c r="L13" s="341"/>
      <c r="M13" s="341"/>
      <c r="N13" s="341"/>
      <c r="O13" s="341"/>
      <c r="P13" s="341"/>
      <c r="Q13" s="341"/>
      <c r="R13" s="341"/>
      <c r="U13" s="168"/>
    </row>
    <row r="14" spans="1:25" ht="12" customHeight="1" x14ac:dyDescent="0.3">
      <c r="A14" s="47"/>
      <c r="B14" s="47"/>
      <c r="C14" s="47"/>
      <c r="D14" s="47"/>
      <c r="E14" s="47"/>
      <c r="F14" s="47"/>
      <c r="G14" s="47"/>
      <c r="H14" s="47"/>
      <c r="I14" s="47"/>
      <c r="J14" s="47"/>
      <c r="K14" s="47"/>
      <c r="L14" s="47"/>
      <c r="M14" s="47"/>
      <c r="N14" s="47"/>
      <c r="O14" s="47"/>
      <c r="P14" s="47"/>
      <c r="Q14" s="239" t="s">
        <v>24</v>
      </c>
      <c r="R14" s="240" t="s">
        <v>25</v>
      </c>
      <c r="S14" s="47"/>
      <c r="T14" s="47"/>
      <c r="U14" s="46" t="s">
        <v>26</v>
      </c>
      <c r="V14" s="47"/>
      <c r="W14" s="47"/>
      <c r="X14" s="47"/>
      <c r="Y14" s="47"/>
    </row>
    <row r="15" spans="1:25" ht="15.75" customHeight="1" x14ac:dyDescent="0.3">
      <c r="A15" s="47"/>
      <c r="B15" s="346" t="s">
        <v>27</v>
      </c>
      <c r="C15" s="346" t="s">
        <v>28</v>
      </c>
      <c r="D15" s="346" t="s">
        <v>29</v>
      </c>
      <c r="E15" s="347" t="s">
        <v>30</v>
      </c>
      <c r="F15" s="346" t="s">
        <v>31</v>
      </c>
      <c r="G15" s="346" t="s">
        <v>32</v>
      </c>
      <c r="H15" s="346" t="s">
        <v>33</v>
      </c>
      <c r="I15" s="346" t="s">
        <v>34</v>
      </c>
      <c r="J15" s="346" t="s">
        <v>35</v>
      </c>
      <c r="K15" s="456" t="s">
        <v>36</v>
      </c>
      <c r="L15" s="457"/>
      <c r="M15" s="458" t="s">
        <v>37</v>
      </c>
      <c r="N15" s="459"/>
      <c r="O15" s="459"/>
      <c r="P15" s="7" t="s">
        <v>38</v>
      </c>
      <c r="Q15" s="241">
        <v>14.5</v>
      </c>
      <c r="R15" s="42"/>
      <c r="S15" s="47"/>
      <c r="T15" s="13"/>
      <c r="U15" s="56"/>
      <c r="V15" s="13"/>
      <c r="W15" s="13"/>
      <c r="X15" s="13"/>
      <c r="Y15" s="13"/>
    </row>
    <row r="16" spans="1:25" ht="13.75" customHeight="1" x14ac:dyDescent="0.3">
      <c r="A16" s="47"/>
      <c r="B16" s="441">
        <v>17</v>
      </c>
      <c r="C16" s="6">
        <f>E9+112</f>
        <v>44339</v>
      </c>
      <c r="D16" s="229">
        <f>IFERROR(IF(C16=$H$9,($K$9-E16),0),0)</f>
        <v>2868</v>
      </c>
      <c r="E16" s="28"/>
      <c r="F16" s="322"/>
      <c r="G16" s="322"/>
      <c r="H16" s="322">
        <v>240</v>
      </c>
      <c r="I16" s="322"/>
      <c r="J16" s="26">
        <f t="shared" ref="J16:J23" si="0">IFERROR(I16/H16,0)</f>
        <v>0</v>
      </c>
      <c r="K16" s="444"/>
      <c r="L16" s="445"/>
      <c r="M16" s="446" t="s">
        <v>39</v>
      </c>
      <c r="N16" s="447"/>
      <c r="O16" s="447"/>
      <c r="P16" s="8" t="s">
        <v>40</v>
      </c>
      <c r="Q16" s="54">
        <f>IFERROR(((E23/D23)*100),0)</f>
        <v>0.13955342902711323</v>
      </c>
      <c r="R16" s="52">
        <f>Standards!C6</f>
        <v>0.1</v>
      </c>
      <c r="S16" s="47"/>
      <c r="T16" s="13"/>
      <c r="U16" s="67">
        <f>E23/$Q$9</f>
        <v>1.3986013986013986E-3</v>
      </c>
      <c r="V16" s="13" t="s">
        <v>41</v>
      </c>
      <c r="W16" s="71">
        <f>E23</f>
        <v>4</v>
      </c>
      <c r="X16" s="13"/>
      <c r="Y16" s="47" t="s">
        <v>42</v>
      </c>
    </row>
    <row r="17" spans="2:25" ht="13.75" customHeight="1" x14ac:dyDescent="0.3">
      <c r="B17" s="442"/>
      <c r="C17" s="6">
        <f t="shared" ref="C17:C22" si="1">C16+1</f>
        <v>44340</v>
      </c>
      <c r="D17" s="229">
        <f>IFERROR(IF(C17=$H$9,($K$9-E17),D16-E17),0)</f>
        <v>2868</v>
      </c>
      <c r="E17" s="28"/>
      <c r="F17" s="322"/>
      <c r="G17" s="322"/>
      <c r="H17" s="322">
        <v>240</v>
      </c>
      <c r="I17" s="322"/>
      <c r="J17" s="26">
        <f t="shared" si="0"/>
        <v>0</v>
      </c>
      <c r="K17" s="444"/>
      <c r="L17" s="445"/>
      <c r="M17" s="446" t="s">
        <v>43</v>
      </c>
      <c r="N17" s="447"/>
      <c r="O17" s="447"/>
      <c r="P17" s="8" t="s">
        <v>40</v>
      </c>
      <c r="Q17" s="54">
        <f>IFERROR(((F23/7)*100)/D23,0)</f>
        <v>0</v>
      </c>
      <c r="R17" s="52">
        <f>'Output data week'!H8</f>
        <v>0</v>
      </c>
      <c r="S17" s="47"/>
      <c r="T17" s="13"/>
      <c r="U17" s="67">
        <f>((F23/7)/$Q$9)</f>
        <v>0</v>
      </c>
      <c r="V17" s="13" t="s">
        <v>44</v>
      </c>
      <c r="W17" s="69">
        <f>W16/$Q$9</f>
        <v>1.3986013986013986E-3</v>
      </c>
      <c r="X17" s="13"/>
      <c r="Y17" s="68" t="s">
        <v>45</v>
      </c>
    </row>
    <row r="18" spans="2:25" ht="13.75" customHeight="1" x14ac:dyDescent="0.3">
      <c r="B18" s="442"/>
      <c r="C18" s="6">
        <f t="shared" si="1"/>
        <v>44341</v>
      </c>
      <c r="D18" s="229">
        <f t="shared" ref="D18:D21" si="2">IFERROR(IF(C18=$H$9,($K$9-E18),D17-E18),0)</f>
        <v>2868</v>
      </c>
      <c r="E18" s="28"/>
      <c r="F18" s="322"/>
      <c r="G18" s="322"/>
      <c r="H18" s="322">
        <v>240</v>
      </c>
      <c r="I18" s="322"/>
      <c r="J18" s="26">
        <f t="shared" si="0"/>
        <v>0</v>
      </c>
      <c r="K18" s="444"/>
      <c r="L18" s="445"/>
      <c r="M18" s="446" t="s">
        <v>46</v>
      </c>
      <c r="N18" s="447"/>
      <c r="O18" s="447"/>
      <c r="P18" s="8" t="s">
        <v>40</v>
      </c>
      <c r="Q18" s="80">
        <f>IFERROR(((G23/F23)*100),0)</f>
        <v>0</v>
      </c>
      <c r="R18" s="52">
        <f>'Output data week'!K8</f>
        <v>0</v>
      </c>
      <c r="S18" s="47"/>
      <c r="T18" s="13"/>
      <c r="U18" s="72">
        <f>F23</f>
        <v>0</v>
      </c>
      <c r="V18" s="13" t="s">
        <v>47</v>
      </c>
      <c r="W18" s="73">
        <f>U18/$Q$9</f>
        <v>0</v>
      </c>
      <c r="X18" s="13"/>
      <c r="Y18" s="68" t="s">
        <v>48</v>
      </c>
    </row>
    <row r="19" spans="2:25" ht="13.75" customHeight="1" x14ac:dyDescent="0.3">
      <c r="B19" s="442"/>
      <c r="C19" s="6">
        <f t="shared" si="1"/>
        <v>44342</v>
      </c>
      <c r="D19" s="229">
        <f t="shared" si="2"/>
        <v>2868</v>
      </c>
      <c r="E19" s="28"/>
      <c r="F19" s="322"/>
      <c r="G19" s="322"/>
      <c r="H19" s="322">
        <v>240</v>
      </c>
      <c r="I19" s="322"/>
      <c r="J19" s="26">
        <f t="shared" si="0"/>
        <v>0</v>
      </c>
      <c r="K19" s="444"/>
      <c r="L19" s="445"/>
      <c r="M19" s="446" t="s">
        <v>49</v>
      </c>
      <c r="N19" s="447"/>
      <c r="O19" s="447"/>
      <c r="P19" s="8" t="s">
        <v>50</v>
      </c>
      <c r="Q19" s="242"/>
      <c r="R19" s="52">
        <f>'Output data week'!K8</f>
        <v>0</v>
      </c>
      <c r="S19" s="47"/>
      <c r="T19" s="13"/>
      <c r="U19" s="65">
        <f>F23/$Q$9</f>
        <v>0</v>
      </c>
      <c r="V19" s="13" t="s">
        <v>51</v>
      </c>
      <c r="W19" s="13"/>
      <c r="X19" s="13"/>
      <c r="Y19" s="13"/>
    </row>
    <row r="20" spans="2:25" ht="13.75" customHeight="1" x14ac:dyDescent="0.3">
      <c r="B20" s="442"/>
      <c r="C20" s="6">
        <f t="shared" si="1"/>
        <v>44343</v>
      </c>
      <c r="D20" s="229">
        <f t="shared" si="2"/>
        <v>2864</v>
      </c>
      <c r="E20" s="28">
        <v>4</v>
      </c>
      <c r="F20" s="322"/>
      <c r="G20" s="322"/>
      <c r="H20" s="322">
        <v>240</v>
      </c>
      <c r="I20" s="322"/>
      <c r="J20" s="26">
        <f t="shared" si="0"/>
        <v>0</v>
      </c>
      <c r="K20" s="444" t="s">
        <v>195</v>
      </c>
      <c r="L20" s="445"/>
      <c r="M20" s="446" t="s">
        <v>52</v>
      </c>
      <c r="N20" s="447"/>
      <c r="O20" s="447"/>
      <c r="P20" s="8" t="s">
        <v>50</v>
      </c>
      <c r="Q20" s="39">
        <f>IFERROR(Q19*(Q17/100),0)</f>
        <v>0</v>
      </c>
      <c r="R20" s="52">
        <f>(R17/100)*R19</f>
        <v>0</v>
      </c>
      <c r="S20" s="47"/>
      <c r="T20" s="13"/>
      <c r="U20" s="65">
        <f>((F23*Q19)/1000)</f>
        <v>0</v>
      </c>
      <c r="V20" s="13" t="s">
        <v>53</v>
      </c>
      <c r="W20" s="73">
        <f>U20</f>
        <v>0</v>
      </c>
      <c r="X20" s="13"/>
      <c r="Y20" s="82" t="s">
        <v>54</v>
      </c>
    </row>
    <row r="21" spans="2:25" ht="13.75" customHeight="1" x14ac:dyDescent="0.3">
      <c r="B21" s="442"/>
      <c r="C21" s="6">
        <f t="shared" si="1"/>
        <v>44344</v>
      </c>
      <c r="D21" s="229">
        <f t="shared" si="2"/>
        <v>2864</v>
      </c>
      <c r="E21" s="28"/>
      <c r="F21" s="322"/>
      <c r="G21" s="322"/>
      <c r="H21" s="322">
        <v>240</v>
      </c>
      <c r="I21" s="322"/>
      <c r="J21" s="26">
        <f t="shared" si="0"/>
        <v>0</v>
      </c>
      <c r="K21" s="444"/>
      <c r="L21" s="445"/>
      <c r="M21" s="446" t="s">
        <v>55</v>
      </c>
      <c r="N21" s="447"/>
      <c r="O21" s="447"/>
      <c r="P21" s="8" t="s">
        <v>50</v>
      </c>
      <c r="Q21" s="39">
        <f>IFERROR(((H23/7)/D23)*1000,0)</f>
        <v>83.732057416267949</v>
      </c>
      <c r="R21" s="52">
        <f>'Output data week'!O8</f>
        <v>70</v>
      </c>
      <c r="S21" s="47"/>
      <c r="T21" s="13"/>
      <c r="U21" s="66">
        <f>U20/$Q$9</f>
        <v>0</v>
      </c>
      <c r="V21" s="13" t="s">
        <v>56</v>
      </c>
      <c r="W21" s="83">
        <f>W20/$Q$9</f>
        <v>0</v>
      </c>
      <c r="X21" s="13"/>
      <c r="Y21" s="82" t="s">
        <v>57</v>
      </c>
    </row>
    <row r="22" spans="2:25" ht="13.75" customHeight="1" x14ac:dyDescent="0.3">
      <c r="B22" s="442"/>
      <c r="C22" s="20">
        <f t="shared" si="1"/>
        <v>44345</v>
      </c>
      <c r="D22" s="250">
        <f>IFERROR(IF(C22=$H$9,($K$9-E22),D21-E22),0)</f>
        <v>2864</v>
      </c>
      <c r="E22" s="29"/>
      <c r="F22" s="323"/>
      <c r="G22" s="323"/>
      <c r="H22" s="323">
        <v>240</v>
      </c>
      <c r="I22" s="323"/>
      <c r="J22" s="27">
        <f t="shared" si="0"/>
        <v>0</v>
      </c>
      <c r="K22" s="448" t="s">
        <v>194</v>
      </c>
      <c r="L22" s="449"/>
      <c r="M22" s="446" t="s">
        <v>58</v>
      </c>
      <c r="N22" s="447"/>
      <c r="O22" s="447"/>
      <c r="P22" s="8"/>
      <c r="Q22" s="51">
        <f>IFERROR(Q21/Q20,0)</f>
        <v>0</v>
      </c>
      <c r="R22" s="52">
        <f>'Output data week'!Q8</f>
        <v>0</v>
      </c>
      <c r="S22" s="47"/>
      <c r="T22" s="13"/>
      <c r="U22" s="66">
        <f>H23/$Q$9</f>
        <v>0.58741258741258739</v>
      </c>
      <c r="V22" s="13" t="s">
        <v>59</v>
      </c>
      <c r="W22" s="13"/>
      <c r="X22" s="13">
        <f>IFERROR(F23/D23,0)</f>
        <v>0</v>
      </c>
      <c r="Y22" s="68" t="s">
        <v>60</v>
      </c>
    </row>
    <row r="23" spans="2:25" ht="13.75" customHeight="1" x14ac:dyDescent="0.3">
      <c r="B23" s="443"/>
      <c r="C23" s="19" t="s">
        <v>61</v>
      </c>
      <c r="D23" s="85">
        <f>SUM(D16:D22)/7</f>
        <v>2866.2857142857142</v>
      </c>
      <c r="E23" s="23">
        <f>IFERROR(SUM(E16:E22),0)</f>
        <v>4</v>
      </c>
      <c r="F23" s="24">
        <f>IFERROR(SUM(F16:F22),0)</f>
        <v>0</v>
      </c>
      <c r="G23" s="24">
        <f>IFERROR(SUM(G16:G22),0)</f>
        <v>0</v>
      </c>
      <c r="H23" s="24">
        <f>IFERROR(SUM(H16:H22),0)</f>
        <v>1680</v>
      </c>
      <c r="I23" s="24">
        <f>IFERROR(SUM(I16:I22),0)</f>
        <v>0</v>
      </c>
      <c r="J23" s="25">
        <f t="shared" si="0"/>
        <v>0</v>
      </c>
      <c r="K23" s="450"/>
      <c r="L23" s="451"/>
      <c r="M23" s="452" t="s">
        <v>62</v>
      </c>
      <c r="N23" s="453"/>
      <c r="O23" s="453"/>
      <c r="P23" s="9" t="s">
        <v>50</v>
      </c>
      <c r="Q23" s="243">
        <v>1416</v>
      </c>
      <c r="R23" s="53">
        <f>'Output data week'!Y8</f>
        <v>1440</v>
      </c>
      <c r="S23" s="47"/>
      <c r="T23" s="13"/>
      <c r="U23" s="56"/>
      <c r="V23" s="47"/>
      <c r="W23" s="13"/>
      <c r="X23" s="13"/>
      <c r="Y23" s="13"/>
    </row>
    <row r="24" spans="2:25" ht="5.25" customHeight="1" x14ac:dyDescent="0.3">
      <c r="B24" s="324"/>
      <c r="C24" s="324"/>
      <c r="D24" s="64"/>
      <c r="E24" s="324"/>
      <c r="F24" s="324"/>
      <c r="G24" s="324"/>
      <c r="H24" s="324"/>
      <c r="I24" s="324"/>
      <c r="J24" s="324"/>
      <c r="K24" s="461"/>
      <c r="L24" s="461"/>
      <c r="M24" s="321"/>
      <c r="N24" s="424"/>
      <c r="O24" s="424"/>
      <c r="P24" s="424"/>
      <c r="Q24" s="424"/>
      <c r="R24" s="424"/>
      <c r="S24" s="47"/>
      <c r="T24" s="47"/>
      <c r="V24" s="47"/>
      <c r="W24" s="47"/>
      <c r="X24" s="47"/>
      <c r="Y24" s="47"/>
    </row>
    <row r="25" spans="2:25" ht="15.25" customHeight="1" x14ac:dyDescent="0.3">
      <c r="B25" s="346" t="s">
        <v>27</v>
      </c>
      <c r="C25" s="346" t="s">
        <v>28</v>
      </c>
      <c r="D25" s="348" t="s">
        <v>29</v>
      </c>
      <c r="E25" s="347" t="s">
        <v>30</v>
      </c>
      <c r="F25" s="346" t="s">
        <v>31</v>
      </c>
      <c r="G25" s="346" t="s">
        <v>32</v>
      </c>
      <c r="H25" s="346" t="s">
        <v>33</v>
      </c>
      <c r="I25" s="346" t="s">
        <v>34</v>
      </c>
      <c r="J25" s="346" t="s">
        <v>35</v>
      </c>
      <c r="K25" s="456" t="s">
        <v>36</v>
      </c>
      <c r="L25" s="457"/>
      <c r="M25" s="428" t="s">
        <v>37</v>
      </c>
      <c r="N25" s="429"/>
      <c r="O25" s="429"/>
      <c r="P25" s="10" t="s">
        <v>38</v>
      </c>
      <c r="Q25" s="244">
        <v>15</v>
      </c>
      <c r="R25" s="43"/>
      <c r="S25" s="47"/>
      <c r="T25" s="47"/>
      <c r="V25" s="47"/>
      <c r="W25" s="47"/>
      <c r="X25" s="47"/>
      <c r="Y25" s="47"/>
    </row>
    <row r="26" spans="2:25" ht="13.75" customHeight="1" x14ac:dyDescent="0.3">
      <c r="B26" s="430">
        <f>B16+1</f>
        <v>18</v>
      </c>
      <c r="C26" s="5">
        <f>C22+1</f>
        <v>44346</v>
      </c>
      <c r="D26" s="233">
        <f>IFERROR(IF(C26=$H$9,$K$9,D22-E26),0)</f>
        <v>2864</v>
      </c>
      <c r="E26" s="30"/>
      <c r="F26" s="320"/>
      <c r="G26" s="320"/>
      <c r="H26" s="320">
        <v>240</v>
      </c>
      <c r="I26" s="320"/>
      <c r="J26" s="32">
        <f t="shared" ref="J26:J33" si="3">IFERROR(I26/H26,0)</f>
        <v>0</v>
      </c>
      <c r="K26" s="433"/>
      <c r="L26" s="434"/>
      <c r="M26" s="435" t="s">
        <v>39</v>
      </c>
      <c r="N26" s="436"/>
      <c r="O26" s="436"/>
      <c r="P26" s="11" t="s">
        <v>40</v>
      </c>
      <c r="Q26" s="55">
        <f>IFERROR(((E33/D33)*100),0)</f>
        <v>0.13974845278498702</v>
      </c>
      <c r="R26" s="78">
        <f>'Output data week'!D9</f>
        <v>0.1</v>
      </c>
      <c r="S26" s="47"/>
      <c r="T26" s="47"/>
      <c r="U26" s="67">
        <f>E33/$Q$9</f>
        <v>1.3986013986013986E-3</v>
      </c>
      <c r="V26" s="13" t="s">
        <v>41</v>
      </c>
      <c r="W26" s="70">
        <f>W16+E33</f>
        <v>8</v>
      </c>
      <c r="X26" s="47"/>
      <c r="Y26" s="47" t="s">
        <v>42</v>
      </c>
    </row>
    <row r="27" spans="2:25" ht="13.75" customHeight="1" x14ac:dyDescent="0.3">
      <c r="B27" s="431"/>
      <c r="C27" s="5">
        <f t="shared" ref="C27:C32" si="4">C26+1</f>
        <v>44347</v>
      </c>
      <c r="D27" s="233">
        <f t="shared" ref="D27:D32" si="5">IFERROR(IF(C27=$H$9,$K$9,D26-E27),0)</f>
        <v>2864</v>
      </c>
      <c r="E27" s="30"/>
      <c r="F27" s="320"/>
      <c r="G27" s="320"/>
      <c r="H27" s="320">
        <v>240</v>
      </c>
      <c r="I27" s="320"/>
      <c r="J27" s="32">
        <f t="shared" si="3"/>
        <v>0</v>
      </c>
      <c r="K27" s="433"/>
      <c r="L27" s="434"/>
      <c r="M27" s="435" t="s">
        <v>43</v>
      </c>
      <c r="N27" s="436"/>
      <c r="O27" s="436"/>
      <c r="P27" s="11" t="s">
        <v>40</v>
      </c>
      <c r="Q27" s="81">
        <f>IFERROR(((F33/7)*100)/D33,0)</f>
        <v>0</v>
      </c>
      <c r="R27" s="76">
        <f>'Output data week'!H9</f>
        <v>9</v>
      </c>
      <c r="S27" s="47"/>
      <c r="T27" s="47"/>
      <c r="U27" s="67">
        <f>((F33/7)/$Q$9)</f>
        <v>0</v>
      </c>
      <c r="V27" s="13" t="s">
        <v>44</v>
      </c>
      <c r="W27" s="69">
        <f>W26/$Q$9</f>
        <v>2.7972027972027972E-3</v>
      </c>
      <c r="X27" s="47"/>
      <c r="Y27" s="68" t="s">
        <v>45</v>
      </c>
    </row>
    <row r="28" spans="2:25" ht="13.75" customHeight="1" x14ac:dyDescent="0.3">
      <c r="B28" s="431"/>
      <c r="C28" s="5">
        <f t="shared" si="4"/>
        <v>44348</v>
      </c>
      <c r="D28" s="233">
        <f t="shared" si="5"/>
        <v>2864</v>
      </c>
      <c r="E28" s="30"/>
      <c r="F28" s="320"/>
      <c r="G28" s="320"/>
      <c r="H28" s="320">
        <v>240</v>
      </c>
      <c r="I28" s="320"/>
      <c r="J28" s="32">
        <f t="shared" si="3"/>
        <v>0</v>
      </c>
      <c r="K28" s="433"/>
      <c r="L28" s="434"/>
      <c r="M28" s="435" t="s">
        <v>46</v>
      </c>
      <c r="N28" s="436"/>
      <c r="O28" s="436"/>
      <c r="P28" s="11" t="s">
        <v>40</v>
      </c>
      <c r="Q28" s="55">
        <f>IFERROR(((G33/F33)*100),0)</f>
        <v>0</v>
      </c>
      <c r="R28" s="44"/>
      <c r="S28" s="47"/>
      <c r="T28" s="47"/>
      <c r="U28" s="72">
        <f>U18+F33</f>
        <v>0</v>
      </c>
      <c r="V28" s="13" t="s">
        <v>47</v>
      </c>
      <c r="W28" s="73">
        <f>U28/$Q$9</f>
        <v>0</v>
      </c>
      <c r="X28" s="47"/>
      <c r="Y28" s="47" t="s">
        <v>63</v>
      </c>
    </row>
    <row r="29" spans="2:25" ht="13.75" customHeight="1" x14ac:dyDescent="0.3">
      <c r="B29" s="431"/>
      <c r="C29" s="5">
        <f t="shared" si="4"/>
        <v>44349</v>
      </c>
      <c r="D29" s="233">
        <f t="shared" si="5"/>
        <v>2864</v>
      </c>
      <c r="E29" s="30"/>
      <c r="F29" s="320"/>
      <c r="G29" s="320"/>
      <c r="H29" s="320">
        <v>240</v>
      </c>
      <c r="I29" s="320"/>
      <c r="J29" s="32">
        <f t="shared" si="3"/>
        <v>0</v>
      </c>
      <c r="K29" s="433"/>
      <c r="L29" s="434"/>
      <c r="M29" s="435" t="s">
        <v>49</v>
      </c>
      <c r="N29" s="436"/>
      <c r="O29" s="436"/>
      <c r="P29" s="11" t="s">
        <v>50</v>
      </c>
      <c r="Q29" s="246"/>
      <c r="R29" s="76">
        <f>'Output data week'!K9</f>
        <v>49.399999618530273</v>
      </c>
      <c r="S29" s="47"/>
      <c r="T29" s="47"/>
      <c r="U29" s="65">
        <f>F33/$Q$9</f>
        <v>0</v>
      </c>
      <c r="V29" s="13" t="s">
        <v>51</v>
      </c>
      <c r="W29" s="47"/>
      <c r="X29" s="47"/>
      <c r="Y29" s="47"/>
    </row>
    <row r="30" spans="2:25" ht="13.75" customHeight="1" x14ac:dyDescent="0.3">
      <c r="B30" s="431"/>
      <c r="C30" s="5">
        <f t="shared" si="4"/>
        <v>44350</v>
      </c>
      <c r="D30" s="233">
        <f t="shared" si="5"/>
        <v>2860</v>
      </c>
      <c r="E30" s="30">
        <v>4</v>
      </c>
      <c r="F30" s="320"/>
      <c r="G30" s="320"/>
      <c r="H30" s="320">
        <v>240</v>
      </c>
      <c r="I30" s="320"/>
      <c r="J30" s="32">
        <f t="shared" si="3"/>
        <v>0</v>
      </c>
      <c r="K30" s="433"/>
      <c r="L30" s="434"/>
      <c r="M30" s="435" t="s">
        <v>52</v>
      </c>
      <c r="N30" s="436"/>
      <c r="O30" s="436"/>
      <c r="P30" s="11" t="s">
        <v>50</v>
      </c>
      <c r="Q30" s="50">
        <f>IFERROR(Q29*(Q27/100),0)</f>
        <v>0</v>
      </c>
      <c r="R30" s="76">
        <f>(R27/100)*R29</f>
        <v>4.445999965667724</v>
      </c>
      <c r="S30" s="47"/>
      <c r="T30" s="47"/>
      <c r="U30" s="56">
        <f>((F33*Q29)/1000)</f>
        <v>0</v>
      </c>
      <c r="V30" s="13" t="s">
        <v>53</v>
      </c>
      <c r="W30" s="75">
        <f>W20+U30</f>
        <v>0</v>
      </c>
      <c r="X30" s="47"/>
      <c r="Y30" s="47" t="s">
        <v>54</v>
      </c>
    </row>
    <row r="31" spans="2:25" ht="13.75" customHeight="1" x14ac:dyDescent="0.3">
      <c r="B31" s="431"/>
      <c r="C31" s="5">
        <f t="shared" si="4"/>
        <v>44351</v>
      </c>
      <c r="D31" s="233">
        <f t="shared" si="5"/>
        <v>2860</v>
      </c>
      <c r="E31" s="30"/>
      <c r="F31" s="320"/>
      <c r="G31" s="320"/>
      <c r="H31" s="320">
        <v>240</v>
      </c>
      <c r="I31" s="320"/>
      <c r="J31" s="32">
        <f t="shared" si="3"/>
        <v>0</v>
      </c>
      <c r="K31" s="433"/>
      <c r="L31" s="434"/>
      <c r="M31" s="435" t="s">
        <v>55</v>
      </c>
      <c r="N31" s="436"/>
      <c r="O31" s="436"/>
      <c r="P31" s="11" t="s">
        <v>50</v>
      </c>
      <c r="Q31" s="50">
        <f>IFERROR(((H33/7)/D33)*1000,0)</f>
        <v>83.849071670992217</v>
      </c>
      <c r="R31" s="49">
        <f>'Output data week'!O9</f>
        <v>75</v>
      </c>
      <c r="S31" s="47"/>
      <c r="T31" s="47"/>
      <c r="U31" s="66">
        <f>U30/$Q$9</f>
        <v>0</v>
      </c>
      <c r="V31" s="13" t="s">
        <v>56</v>
      </c>
      <c r="W31" s="48">
        <f>W30/$Q$9</f>
        <v>0</v>
      </c>
      <c r="X31" s="47"/>
      <c r="Y31" s="47" t="s">
        <v>57</v>
      </c>
    </row>
    <row r="32" spans="2:25" ht="13.75" customHeight="1" thickBot="1" x14ac:dyDescent="0.35">
      <c r="B32" s="431"/>
      <c r="C32" s="22">
        <f t="shared" si="4"/>
        <v>44352</v>
      </c>
      <c r="D32" s="234">
        <f t="shared" si="5"/>
        <v>2860</v>
      </c>
      <c r="E32" s="31"/>
      <c r="F32" s="325"/>
      <c r="G32" s="325"/>
      <c r="H32" s="325">
        <v>240</v>
      </c>
      <c r="I32" s="325"/>
      <c r="J32" s="33">
        <f t="shared" si="3"/>
        <v>0</v>
      </c>
      <c r="K32" s="437" t="s">
        <v>196</v>
      </c>
      <c r="L32" s="438"/>
      <c r="M32" s="435" t="s">
        <v>58</v>
      </c>
      <c r="N32" s="436"/>
      <c r="O32" s="436"/>
      <c r="P32" s="11"/>
      <c r="Q32" s="40">
        <f>IFERROR(Q31/Q30,0)</f>
        <v>0</v>
      </c>
      <c r="R32" s="77">
        <f>'Output data week'!Q9</f>
        <v>0</v>
      </c>
      <c r="S32" s="47"/>
      <c r="T32" s="47"/>
      <c r="U32" s="66">
        <f>H33/$Q$9</f>
        <v>0.58741258741258739</v>
      </c>
      <c r="V32" s="13" t="s">
        <v>59</v>
      </c>
      <c r="W32" s="47"/>
      <c r="X32" s="254">
        <f>IFERROR((X22+(F33/D33)),0)</f>
        <v>0</v>
      </c>
      <c r="Y32" s="47" t="s">
        <v>60</v>
      </c>
    </row>
    <row r="33" spans="2:26" ht="13.75" customHeight="1" x14ac:dyDescent="0.3">
      <c r="B33" s="432"/>
      <c r="C33" s="21" t="s">
        <v>61</v>
      </c>
      <c r="D33" s="38">
        <f>SUM(D26:D32)/7</f>
        <v>2862.2857142857142</v>
      </c>
      <c r="E33" s="86">
        <f>IFERROR(SUM(E26:E32),0)</f>
        <v>4</v>
      </c>
      <c r="F33" s="87">
        <f>IFERROR(SUM(F26:F32),0)</f>
        <v>0</v>
      </c>
      <c r="G33" s="87">
        <f>IFERROR(SUM(G26:G32),0)</f>
        <v>0</v>
      </c>
      <c r="H33" s="87">
        <f>IFERROR(SUM(H26:H32),0)</f>
        <v>1680</v>
      </c>
      <c r="I33" s="87">
        <f>IFERROR(SUM(I26:I32),0)</f>
        <v>0</v>
      </c>
      <c r="J33" s="34">
        <f t="shared" si="3"/>
        <v>0</v>
      </c>
      <c r="K33" s="439"/>
      <c r="L33" s="440"/>
      <c r="M33" s="454" t="s">
        <v>62</v>
      </c>
      <c r="N33" s="455"/>
      <c r="O33" s="455"/>
      <c r="P33" s="12" t="s">
        <v>50</v>
      </c>
      <c r="Q33" s="245">
        <v>1449</v>
      </c>
      <c r="R33" s="45">
        <f>'Output data week'!Y9</f>
        <v>1520</v>
      </c>
      <c r="S33" s="47"/>
      <c r="T33" s="47"/>
      <c r="V33" s="47"/>
      <c r="W33" s="47"/>
      <c r="X33" s="47"/>
      <c r="Y33" s="47"/>
      <c r="Z33" s="47"/>
    </row>
    <row r="34" spans="2:26" s="47" customFormat="1" ht="5.25" customHeight="1" x14ac:dyDescent="0.3">
      <c r="B34" s="58"/>
      <c r="C34" s="59"/>
      <c r="D34" s="60"/>
      <c r="E34" s="61"/>
      <c r="F34" s="61"/>
      <c r="G34" s="61"/>
      <c r="H34" s="61"/>
      <c r="I34" s="61"/>
      <c r="J34" s="62"/>
      <c r="K34" s="63"/>
      <c r="L34" s="63"/>
      <c r="M34" s="317"/>
      <c r="N34" s="317"/>
      <c r="O34" s="317"/>
      <c r="P34" s="11"/>
      <c r="Q34" s="253"/>
      <c r="R34" s="57"/>
      <c r="U34" s="46"/>
    </row>
    <row r="35" spans="2:26" s="47" customFormat="1" ht="13.75" customHeight="1" x14ac:dyDescent="0.3">
      <c r="B35" s="419" t="s">
        <v>64</v>
      </c>
      <c r="C35" s="420"/>
      <c r="D35" s="350" t="s">
        <v>65</v>
      </c>
      <c r="E35" s="351">
        <f>+E23+E33</f>
        <v>8</v>
      </c>
      <c r="F35" s="351">
        <f>+F23+F33</f>
        <v>0</v>
      </c>
      <c r="G35" s="351">
        <f>+G23+G33</f>
        <v>0</v>
      </c>
      <c r="H35" s="351">
        <f>+H23+H33</f>
        <v>3360</v>
      </c>
      <c r="I35" s="351">
        <f>+I23+I33</f>
        <v>0</v>
      </c>
      <c r="J35" s="352">
        <f>IFERROR(I35/H35,0)</f>
        <v>0</v>
      </c>
      <c r="K35" s="421" t="s">
        <v>66</v>
      </c>
      <c r="L35" s="422"/>
      <c r="M35" s="422"/>
      <c r="N35" s="422"/>
      <c r="O35" s="353">
        <f>IFERROR(U20+U30,0)</f>
        <v>0</v>
      </c>
      <c r="P35" s="354" t="s">
        <v>67</v>
      </c>
      <c r="Q35" s="355" t="s">
        <v>68</v>
      </c>
      <c r="R35" s="356">
        <f>IFERROR(H35/O35,0)</f>
        <v>0</v>
      </c>
      <c r="U35" s="46"/>
    </row>
    <row r="36" spans="2:26" ht="5.25" customHeight="1" x14ac:dyDescent="0.3">
      <c r="B36" s="326"/>
      <c r="C36" s="326"/>
      <c r="D36" s="64"/>
      <c r="E36" s="326"/>
      <c r="F36" s="326"/>
      <c r="G36" s="326"/>
      <c r="H36" s="326"/>
      <c r="I36" s="326"/>
      <c r="J36" s="326"/>
      <c r="K36" s="423"/>
      <c r="L36" s="423"/>
      <c r="M36" s="321"/>
      <c r="N36" s="424"/>
      <c r="O36" s="424"/>
      <c r="P36" s="424"/>
      <c r="Q36" s="424"/>
      <c r="R36" s="424"/>
      <c r="S36" s="47"/>
      <c r="T36" s="47"/>
      <c r="V36" s="47"/>
      <c r="W36" s="47"/>
      <c r="X36" s="47"/>
      <c r="Y36" s="47"/>
      <c r="Z36" s="47"/>
    </row>
    <row r="37" spans="2:26" ht="15.75" customHeight="1" x14ac:dyDescent="0.3">
      <c r="B37" s="346" t="s">
        <v>27</v>
      </c>
      <c r="C37" s="346" t="s">
        <v>28</v>
      </c>
      <c r="D37" s="349" t="s">
        <v>29</v>
      </c>
      <c r="E37" s="347" t="s">
        <v>30</v>
      </c>
      <c r="F37" s="346" t="s">
        <v>31</v>
      </c>
      <c r="G37" s="346" t="s">
        <v>32</v>
      </c>
      <c r="H37" s="346" t="s">
        <v>33</v>
      </c>
      <c r="I37" s="346" t="s">
        <v>34</v>
      </c>
      <c r="J37" s="346" t="s">
        <v>35</v>
      </c>
      <c r="K37" s="456" t="s">
        <v>36</v>
      </c>
      <c r="L37" s="457"/>
      <c r="M37" s="458" t="s">
        <v>37</v>
      </c>
      <c r="N37" s="459"/>
      <c r="O37" s="459"/>
      <c r="P37" s="7" t="s">
        <v>38</v>
      </c>
      <c r="Q37" s="241">
        <v>15</v>
      </c>
      <c r="R37" s="42"/>
      <c r="S37" s="47"/>
      <c r="T37" s="47"/>
      <c r="V37" s="47"/>
      <c r="W37" s="47"/>
      <c r="X37" s="47"/>
      <c r="Y37" s="47"/>
      <c r="Z37" s="47"/>
    </row>
    <row r="38" spans="2:26" ht="13.75" customHeight="1" x14ac:dyDescent="0.3">
      <c r="B38" s="441">
        <f>B26+1</f>
        <v>19</v>
      </c>
      <c r="C38" s="6">
        <f>C32+1</f>
        <v>44353</v>
      </c>
      <c r="D38" s="229">
        <f>IFERROR(IF(C38=$H$9,$K$9,D32-E38),0)</f>
        <v>2860</v>
      </c>
      <c r="E38" s="28"/>
      <c r="F38" s="322"/>
      <c r="G38" s="322"/>
      <c r="H38" s="322">
        <v>250</v>
      </c>
      <c r="I38" s="322"/>
      <c r="J38" s="35">
        <f t="shared" ref="J38:J45" si="6">IFERROR(I38/H38,0)</f>
        <v>0</v>
      </c>
      <c r="K38" s="444" t="s">
        <v>196</v>
      </c>
      <c r="L38" s="445"/>
      <c r="M38" s="446" t="s">
        <v>39</v>
      </c>
      <c r="N38" s="447"/>
      <c r="O38" s="447"/>
      <c r="P38" s="8" t="s">
        <v>40</v>
      </c>
      <c r="Q38" s="54">
        <f>IFERROR(((E45/D45)*100),0)</f>
        <v>6.9951034276006796E-2</v>
      </c>
      <c r="R38" s="52">
        <f>'Output data week'!D10</f>
        <v>0.1</v>
      </c>
      <c r="S38" s="47"/>
      <c r="T38" s="47"/>
      <c r="U38" s="67">
        <f>E45/$Q$9</f>
        <v>6.993006993006993E-4</v>
      </c>
      <c r="V38" s="13" t="s">
        <v>41</v>
      </c>
      <c r="W38" s="70">
        <f>E45</f>
        <v>2</v>
      </c>
      <c r="X38" s="47"/>
      <c r="Y38" s="47" t="s">
        <v>42</v>
      </c>
      <c r="Z38" s="47"/>
    </row>
    <row r="39" spans="2:26" ht="13.75" customHeight="1" x14ac:dyDescent="0.3">
      <c r="B39" s="442"/>
      <c r="C39" s="6">
        <f t="shared" ref="C39:C44" si="7">C38+1</f>
        <v>44354</v>
      </c>
      <c r="D39" s="229">
        <f t="shared" ref="D39:D44" si="8">IFERROR(IF(C39=$H$9,$K$9,D38-E39),0)</f>
        <v>2860</v>
      </c>
      <c r="E39" s="28"/>
      <c r="F39" s="322"/>
      <c r="G39" s="322"/>
      <c r="H39" s="322">
        <v>260</v>
      </c>
      <c r="I39" s="322"/>
      <c r="J39" s="35">
        <f t="shared" si="6"/>
        <v>0</v>
      </c>
      <c r="K39" s="444" t="s">
        <v>196</v>
      </c>
      <c r="L39" s="445"/>
      <c r="M39" s="446" t="s">
        <v>43</v>
      </c>
      <c r="N39" s="447"/>
      <c r="O39" s="447"/>
      <c r="P39" s="8" t="s">
        <v>40</v>
      </c>
      <c r="Q39" s="54">
        <f>IFERROR(((F45/7)*100)/D45,0)</f>
        <v>0</v>
      </c>
      <c r="R39" s="52">
        <f>'Output data week'!H10</f>
        <v>31</v>
      </c>
      <c r="S39" s="47"/>
      <c r="T39" s="47"/>
      <c r="U39" s="67">
        <f>((F45/7)/$Q$9)</f>
        <v>0</v>
      </c>
      <c r="V39" s="13" t="s">
        <v>44</v>
      </c>
      <c r="W39" s="69">
        <f>E45/$Q$9</f>
        <v>6.993006993006993E-4</v>
      </c>
      <c r="X39" s="47"/>
      <c r="Y39" s="68" t="s">
        <v>45</v>
      </c>
      <c r="Z39" s="47"/>
    </row>
    <row r="40" spans="2:26" ht="13.75" customHeight="1" x14ac:dyDescent="0.3">
      <c r="B40" s="442"/>
      <c r="C40" s="6">
        <f t="shared" si="7"/>
        <v>44355</v>
      </c>
      <c r="D40" s="229">
        <f t="shared" si="8"/>
        <v>2860</v>
      </c>
      <c r="E40" s="28"/>
      <c r="F40" s="322"/>
      <c r="G40" s="322"/>
      <c r="H40" s="322">
        <v>270</v>
      </c>
      <c r="I40" s="322"/>
      <c r="J40" s="35">
        <f t="shared" si="6"/>
        <v>0</v>
      </c>
      <c r="K40" s="444" t="s">
        <v>196</v>
      </c>
      <c r="L40" s="445"/>
      <c r="M40" s="446" t="s">
        <v>46</v>
      </c>
      <c r="N40" s="447"/>
      <c r="O40" s="447"/>
      <c r="P40" s="8" t="s">
        <v>40</v>
      </c>
      <c r="Q40" s="80">
        <f>IFERROR(((G45/F45)*100),0)</f>
        <v>0</v>
      </c>
      <c r="R40" s="52"/>
      <c r="S40" s="47"/>
      <c r="T40" s="47"/>
      <c r="U40" s="72">
        <f>U28+F45</f>
        <v>0</v>
      </c>
      <c r="V40" s="13" t="s">
        <v>47</v>
      </c>
      <c r="W40" s="75">
        <f>U40/$Q$9</f>
        <v>0</v>
      </c>
      <c r="X40" s="47"/>
      <c r="Y40" s="47" t="s">
        <v>63</v>
      </c>
      <c r="Z40" s="47"/>
    </row>
    <row r="41" spans="2:26" ht="13.75" customHeight="1" x14ac:dyDescent="0.3">
      <c r="B41" s="442"/>
      <c r="C41" s="6">
        <f t="shared" si="7"/>
        <v>44356</v>
      </c>
      <c r="D41" s="229">
        <f t="shared" si="8"/>
        <v>2860</v>
      </c>
      <c r="E41" s="28"/>
      <c r="F41" s="322"/>
      <c r="G41" s="322"/>
      <c r="H41" s="322">
        <v>280</v>
      </c>
      <c r="I41" s="322"/>
      <c r="J41" s="35">
        <f t="shared" si="6"/>
        <v>0</v>
      </c>
      <c r="K41" s="444" t="s">
        <v>196</v>
      </c>
      <c r="L41" s="445"/>
      <c r="M41" s="446" t="s">
        <v>49</v>
      </c>
      <c r="N41" s="447"/>
      <c r="O41" s="447"/>
      <c r="P41" s="8" t="s">
        <v>50</v>
      </c>
      <c r="Q41" s="242"/>
      <c r="R41" s="52">
        <f>'Output data week'!K10</f>
        <v>50</v>
      </c>
      <c r="S41" s="47"/>
      <c r="T41" s="47"/>
      <c r="U41" s="65">
        <f>F45/$Q$9</f>
        <v>0</v>
      </c>
      <c r="V41" s="13" t="s">
        <v>51</v>
      </c>
      <c r="W41" s="47"/>
      <c r="X41" s="47"/>
      <c r="Y41" s="47"/>
      <c r="Z41" s="47"/>
    </row>
    <row r="42" spans="2:26" ht="13.75" customHeight="1" x14ac:dyDescent="0.3">
      <c r="B42" s="442"/>
      <c r="C42" s="6">
        <f t="shared" si="7"/>
        <v>44357</v>
      </c>
      <c r="D42" s="229">
        <f t="shared" si="8"/>
        <v>2858</v>
      </c>
      <c r="E42" s="28">
        <v>2</v>
      </c>
      <c r="F42" s="322"/>
      <c r="G42" s="322"/>
      <c r="H42" s="322">
        <v>290</v>
      </c>
      <c r="I42" s="322"/>
      <c r="J42" s="35">
        <f t="shared" si="6"/>
        <v>0</v>
      </c>
      <c r="K42" s="444" t="s">
        <v>196</v>
      </c>
      <c r="L42" s="445"/>
      <c r="M42" s="446" t="s">
        <v>52</v>
      </c>
      <c r="N42" s="447"/>
      <c r="O42" s="447"/>
      <c r="P42" s="8" t="s">
        <v>50</v>
      </c>
      <c r="Q42" s="39">
        <f>IFERROR(Q41*(Q39/100),0)</f>
        <v>0</v>
      </c>
      <c r="R42" s="52">
        <f>(R39/100)*R41</f>
        <v>15.5</v>
      </c>
      <c r="S42" s="47"/>
      <c r="T42" s="47"/>
      <c r="U42" s="56">
        <f>((F45*Q41)/1000)</f>
        <v>0</v>
      </c>
      <c r="V42" s="13" t="s">
        <v>53</v>
      </c>
      <c r="W42" s="75">
        <f>W30+U42</f>
        <v>0</v>
      </c>
      <c r="X42" s="47"/>
      <c r="Y42" s="79" t="s">
        <v>54</v>
      </c>
      <c r="Z42" s="47"/>
    </row>
    <row r="43" spans="2:26" ht="13.75" customHeight="1" x14ac:dyDescent="0.3">
      <c r="B43" s="442"/>
      <c r="C43" s="6">
        <f t="shared" si="7"/>
        <v>44358</v>
      </c>
      <c r="D43" s="229">
        <f t="shared" si="8"/>
        <v>2858</v>
      </c>
      <c r="E43" s="28"/>
      <c r="F43" s="322"/>
      <c r="G43" s="322"/>
      <c r="H43" s="322">
        <v>300</v>
      </c>
      <c r="I43" s="322"/>
      <c r="J43" s="35">
        <f t="shared" si="6"/>
        <v>0</v>
      </c>
      <c r="K43" s="444" t="s">
        <v>196</v>
      </c>
      <c r="L43" s="445"/>
      <c r="M43" s="446" t="s">
        <v>55</v>
      </c>
      <c r="N43" s="447"/>
      <c r="O43" s="447"/>
      <c r="P43" s="8" t="s">
        <v>50</v>
      </c>
      <c r="Q43" s="39">
        <f>IFERROR(((H45/7)/D45)*1000,0)</f>
        <v>97.931447986409495</v>
      </c>
      <c r="R43" s="52">
        <f>'Output data week'!O10</f>
        <v>80</v>
      </c>
      <c r="S43" s="47"/>
      <c r="T43" s="47"/>
      <c r="U43" s="66">
        <f>U42/$Q$9</f>
        <v>0</v>
      </c>
      <c r="V43" s="13" t="s">
        <v>56</v>
      </c>
      <c r="W43" s="84">
        <f>W42/$Q$9</f>
        <v>0</v>
      </c>
      <c r="X43" s="47"/>
      <c r="Y43" s="47" t="s">
        <v>57</v>
      </c>
      <c r="Z43" s="47"/>
    </row>
    <row r="44" spans="2:26" ht="13.75" customHeight="1" thickBot="1" x14ac:dyDescent="0.35">
      <c r="B44" s="442"/>
      <c r="C44" s="20">
        <f t="shared" si="7"/>
        <v>44359</v>
      </c>
      <c r="D44" s="230">
        <f t="shared" si="8"/>
        <v>2858</v>
      </c>
      <c r="E44" s="29"/>
      <c r="F44" s="323"/>
      <c r="G44" s="323"/>
      <c r="H44" s="323">
        <v>310</v>
      </c>
      <c r="I44" s="323"/>
      <c r="J44" s="36">
        <f t="shared" si="6"/>
        <v>0</v>
      </c>
      <c r="K44" s="444" t="s">
        <v>196</v>
      </c>
      <c r="L44" s="445"/>
      <c r="M44" s="446" t="s">
        <v>58</v>
      </c>
      <c r="N44" s="447"/>
      <c r="O44" s="447"/>
      <c r="P44" s="8"/>
      <c r="Q44" s="51">
        <f>IFERROR(Q43/Q42,0)</f>
        <v>0</v>
      </c>
      <c r="R44" s="52">
        <f>'Output data week'!Q10</f>
        <v>0</v>
      </c>
      <c r="S44" s="47"/>
      <c r="T44" s="47"/>
      <c r="U44" s="66">
        <f>H45/$Q$9</f>
        <v>0.68531468531468531</v>
      </c>
      <c r="V44" s="13" t="s">
        <v>59</v>
      </c>
      <c r="W44" s="47"/>
      <c r="X44" s="47">
        <f>IFERROR((X32+(F45/D45)),0)</f>
        <v>0</v>
      </c>
      <c r="Y44" s="47" t="s">
        <v>60</v>
      </c>
      <c r="Z44" s="47"/>
    </row>
    <row r="45" spans="2:26" ht="13.75" customHeight="1" x14ac:dyDescent="0.3">
      <c r="B45" s="443"/>
      <c r="C45" s="19" t="s">
        <v>61</v>
      </c>
      <c r="D45" s="231">
        <f>SUM(D38:D44)/7</f>
        <v>2859.1428571428573</v>
      </c>
      <c r="E45" s="23">
        <f>IFERROR(SUM(E38:E44),0)</f>
        <v>2</v>
      </c>
      <c r="F45" s="24">
        <f>IFERROR(SUM(F38:F44),0)</f>
        <v>0</v>
      </c>
      <c r="G45" s="24">
        <f>IFERROR(SUM(G38:G44),0)</f>
        <v>0</v>
      </c>
      <c r="H45" s="24">
        <f>IFERROR(SUM(H38:H44),0)</f>
        <v>1960</v>
      </c>
      <c r="I45" s="24">
        <f>IFERROR(SUM(I38:I44),0)</f>
        <v>0</v>
      </c>
      <c r="J45" s="37">
        <f t="shared" si="6"/>
        <v>0</v>
      </c>
      <c r="K45" s="450"/>
      <c r="L45" s="451"/>
      <c r="M45" s="452" t="s">
        <v>62</v>
      </c>
      <c r="N45" s="453"/>
      <c r="O45" s="453"/>
      <c r="P45" s="9" t="s">
        <v>50</v>
      </c>
      <c r="Q45" s="243">
        <v>1551</v>
      </c>
      <c r="R45" s="53">
        <f>'Output data week'!Y10</f>
        <v>1620.0000047683716</v>
      </c>
      <c r="S45" s="47"/>
      <c r="T45" s="47"/>
      <c r="V45" s="47"/>
      <c r="W45" s="47"/>
      <c r="X45" s="47"/>
      <c r="Y45" s="47"/>
      <c r="Z45" s="47"/>
    </row>
    <row r="46" spans="2:26" ht="5.25" customHeight="1" x14ac:dyDescent="0.3">
      <c r="B46" s="324"/>
      <c r="C46" s="324"/>
      <c r="D46" s="232"/>
      <c r="E46" s="324"/>
      <c r="F46" s="324"/>
      <c r="G46" s="324"/>
      <c r="H46" s="324"/>
      <c r="I46" s="324"/>
      <c r="J46" s="324"/>
      <c r="K46" s="461"/>
      <c r="L46" s="461"/>
      <c r="M46" s="321"/>
      <c r="N46" s="424"/>
      <c r="O46" s="424"/>
      <c r="P46" s="424"/>
      <c r="Q46" s="424"/>
      <c r="R46" s="424"/>
      <c r="S46" s="47"/>
      <c r="T46" s="47"/>
      <c r="V46" s="47"/>
      <c r="W46" s="47"/>
      <c r="X46" s="47"/>
      <c r="Y46" s="47"/>
      <c r="Z46" s="47"/>
    </row>
    <row r="47" spans="2:26" s="47" customFormat="1" ht="15.75" customHeight="1" x14ac:dyDescent="0.3">
      <c r="B47" s="346" t="s">
        <v>27</v>
      </c>
      <c r="C47" s="346" t="s">
        <v>28</v>
      </c>
      <c r="D47" s="349" t="s">
        <v>29</v>
      </c>
      <c r="E47" s="347" t="s">
        <v>30</v>
      </c>
      <c r="F47" s="346" t="s">
        <v>31</v>
      </c>
      <c r="G47" s="346" t="s">
        <v>32</v>
      </c>
      <c r="H47" s="346" t="s">
        <v>33</v>
      </c>
      <c r="I47" s="346" t="s">
        <v>34</v>
      </c>
      <c r="J47" s="346" t="s">
        <v>35</v>
      </c>
      <c r="K47" s="456" t="s">
        <v>36</v>
      </c>
      <c r="L47" s="460"/>
      <c r="M47" s="428" t="s">
        <v>37</v>
      </c>
      <c r="N47" s="429"/>
      <c r="O47" s="429"/>
      <c r="P47" s="10" t="s">
        <v>38</v>
      </c>
      <c r="Q47" s="244">
        <v>15.5</v>
      </c>
      <c r="R47" s="43"/>
      <c r="U47" s="46"/>
    </row>
    <row r="48" spans="2:26" ht="13.75" customHeight="1" x14ac:dyDescent="0.3">
      <c r="B48" s="430">
        <f>B38+1</f>
        <v>20</v>
      </c>
      <c r="C48" s="5">
        <f>C44+1</f>
        <v>44360</v>
      </c>
      <c r="D48" s="233">
        <f>IFERROR(IF(C48=$H$9,$K$9,D44-E48),0)</f>
        <v>2858</v>
      </c>
      <c r="E48" s="30"/>
      <c r="F48" s="320"/>
      <c r="G48" s="320"/>
      <c r="H48" s="320">
        <v>312</v>
      </c>
      <c r="I48" s="320"/>
      <c r="J48" s="32">
        <f t="shared" ref="J48:J55" si="9">IFERROR(I48/H48,0)</f>
        <v>0</v>
      </c>
      <c r="K48" s="433" t="s">
        <v>197</v>
      </c>
      <c r="L48" s="434"/>
      <c r="M48" s="435" t="s">
        <v>39</v>
      </c>
      <c r="N48" s="436"/>
      <c r="O48" s="436"/>
      <c r="P48" s="11" t="s">
        <v>40</v>
      </c>
      <c r="Q48" s="55">
        <f>IFERROR(((E55/D55)*100),0)</f>
        <v>3.4994750787381894E-2</v>
      </c>
      <c r="R48" s="78">
        <f>'Output data week'!$D$11</f>
        <v>0.1</v>
      </c>
      <c r="S48" s="47"/>
      <c r="T48" s="47"/>
      <c r="U48" s="67">
        <f>E55/$Q$9</f>
        <v>3.4965034965034965E-4</v>
      </c>
      <c r="V48" s="13" t="s">
        <v>41</v>
      </c>
      <c r="W48" s="70">
        <f>W38+E55</f>
        <v>3</v>
      </c>
      <c r="X48" s="47"/>
      <c r="Y48" s="47" t="s">
        <v>42</v>
      </c>
      <c r="Z48" s="47"/>
    </row>
    <row r="49" spans="1:28" ht="13.75" customHeight="1" x14ac:dyDescent="0.3">
      <c r="A49" s="47"/>
      <c r="B49" s="431"/>
      <c r="C49" s="5">
        <f t="shared" ref="C49:C54" si="10">C48+1</f>
        <v>44361</v>
      </c>
      <c r="D49" s="233">
        <f t="shared" ref="D49:D54" si="11">IFERROR(IF(C49=$H$9,$K$9,D48-E49),0)</f>
        <v>2858</v>
      </c>
      <c r="E49" s="30"/>
      <c r="F49" s="320"/>
      <c r="G49" s="320"/>
      <c r="H49" s="320">
        <v>312</v>
      </c>
      <c r="I49" s="320"/>
      <c r="J49" s="32">
        <f t="shared" si="9"/>
        <v>0</v>
      </c>
      <c r="K49" s="433" t="s">
        <v>197</v>
      </c>
      <c r="L49" s="434"/>
      <c r="M49" s="435" t="s">
        <v>43</v>
      </c>
      <c r="N49" s="436"/>
      <c r="O49" s="436"/>
      <c r="P49" s="11" t="s">
        <v>40</v>
      </c>
      <c r="Q49" s="81">
        <f>IFERROR(((F55/7)*100)/D55,0)</f>
        <v>0</v>
      </c>
      <c r="R49" s="76">
        <f>'Output data week'!$H$11</f>
        <v>58.5</v>
      </c>
      <c r="S49" s="47"/>
      <c r="T49" s="47"/>
      <c r="U49" s="67">
        <f>((F55/7)/$Q$9)</f>
        <v>0</v>
      </c>
      <c r="V49" s="13" t="s">
        <v>44</v>
      </c>
      <c r="W49" s="69">
        <f>W48/$Q$9</f>
        <v>1.048951048951049E-3</v>
      </c>
      <c r="X49" s="47"/>
      <c r="Y49" s="68" t="s">
        <v>45</v>
      </c>
      <c r="Z49" s="47"/>
      <c r="AA49" s="47"/>
      <c r="AB49" s="47"/>
    </row>
    <row r="50" spans="1:28" ht="13.75" customHeight="1" x14ac:dyDescent="0.3">
      <c r="A50" s="47"/>
      <c r="B50" s="431"/>
      <c r="C50" s="5">
        <f t="shared" si="10"/>
        <v>44362</v>
      </c>
      <c r="D50" s="233">
        <f t="shared" si="11"/>
        <v>2858</v>
      </c>
      <c r="E50" s="30"/>
      <c r="F50" s="320"/>
      <c r="G50" s="320"/>
      <c r="H50" s="320">
        <v>312</v>
      </c>
      <c r="I50" s="320"/>
      <c r="J50" s="32">
        <f t="shared" si="9"/>
        <v>0</v>
      </c>
      <c r="K50" s="433" t="s">
        <v>197</v>
      </c>
      <c r="L50" s="434"/>
      <c r="M50" s="435" t="s">
        <v>46</v>
      </c>
      <c r="N50" s="436"/>
      <c r="O50" s="436"/>
      <c r="P50" s="11" t="s">
        <v>40</v>
      </c>
      <c r="Q50" s="55">
        <f>IFERROR(((G55/F55)*100),0)</f>
        <v>0</v>
      </c>
      <c r="R50" s="44"/>
      <c r="S50" s="47"/>
      <c r="T50" s="47"/>
      <c r="U50" s="72">
        <f>U40+F55</f>
        <v>0</v>
      </c>
      <c r="V50" s="13" t="s">
        <v>47</v>
      </c>
      <c r="W50" s="75">
        <f>U50/$Q$9</f>
        <v>0</v>
      </c>
      <c r="X50" s="74"/>
      <c r="Y50" s="74" t="s">
        <v>63</v>
      </c>
      <c r="Z50" s="74"/>
      <c r="AA50" s="47"/>
      <c r="AB50" s="47"/>
    </row>
    <row r="51" spans="1:28" ht="13.75" customHeight="1" x14ac:dyDescent="0.3">
      <c r="A51" s="47"/>
      <c r="B51" s="431"/>
      <c r="C51" s="5">
        <f t="shared" si="10"/>
        <v>44363</v>
      </c>
      <c r="D51" s="233">
        <f t="shared" si="11"/>
        <v>2858</v>
      </c>
      <c r="E51" s="30"/>
      <c r="F51" s="320"/>
      <c r="G51" s="320">
        <v>7</v>
      </c>
      <c r="H51" s="320">
        <v>312</v>
      </c>
      <c r="I51" s="320"/>
      <c r="J51" s="32">
        <f t="shared" si="9"/>
        <v>0</v>
      </c>
      <c r="K51" s="433" t="s">
        <v>198</v>
      </c>
      <c r="L51" s="434"/>
      <c r="M51" s="435" t="s">
        <v>49</v>
      </c>
      <c r="N51" s="436"/>
      <c r="O51" s="436"/>
      <c r="P51" s="11" t="s">
        <v>50</v>
      </c>
      <c r="Q51" s="246"/>
      <c r="R51" s="76">
        <f>'Output data week'!$K$11</f>
        <v>51.200000762939453</v>
      </c>
      <c r="S51" s="47"/>
      <c r="T51" s="47"/>
      <c r="U51" s="65">
        <f>F55/$Q$9</f>
        <v>0</v>
      </c>
      <c r="V51" s="13" t="s">
        <v>51</v>
      </c>
      <c r="W51" s="47"/>
      <c r="X51" s="47"/>
      <c r="Y51" s="47"/>
      <c r="Z51" s="47"/>
      <c r="AA51" s="47"/>
      <c r="AB51" s="47"/>
    </row>
    <row r="52" spans="1:28" ht="13.75" customHeight="1" x14ac:dyDescent="0.3">
      <c r="A52" s="47"/>
      <c r="B52" s="431"/>
      <c r="C52" s="5">
        <f t="shared" si="10"/>
        <v>44364</v>
      </c>
      <c r="D52" s="233">
        <f t="shared" si="11"/>
        <v>2857</v>
      </c>
      <c r="E52" s="30">
        <v>1</v>
      </c>
      <c r="F52" s="320"/>
      <c r="G52" s="320">
        <v>31</v>
      </c>
      <c r="H52" s="320">
        <v>312</v>
      </c>
      <c r="I52" s="320"/>
      <c r="J52" s="32">
        <f t="shared" si="9"/>
        <v>0</v>
      </c>
      <c r="K52" s="433" t="s">
        <v>197</v>
      </c>
      <c r="L52" s="434"/>
      <c r="M52" s="435" t="s">
        <v>52</v>
      </c>
      <c r="N52" s="436"/>
      <c r="O52" s="436"/>
      <c r="P52" s="11" t="s">
        <v>50</v>
      </c>
      <c r="Q52" s="50">
        <f>IFERROR(Q51*(Q49/100),0)</f>
        <v>0</v>
      </c>
      <c r="R52" s="76">
        <f>'Output data week'!$M$11</f>
        <v>29.952000446319577</v>
      </c>
      <c r="S52" s="47"/>
      <c r="T52" s="47"/>
      <c r="U52" s="56">
        <f>((F55*Q51)/1000)</f>
        <v>0</v>
      </c>
      <c r="V52" s="13" t="s">
        <v>53</v>
      </c>
      <c r="W52" s="48">
        <f>W42+U52</f>
        <v>0</v>
      </c>
      <c r="X52" s="47"/>
      <c r="Y52" s="79" t="s">
        <v>54</v>
      </c>
      <c r="Z52" s="47"/>
      <c r="AA52" s="47"/>
      <c r="AB52" s="47"/>
    </row>
    <row r="53" spans="1:28" ht="13.75" customHeight="1" x14ac:dyDescent="0.3">
      <c r="A53" s="47"/>
      <c r="B53" s="431"/>
      <c r="C53" s="5">
        <f t="shared" si="10"/>
        <v>44365</v>
      </c>
      <c r="D53" s="233">
        <f t="shared" si="11"/>
        <v>2857</v>
      </c>
      <c r="E53" s="30"/>
      <c r="F53" s="320"/>
      <c r="G53" s="320">
        <v>40</v>
      </c>
      <c r="H53" s="320">
        <v>320</v>
      </c>
      <c r="I53" s="320"/>
      <c r="J53" s="32">
        <f t="shared" si="9"/>
        <v>0</v>
      </c>
      <c r="K53" s="433" t="s">
        <v>197</v>
      </c>
      <c r="L53" s="434"/>
      <c r="M53" s="435" t="s">
        <v>55</v>
      </c>
      <c r="N53" s="436"/>
      <c r="O53" s="436"/>
      <c r="P53" s="11" t="s">
        <v>50</v>
      </c>
      <c r="Q53" s="50">
        <f>IFERROR(((H55/7)/D55)*1000,0)</f>
        <v>109.98350247462881</v>
      </c>
      <c r="R53" s="49">
        <f>'Output data week'!$O$11</f>
        <v>92</v>
      </c>
      <c r="S53" s="47"/>
      <c r="T53" s="47"/>
      <c r="U53" s="66">
        <f>U52/$Q$9</f>
        <v>0</v>
      </c>
      <c r="V53" s="13" t="s">
        <v>56</v>
      </c>
      <c r="W53" s="84">
        <f>W52/$Q$9</f>
        <v>0</v>
      </c>
      <c r="X53" s="47"/>
      <c r="Y53" s="47" t="s">
        <v>57</v>
      </c>
      <c r="Z53" s="47"/>
      <c r="AA53" s="47"/>
      <c r="AB53" s="47"/>
    </row>
    <row r="54" spans="1:28" ht="13.75" customHeight="1" thickBot="1" x14ac:dyDescent="0.35">
      <c r="A54" s="47"/>
      <c r="B54" s="431"/>
      <c r="C54" s="22">
        <f t="shared" si="10"/>
        <v>44366</v>
      </c>
      <c r="D54" s="234">
        <f t="shared" si="11"/>
        <v>2857</v>
      </c>
      <c r="E54" s="31"/>
      <c r="F54" s="325"/>
      <c r="G54" s="325">
        <v>54</v>
      </c>
      <c r="H54" s="325">
        <v>320</v>
      </c>
      <c r="I54" s="325"/>
      <c r="J54" s="33">
        <f t="shared" si="9"/>
        <v>0</v>
      </c>
      <c r="K54" s="437" t="s">
        <v>197</v>
      </c>
      <c r="L54" s="438"/>
      <c r="M54" s="435" t="s">
        <v>58</v>
      </c>
      <c r="N54" s="436"/>
      <c r="O54" s="436"/>
      <c r="P54" s="11"/>
      <c r="Q54" s="40">
        <f>IFERROR(Q53/Q52,0)</f>
        <v>0</v>
      </c>
      <c r="R54" s="77">
        <f>'Output data week'!$Q$11</f>
        <v>3.0715811508110709</v>
      </c>
      <c r="S54" s="47"/>
      <c r="T54" s="47"/>
      <c r="U54" s="66">
        <f>H55/$Q$9</f>
        <v>0.76923076923076927</v>
      </c>
      <c r="V54" s="13" t="s">
        <v>59</v>
      </c>
      <c r="W54" s="47"/>
      <c r="X54" s="47">
        <f>IFERROR((X44+(F55/D55)),0)</f>
        <v>0</v>
      </c>
      <c r="Y54" s="47" t="s">
        <v>60</v>
      </c>
      <c r="Z54" s="47"/>
      <c r="AA54" s="47"/>
      <c r="AB54" s="47"/>
    </row>
    <row r="55" spans="1:28" ht="13.75" customHeight="1" x14ac:dyDescent="0.3">
      <c r="A55" s="47"/>
      <c r="B55" s="432"/>
      <c r="C55" s="21" t="s">
        <v>61</v>
      </c>
      <c r="D55" s="235">
        <f>SUM(D48:D54)/7</f>
        <v>2857.5714285714284</v>
      </c>
      <c r="E55" s="86">
        <f>IFERROR(SUM(E48:E54),0)</f>
        <v>1</v>
      </c>
      <c r="F55" s="87">
        <f>IFERROR(SUM(F48:F54),0)</f>
        <v>0</v>
      </c>
      <c r="G55" s="87">
        <f>IFERROR(SUM(G48:G54),0)</f>
        <v>132</v>
      </c>
      <c r="H55" s="87">
        <f>IFERROR(SUM(H48:H54),0)</f>
        <v>2200</v>
      </c>
      <c r="I55" s="87">
        <f>IFERROR(SUM(I48:I54),0)</f>
        <v>0</v>
      </c>
      <c r="J55" s="34">
        <f t="shared" si="9"/>
        <v>0</v>
      </c>
      <c r="K55" s="439"/>
      <c r="L55" s="440"/>
      <c r="M55" s="454" t="s">
        <v>62</v>
      </c>
      <c r="N55" s="455"/>
      <c r="O55" s="455"/>
      <c r="P55" s="12" t="s">
        <v>50</v>
      </c>
      <c r="Q55" s="245"/>
      <c r="R55" s="45">
        <f>'Output data week'!$Y$11</f>
        <v>1680.0000071525574</v>
      </c>
      <c r="S55" s="47"/>
      <c r="T55" s="47"/>
      <c r="V55" s="47"/>
      <c r="W55" s="47"/>
      <c r="X55" s="47"/>
      <c r="Y55" s="47"/>
      <c r="Z55" s="47"/>
      <c r="AA55" s="47"/>
      <c r="AB55" s="47"/>
    </row>
    <row r="56" spans="1:28" ht="5.25" customHeight="1" x14ac:dyDescent="0.3">
      <c r="A56" s="47"/>
      <c r="B56" s="326"/>
      <c r="C56" s="326"/>
      <c r="D56" s="236"/>
      <c r="E56" s="326"/>
      <c r="F56" s="326"/>
      <c r="G56" s="326"/>
      <c r="H56" s="326"/>
      <c r="I56" s="326"/>
      <c r="J56" s="326"/>
      <c r="K56" s="423"/>
      <c r="L56" s="423"/>
      <c r="M56" s="321"/>
      <c r="N56" s="424"/>
      <c r="O56" s="424"/>
      <c r="P56" s="424"/>
      <c r="Q56" s="424"/>
      <c r="R56" s="424"/>
      <c r="S56" s="47"/>
      <c r="T56" s="47"/>
      <c r="V56" s="47"/>
      <c r="W56" s="47"/>
      <c r="X56" s="47"/>
      <c r="Y56" s="47"/>
      <c r="Z56" s="47"/>
      <c r="AA56" s="47"/>
      <c r="AB56" s="47"/>
    </row>
    <row r="57" spans="1:28" s="47" customFormat="1" ht="15.75" customHeight="1" x14ac:dyDescent="0.3">
      <c r="B57" s="346" t="s">
        <v>27</v>
      </c>
      <c r="C57" s="346" t="s">
        <v>28</v>
      </c>
      <c r="D57" s="349" t="s">
        <v>29</v>
      </c>
      <c r="E57" s="347" t="s">
        <v>30</v>
      </c>
      <c r="F57" s="346" t="s">
        <v>31</v>
      </c>
      <c r="G57" s="346" t="s">
        <v>32</v>
      </c>
      <c r="H57" s="346" t="s">
        <v>33</v>
      </c>
      <c r="I57" s="346" t="s">
        <v>34</v>
      </c>
      <c r="J57" s="346" t="s">
        <v>35</v>
      </c>
      <c r="K57" s="456" t="s">
        <v>36</v>
      </c>
      <c r="L57" s="457"/>
      <c r="M57" s="458" t="s">
        <v>37</v>
      </c>
      <c r="N57" s="459"/>
      <c r="O57" s="459"/>
      <c r="P57" s="7" t="s">
        <v>38</v>
      </c>
      <c r="Q57" s="241">
        <v>16</v>
      </c>
      <c r="R57" s="42"/>
      <c r="U57" s="46"/>
    </row>
    <row r="58" spans="1:28" ht="13.75" customHeight="1" x14ac:dyDescent="0.3">
      <c r="A58" s="47"/>
      <c r="B58" s="441">
        <f>B48+1</f>
        <v>21</v>
      </c>
      <c r="C58" s="6">
        <f>C54+1</f>
        <v>44367</v>
      </c>
      <c r="D58" s="229">
        <f>IFERROR(IF(C58=$H$9,$K$9,D54-E58),0)</f>
        <v>2857</v>
      </c>
      <c r="E58" s="28"/>
      <c r="F58" s="322">
        <v>69</v>
      </c>
      <c r="G58" s="322">
        <v>4</v>
      </c>
      <c r="H58" s="322">
        <v>330</v>
      </c>
      <c r="I58" s="322"/>
      <c r="J58" s="35">
        <f t="shared" ref="J58:J65" si="12">IFERROR(I58/H58,0)</f>
        <v>0</v>
      </c>
      <c r="K58" s="444" t="s">
        <v>199</v>
      </c>
      <c r="L58" s="445"/>
      <c r="M58" s="446" t="s">
        <v>39</v>
      </c>
      <c r="N58" s="447"/>
      <c r="O58" s="447"/>
      <c r="P58" s="8" t="s">
        <v>40</v>
      </c>
      <c r="Q58" s="54">
        <f>IFERROR(((E65/D65)*100),0)</f>
        <v>0</v>
      </c>
      <c r="R58" s="52">
        <f>'Output data week'!$D$12</f>
        <v>0.1</v>
      </c>
      <c r="S58" s="47"/>
      <c r="T58" s="47"/>
      <c r="U58" s="67">
        <f>E65/$Q$9</f>
        <v>0</v>
      </c>
      <c r="V58" s="13" t="s">
        <v>41</v>
      </c>
      <c r="W58" s="70">
        <f>W48+E65</f>
        <v>3</v>
      </c>
      <c r="X58" s="47"/>
      <c r="Y58" s="47" t="s">
        <v>42</v>
      </c>
      <c r="Z58" s="47"/>
      <c r="AA58" s="47"/>
      <c r="AB58" s="47"/>
    </row>
    <row r="59" spans="1:28" ht="13.75" customHeight="1" x14ac:dyDescent="0.3">
      <c r="A59" s="47"/>
      <c r="B59" s="442"/>
      <c r="C59" s="6">
        <f t="shared" ref="C59:C64" si="13">C58+1</f>
        <v>44368</v>
      </c>
      <c r="D59" s="229">
        <f t="shared" ref="D59:D64" si="14">IFERROR(IF(C59=$H$9,$K$9,D58-E59),0)</f>
        <v>2857</v>
      </c>
      <c r="E59" s="28"/>
      <c r="F59" s="322">
        <v>133</v>
      </c>
      <c r="G59" s="322"/>
      <c r="H59" s="409">
        <v>330</v>
      </c>
      <c r="I59" s="322"/>
      <c r="J59" s="35">
        <f t="shared" si="12"/>
        <v>0</v>
      </c>
      <c r="K59" s="444" t="s">
        <v>199</v>
      </c>
      <c r="L59" s="445"/>
      <c r="M59" s="446" t="s">
        <v>43</v>
      </c>
      <c r="N59" s="447"/>
      <c r="O59" s="447"/>
      <c r="P59" s="8" t="s">
        <v>40</v>
      </c>
      <c r="Q59" s="54">
        <f>IFERROR(((F65/7)*100)/D65,0)</f>
        <v>10.165508275413771</v>
      </c>
      <c r="R59" s="52">
        <f>'Output data week'!$H$12</f>
        <v>80.5</v>
      </c>
      <c r="S59" s="47"/>
      <c r="T59" s="47"/>
      <c r="U59" s="67">
        <f>((F65/7)/$Q$9)</f>
        <v>0.10154845154845156</v>
      </c>
      <c r="V59" s="13" t="s">
        <v>44</v>
      </c>
      <c r="W59" s="69">
        <f>W58/$Q$9</f>
        <v>1.048951048951049E-3</v>
      </c>
      <c r="X59" s="47"/>
      <c r="Y59" s="68" t="s">
        <v>45</v>
      </c>
      <c r="Z59" s="47"/>
      <c r="AA59" s="47"/>
      <c r="AB59" s="47"/>
    </row>
    <row r="60" spans="1:28" ht="13.75" customHeight="1" x14ac:dyDescent="0.3">
      <c r="A60" s="47"/>
      <c r="B60" s="442"/>
      <c r="C60" s="6">
        <f t="shared" si="13"/>
        <v>44369</v>
      </c>
      <c r="D60" s="229">
        <f t="shared" si="14"/>
        <v>2857</v>
      </c>
      <c r="E60" s="28"/>
      <c r="F60" s="322">
        <v>180</v>
      </c>
      <c r="G60" s="322"/>
      <c r="H60" s="409">
        <v>330</v>
      </c>
      <c r="I60" s="322"/>
      <c r="J60" s="35">
        <f t="shared" si="12"/>
        <v>0</v>
      </c>
      <c r="K60" s="444" t="s">
        <v>199</v>
      </c>
      <c r="L60" s="445"/>
      <c r="M60" s="446" t="s">
        <v>46</v>
      </c>
      <c r="N60" s="447"/>
      <c r="O60" s="447"/>
      <c r="P60" s="8" t="s">
        <v>40</v>
      </c>
      <c r="Q60" s="80">
        <f>IFERROR(((G65/F65)*100),0)</f>
        <v>0.93457943925233633</v>
      </c>
      <c r="R60" s="52"/>
      <c r="S60" s="47"/>
      <c r="T60" s="47"/>
      <c r="U60" s="72">
        <f>U50+F65</f>
        <v>2033</v>
      </c>
      <c r="V60" s="13" t="s">
        <v>47</v>
      </c>
      <c r="W60" s="75">
        <f>U60/$Q$9</f>
        <v>0.71083916083916088</v>
      </c>
      <c r="X60" s="47"/>
      <c r="Y60" s="47" t="s">
        <v>63</v>
      </c>
      <c r="Z60" s="47"/>
      <c r="AA60" s="47"/>
      <c r="AB60" s="47"/>
    </row>
    <row r="61" spans="1:28" ht="13.75" customHeight="1" x14ac:dyDescent="0.3">
      <c r="A61" s="47"/>
      <c r="B61" s="442"/>
      <c r="C61" s="6">
        <f t="shared" si="13"/>
        <v>44370</v>
      </c>
      <c r="D61" s="229">
        <f t="shared" si="14"/>
        <v>2857</v>
      </c>
      <c r="E61" s="28"/>
      <c r="F61" s="322">
        <v>257</v>
      </c>
      <c r="G61" s="322"/>
      <c r="H61" s="409">
        <v>330</v>
      </c>
      <c r="I61" s="322"/>
      <c r="J61" s="35">
        <f t="shared" si="12"/>
        <v>0</v>
      </c>
      <c r="K61" s="444" t="s">
        <v>199</v>
      </c>
      <c r="L61" s="445"/>
      <c r="M61" s="446" t="s">
        <v>49</v>
      </c>
      <c r="N61" s="447"/>
      <c r="O61" s="447"/>
      <c r="P61" s="8" t="s">
        <v>50</v>
      </c>
      <c r="Q61" s="242"/>
      <c r="R61" s="52">
        <f>'Output data week'!$K$12</f>
        <v>52.549999237060547</v>
      </c>
      <c r="S61" s="47"/>
      <c r="T61" s="47"/>
      <c r="U61" s="65">
        <f>F65/$Q$9</f>
        <v>0.71083916083916088</v>
      </c>
      <c r="V61" s="13" t="s">
        <v>51</v>
      </c>
      <c r="W61" s="47"/>
      <c r="X61" s="47"/>
      <c r="Y61" s="47"/>
      <c r="Z61" s="47"/>
      <c r="AA61" s="47"/>
      <c r="AB61" s="47"/>
    </row>
    <row r="62" spans="1:28" ht="13.75" customHeight="1" x14ac:dyDescent="0.3">
      <c r="A62" s="47"/>
      <c r="B62" s="442"/>
      <c r="C62" s="6">
        <f t="shared" si="13"/>
        <v>44371</v>
      </c>
      <c r="D62" s="229">
        <f t="shared" si="14"/>
        <v>2857</v>
      </c>
      <c r="E62" s="28"/>
      <c r="F62" s="322">
        <v>357</v>
      </c>
      <c r="G62" s="322"/>
      <c r="H62" s="409">
        <v>330</v>
      </c>
      <c r="I62" s="322"/>
      <c r="J62" s="35">
        <f t="shared" si="12"/>
        <v>0</v>
      </c>
      <c r="K62" s="444" t="s">
        <v>199</v>
      </c>
      <c r="L62" s="445"/>
      <c r="M62" s="446" t="s">
        <v>52</v>
      </c>
      <c r="N62" s="447"/>
      <c r="O62" s="447"/>
      <c r="P62" s="8" t="s">
        <v>50</v>
      </c>
      <c r="Q62" s="39">
        <f>IFERROR(Q61*(Q59/100),0)</f>
        <v>0</v>
      </c>
      <c r="R62" s="52">
        <f>'Output data week'!$M$12</f>
        <v>42.302749385833742</v>
      </c>
      <c r="S62" s="47"/>
      <c r="T62" s="47"/>
      <c r="U62" s="56">
        <f>((F65*Q61)/1000)</f>
        <v>0</v>
      </c>
      <c r="V62" s="13" t="s">
        <v>53</v>
      </c>
      <c r="W62" s="48">
        <f>W52+U62</f>
        <v>0</v>
      </c>
      <c r="X62" s="47"/>
      <c r="Y62" s="79" t="s">
        <v>54</v>
      </c>
      <c r="Z62" s="47"/>
      <c r="AA62" s="47"/>
      <c r="AB62" s="47"/>
    </row>
    <row r="63" spans="1:28" ht="13.75" customHeight="1" x14ac:dyDescent="0.3">
      <c r="A63" s="47"/>
      <c r="B63" s="442"/>
      <c r="C63" s="6">
        <f t="shared" si="13"/>
        <v>44372</v>
      </c>
      <c r="D63" s="229">
        <f t="shared" si="14"/>
        <v>2857</v>
      </c>
      <c r="E63" s="28"/>
      <c r="F63" s="322">
        <v>480</v>
      </c>
      <c r="G63" s="322"/>
      <c r="H63" s="409">
        <v>330</v>
      </c>
      <c r="I63" s="322"/>
      <c r="J63" s="35">
        <f t="shared" si="12"/>
        <v>0</v>
      </c>
      <c r="K63" s="444" t="s">
        <v>199</v>
      </c>
      <c r="L63" s="445"/>
      <c r="M63" s="446" t="s">
        <v>55</v>
      </c>
      <c r="N63" s="447"/>
      <c r="O63" s="447"/>
      <c r="P63" s="8" t="s">
        <v>50</v>
      </c>
      <c r="Q63" s="39">
        <f>IFERROR(((H65/7)/D65)*1000,0)</f>
        <v>115.50577528876444</v>
      </c>
      <c r="R63" s="52">
        <f>'Output data week'!$O$12</f>
        <v>105</v>
      </c>
      <c r="S63" s="47"/>
      <c r="T63" s="47"/>
      <c r="U63" s="66">
        <f>U62/$Q$9</f>
        <v>0</v>
      </c>
      <c r="V63" s="13" t="s">
        <v>56</v>
      </c>
      <c r="W63" s="84">
        <f>W62/$Q$9</f>
        <v>0</v>
      </c>
      <c r="X63" s="47"/>
      <c r="Y63" s="47" t="s">
        <v>57</v>
      </c>
      <c r="Z63" s="47"/>
      <c r="AA63" s="47"/>
      <c r="AB63" s="47"/>
    </row>
    <row r="64" spans="1:28" ht="13.75" customHeight="1" thickBot="1" x14ac:dyDescent="0.35">
      <c r="A64" s="47"/>
      <c r="B64" s="442"/>
      <c r="C64" s="20">
        <f t="shared" si="13"/>
        <v>44373</v>
      </c>
      <c r="D64" s="230">
        <f t="shared" si="14"/>
        <v>2857</v>
      </c>
      <c r="E64" s="29"/>
      <c r="F64" s="323">
        <v>557</v>
      </c>
      <c r="G64" s="323">
        <v>15</v>
      </c>
      <c r="H64" s="410">
        <v>330</v>
      </c>
      <c r="I64" s="323"/>
      <c r="J64" s="36">
        <f t="shared" si="12"/>
        <v>0</v>
      </c>
      <c r="K64" s="448" t="s">
        <v>199</v>
      </c>
      <c r="L64" s="449"/>
      <c r="M64" s="446" t="s">
        <v>58</v>
      </c>
      <c r="N64" s="447"/>
      <c r="O64" s="447"/>
      <c r="P64" s="8"/>
      <c r="Q64" s="51">
        <f>IFERROR(Q63/Q62,0)</f>
        <v>0</v>
      </c>
      <c r="R64" s="52">
        <f>'Output data week'!$Q$12</f>
        <v>2.4821081732139656</v>
      </c>
      <c r="S64" s="47"/>
      <c r="T64" s="47"/>
      <c r="U64" s="66">
        <f>H65/$Q$9</f>
        <v>0.80769230769230771</v>
      </c>
      <c r="V64" s="13" t="s">
        <v>59</v>
      </c>
      <c r="W64" s="47"/>
      <c r="X64" s="47">
        <f>IFERROR((X54+(F65/D65)),0)</f>
        <v>0.71158557927896393</v>
      </c>
      <c r="Y64" s="47" t="s">
        <v>60</v>
      </c>
      <c r="Z64" s="47"/>
      <c r="AA64" s="47"/>
      <c r="AB64" s="47"/>
    </row>
    <row r="65" spans="1:28" ht="13.75" customHeight="1" x14ac:dyDescent="0.3">
      <c r="A65" s="47"/>
      <c r="B65" s="443"/>
      <c r="C65" s="19" t="s">
        <v>61</v>
      </c>
      <c r="D65" s="231">
        <f>SUM(D58:D64)/7</f>
        <v>2857</v>
      </c>
      <c r="E65" s="23">
        <f>IFERROR(SUM(E58:E64),0)</f>
        <v>0</v>
      </c>
      <c r="F65" s="24">
        <f>IFERROR(SUM(F58:F64),0)</f>
        <v>2033</v>
      </c>
      <c r="G65" s="24">
        <f>IFERROR(SUM(G58:G64),0)</f>
        <v>19</v>
      </c>
      <c r="H65" s="24">
        <f>IFERROR(SUM(H58:H64),0)</f>
        <v>2310</v>
      </c>
      <c r="I65" s="24">
        <f>IFERROR(SUM(I58:I64),0)</f>
        <v>0</v>
      </c>
      <c r="J65" s="37">
        <f t="shared" si="12"/>
        <v>0</v>
      </c>
      <c r="K65" s="450"/>
      <c r="L65" s="451"/>
      <c r="M65" s="452" t="s">
        <v>62</v>
      </c>
      <c r="N65" s="453"/>
      <c r="O65" s="453"/>
      <c r="P65" s="9" t="s">
        <v>50</v>
      </c>
      <c r="Q65" s="243"/>
      <c r="R65" s="53">
        <f>'Output data week'!$Y$12</f>
        <v>1719.9999690055847</v>
      </c>
      <c r="S65" s="47"/>
      <c r="T65" s="47"/>
      <c r="V65" s="47"/>
      <c r="W65" s="47"/>
      <c r="X65" s="47"/>
      <c r="Y65" s="47"/>
      <c r="Z65" s="47"/>
      <c r="AA65" s="47"/>
      <c r="AB65" s="47"/>
    </row>
    <row r="66" spans="1:28" ht="5.25" customHeight="1" x14ac:dyDescent="0.3">
      <c r="A66" s="47"/>
      <c r="B66" s="324"/>
      <c r="C66" s="324"/>
      <c r="D66" s="232"/>
      <c r="E66" s="324"/>
      <c r="F66" s="324"/>
      <c r="G66" s="324"/>
      <c r="H66" s="324"/>
      <c r="I66" s="324"/>
      <c r="J66" s="324"/>
      <c r="K66" s="461"/>
      <c r="L66" s="461"/>
      <c r="M66" s="321"/>
      <c r="N66" s="424"/>
      <c r="O66" s="424"/>
      <c r="P66" s="424"/>
      <c r="Q66" s="424"/>
      <c r="R66" s="424"/>
      <c r="S66" s="47"/>
      <c r="T66" s="47"/>
      <c r="V66" s="47"/>
      <c r="W66" s="47"/>
      <c r="X66" s="47"/>
      <c r="Y66" s="47"/>
      <c r="Z66" s="47"/>
      <c r="AA66" s="47"/>
      <c r="AB66" s="47"/>
    </row>
    <row r="67" spans="1:28" s="47" customFormat="1" ht="15.75" customHeight="1" x14ac:dyDescent="0.3">
      <c r="B67" s="346" t="s">
        <v>27</v>
      </c>
      <c r="C67" s="346" t="s">
        <v>28</v>
      </c>
      <c r="D67" s="349" t="s">
        <v>29</v>
      </c>
      <c r="E67" s="347" t="s">
        <v>30</v>
      </c>
      <c r="F67" s="357" t="s">
        <v>69</v>
      </c>
      <c r="G67" s="346" t="s">
        <v>32</v>
      </c>
      <c r="H67" s="346" t="s">
        <v>33</v>
      </c>
      <c r="I67" s="346" t="s">
        <v>34</v>
      </c>
      <c r="J67" s="346" t="s">
        <v>35</v>
      </c>
      <c r="K67" s="456" t="s">
        <v>36</v>
      </c>
      <c r="L67" s="460"/>
      <c r="M67" s="428" t="s">
        <v>37</v>
      </c>
      <c r="N67" s="429"/>
      <c r="O67" s="429"/>
      <c r="P67" s="10" t="s">
        <v>38</v>
      </c>
      <c r="Q67" s="244">
        <v>16</v>
      </c>
      <c r="R67" s="43"/>
      <c r="U67" s="46"/>
    </row>
    <row r="68" spans="1:28" ht="12.75" customHeight="1" x14ac:dyDescent="0.3">
      <c r="A68" s="47"/>
      <c r="B68" s="430">
        <f>B58+1</f>
        <v>22</v>
      </c>
      <c r="C68" s="5">
        <f>C64+1</f>
        <v>44374</v>
      </c>
      <c r="D68" s="233">
        <f>IFERROR(IF(C68=$H$9,$K$9,D64-E68),0)</f>
        <v>2857</v>
      </c>
      <c r="E68" s="30"/>
      <c r="F68" s="320">
        <v>692</v>
      </c>
      <c r="G68" s="320">
        <v>14</v>
      </c>
      <c r="H68" s="320">
        <v>344</v>
      </c>
      <c r="I68" s="320"/>
      <c r="J68" s="32">
        <f t="shared" ref="J68:J75" si="15">IFERROR(I68/H68,0)</f>
        <v>0</v>
      </c>
      <c r="K68" s="433" t="s">
        <v>200</v>
      </c>
      <c r="L68" s="434"/>
      <c r="M68" s="435" t="s">
        <v>39</v>
      </c>
      <c r="N68" s="436"/>
      <c r="O68" s="436"/>
      <c r="P68" s="11" t="s">
        <v>40</v>
      </c>
      <c r="Q68" s="55">
        <f>IFERROR(((E75/D75)*100),0)</f>
        <v>0</v>
      </c>
      <c r="R68" s="78">
        <f>'Output data week'!$D$13</f>
        <v>0.1</v>
      </c>
      <c r="S68" s="47"/>
      <c r="T68" s="47"/>
      <c r="U68" s="67">
        <f>E75/$Q$9</f>
        <v>0</v>
      </c>
      <c r="V68" s="13" t="s">
        <v>41</v>
      </c>
      <c r="W68" s="70">
        <f>W58+E75</f>
        <v>3</v>
      </c>
      <c r="X68" s="47"/>
      <c r="Y68" s="47" t="s">
        <v>42</v>
      </c>
      <c r="Z68" s="47"/>
      <c r="AA68" s="47"/>
      <c r="AB68" s="47"/>
    </row>
    <row r="69" spans="1:28" ht="12.75" customHeight="1" x14ac:dyDescent="0.3">
      <c r="A69" s="47"/>
      <c r="B69" s="431"/>
      <c r="C69" s="5">
        <f t="shared" ref="C69:C74" si="16">C68+1</f>
        <v>44375</v>
      </c>
      <c r="D69" s="233">
        <f t="shared" ref="D69:D74" si="17">IFERROR(IF(C69=$H$9,$K$9,D68-E69),0)</f>
        <v>2857</v>
      </c>
      <c r="E69" s="30"/>
      <c r="F69" s="320">
        <v>901</v>
      </c>
      <c r="G69" s="320">
        <v>14</v>
      </c>
      <c r="H69" s="320">
        <v>344</v>
      </c>
      <c r="I69" s="320"/>
      <c r="J69" s="32">
        <f t="shared" si="15"/>
        <v>0</v>
      </c>
      <c r="K69" s="433"/>
      <c r="L69" s="434"/>
      <c r="M69" s="435" t="s">
        <v>43</v>
      </c>
      <c r="N69" s="436"/>
      <c r="O69" s="436"/>
      <c r="P69" s="11" t="s">
        <v>40</v>
      </c>
      <c r="Q69" s="81">
        <f>IFERROR(((F75/7)*100)/D75,0)</f>
        <v>41.752087604380222</v>
      </c>
      <c r="R69" s="76">
        <f>'Output data week'!$H$13</f>
        <v>89.5</v>
      </c>
      <c r="S69" s="47"/>
      <c r="T69" s="47"/>
      <c r="U69" s="67">
        <f>((F75/7)/$Q$9)</f>
        <v>0.41708291708291712</v>
      </c>
      <c r="V69" s="13" t="s">
        <v>44</v>
      </c>
      <c r="W69" s="69">
        <f>W68/$Q$9</f>
        <v>1.048951048951049E-3</v>
      </c>
      <c r="X69" s="47"/>
      <c r="Y69" s="68" t="s">
        <v>45</v>
      </c>
      <c r="Z69" s="47"/>
      <c r="AA69" s="47"/>
      <c r="AB69" s="47"/>
    </row>
    <row r="70" spans="1:28" ht="12.75" customHeight="1" x14ac:dyDescent="0.3">
      <c r="A70" s="47"/>
      <c r="B70" s="431"/>
      <c r="C70" s="5">
        <f t="shared" si="16"/>
        <v>44376</v>
      </c>
      <c r="D70" s="233">
        <f t="shared" si="17"/>
        <v>2857</v>
      </c>
      <c r="E70" s="30"/>
      <c r="F70" s="320">
        <v>1062</v>
      </c>
      <c r="G70" s="320">
        <v>30</v>
      </c>
      <c r="H70" s="320">
        <v>344</v>
      </c>
      <c r="I70" s="320"/>
      <c r="J70" s="32">
        <f t="shared" si="15"/>
        <v>0</v>
      </c>
      <c r="K70" s="433"/>
      <c r="L70" s="434"/>
      <c r="M70" s="435" t="s">
        <v>46</v>
      </c>
      <c r="N70" s="436"/>
      <c r="O70" s="436"/>
      <c r="P70" s="11" t="s">
        <v>40</v>
      </c>
      <c r="Q70" s="55">
        <f>IFERROR(((G75/F75)*100),0)</f>
        <v>2.1556886227544911</v>
      </c>
      <c r="R70" s="44"/>
      <c r="S70" s="47"/>
      <c r="T70" s="47"/>
      <c r="U70" s="72">
        <f>U60+F75</f>
        <v>10383</v>
      </c>
      <c r="V70" s="13" t="s">
        <v>47</v>
      </c>
      <c r="W70" s="75">
        <f>U70/$Q$9</f>
        <v>3.6304195804195802</v>
      </c>
      <c r="X70" s="74"/>
      <c r="Y70" s="74" t="s">
        <v>63</v>
      </c>
      <c r="Z70" s="74"/>
      <c r="AA70" s="47"/>
      <c r="AB70" s="47"/>
    </row>
    <row r="71" spans="1:28" ht="12.75" customHeight="1" x14ac:dyDescent="0.3">
      <c r="A71" s="47"/>
      <c r="B71" s="431"/>
      <c r="C71" s="5">
        <f t="shared" si="16"/>
        <v>44377</v>
      </c>
      <c r="D71" s="233">
        <f t="shared" si="17"/>
        <v>2857</v>
      </c>
      <c r="E71" s="30"/>
      <c r="F71" s="320">
        <v>1204</v>
      </c>
      <c r="G71" s="320">
        <v>30</v>
      </c>
      <c r="H71" s="408">
        <v>344</v>
      </c>
      <c r="I71" s="320"/>
      <c r="J71" s="32">
        <f t="shared" si="15"/>
        <v>0</v>
      </c>
      <c r="K71" s="433"/>
      <c r="L71" s="434"/>
      <c r="M71" s="435" t="s">
        <v>49</v>
      </c>
      <c r="N71" s="436"/>
      <c r="O71" s="436"/>
      <c r="P71" s="11" t="s">
        <v>50</v>
      </c>
      <c r="Q71" s="246"/>
      <c r="R71" s="76">
        <f>'Output data week'!$K$13</f>
        <v>54.19999885559082</v>
      </c>
      <c r="S71" s="47"/>
      <c r="T71" s="47"/>
      <c r="U71" s="65">
        <f>F75/$Q$9</f>
        <v>2.9195804195804196</v>
      </c>
      <c r="V71" s="13" t="s">
        <v>51</v>
      </c>
      <c r="W71" s="47"/>
      <c r="X71" s="47"/>
      <c r="Y71" s="47"/>
      <c r="Z71" s="47"/>
      <c r="AA71" s="47"/>
      <c r="AB71" s="47"/>
    </row>
    <row r="72" spans="1:28" ht="12.75" customHeight="1" x14ac:dyDescent="0.3">
      <c r="A72" s="47"/>
      <c r="B72" s="431"/>
      <c r="C72" s="5">
        <f t="shared" si="16"/>
        <v>44378</v>
      </c>
      <c r="D72" s="233">
        <f t="shared" si="17"/>
        <v>2857</v>
      </c>
      <c r="E72" s="30"/>
      <c r="F72" s="320">
        <v>1389</v>
      </c>
      <c r="G72" s="320">
        <v>30</v>
      </c>
      <c r="H72" s="408">
        <v>344</v>
      </c>
      <c r="I72" s="320"/>
      <c r="J72" s="32">
        <f t="shared" si="15"/>
        <v>0</v>
      </c>
      <c r="K72" s="433"/>
      <c r="L72" s="434"/>
      <c r="M72" s="435" t="s">
        <v>52</v>
      </c>
      <c r="N72" s="436"/>
      <c r="O72" s="436"/>
      <c r="P72" s="11" t="s">
        <v>50</v>
      </c>
      <c r="Q72" s="50">
        <f>IFERROR(Q71*(Q69/100),0)</f>
        <v>0</v>
      </c>
      <c r="R72" s="76">
        <f>'Output data week'!$M$13</f>
        <v>48.508998975753784</v>
      </c>
      <c r="S72" s="47"/>
      <c r="T72" s="47"/>
      <c r="U72" s="56">
        <f>((F75*Q71)/1000)</f>
        <v>0</v>
      </c>
      <c r="V72" s="13" t="s">
        <v>53</v>
      </c>
      <c r="W72" s="48">
        <f>W62+U72</f>
        <v>0</v>
      </c>
      <c r="X72" s="47"/>
      <c r="Y72" s="79" t="s">
        <v>54</v>
      </c>
      <c r="Z72" s="47"/>
      <c r="AA72" s="47"/>
      <c r="AB72" s="47"/>
    </row>
    <row r="73" spans="1:28" ht="12.75" customHeight="1" x14ac:dyDescent="0.3">
      <c r="A73" s="47"/>
      <c r="B73" s="431"/>
      <c r="C73" s="5">
        <f t="shared" si="16"/>
        <v>44379</v>
      </c>
      <c r="D73" s="233">
        <f t="shared" si="17"/>
        <v>2857</v>
      </c>
      <c r="E73" s="30"/>
      <c r="F73" s="320">
        <v>1500</v>
      </c>
      <c r="G73" s="320">
        <v>31</v>
      </c>
      <c r="H73" s="408">
        <v>344</v>
      </c>
      <c r="I73" s="320"/>
      <c r="J73" s="32">
        <f t="shared" si="15"/>
        <v>0</v>
      </c>
      <c r="K73" s="433"/>
      <c r="L73" s="434"/>
      <c r="M73" s="435" t="s">
        <v>55</v>
      </c>
      <c r="N73" s="436"/>
      <c r="O73" s="436"/>
      <c r="P73" s="11" t="s">
        <v>50</v>
      </c>
      <c r="Q73" s="50">
        <f>IFERROR(((H75/7)/D75)*1000,0)</f>
        <v>120.40602030101505</v>
      </c>
      <c r="R73" s="49">
        <f>'Output data week'!$O$13</f>
        <v>116</v>
      </c>
      <c r="S73" s="47"/>
      <c r="T73" s="47"/>
      <c r="U73" s="66">
        <f>U72/$Q$9</f>
        <v>0</v>
      </c>
      <c r="V73" s="13" t="s">
        <v>56</v>
      </c>
      <c r="W73" s="84">
        <f>W72/$Q$9</f>
        <v>0</v>
      </c>
      <c r="X73" s="47"/>
      <c r="Y73" s="47" t="s">
        <v>57</v>
      </c>
      <c r="Z73" s="47"/>
      <c r="AA73" s="47"/>
      <c r="AB73" s="47"/>
    </row>
    <row r="74" spans="1:28" ht="13.5" customHeight="1" thickBot="1" x14ac:dyDescent="0.35">
      <c r="A74" s="47"/>
      <c r="B74" s="431"/>
      <c r="C74" s="22">
        <f t="shared" si="16"/>
        <v>44380</v>
      </c>
      <c r="D74" s="234">
        <f t="shared" si="17"/>
        <v>2857</v>
      </c>
      <c r="E74" s="31"/>
      <c r="F74" s="325">
        <v>1602</v>
      </c>
      <c r="G74" s="325">
        <v>31</v>
      </c>
      <c r="H74" s="411">
        <v>344</v>
      </c>
      <c r="I74" s="325"/>
      <c r="J74" s="33">
        <f t="shared" si="15"/>
        <v>0</v>
      </c>
      <c r="K74" s="437"/>
      <c r="L74" s="438"/>
      <c r="M74" s="435" t="s">
        <v>58</v>
      </c>
      <c r="N74" s="436"/>
      <c r="O74" s="436"/>
      <c r="P74" s="11"/>
      <c r="Q74" s="40">
        <f>IFERROR(Q73/Q72,0)</f>
        <v>0</v>
      </c>
      <c r="R74" s="77">
        <f>'Output data week'!$Q$13</f>
        <v>2.3913088797808464</v>
      </c>
      <c r="S74" s="47"/>
      <c r="T74" s="47"/>
      <c r="U74" s="66">
        <f>H75/$Q$9</f>
        <v>0.84195804195804191</v>
      </c>
      <c r="V74" s="13" t="s">
        <v>59</v>
      </c>
      <c r="W74" s="47"/>
      <c r="X74" s="47">
        <f>IFERROR((X64+(F75/D75)),0)</f>
        <v>3.6342317115855791</v>
      </c>
      <c r="Y74" s="47" t="s">
        <v>60</v>
      </c>
      <c r="Z74" s="47"/>
      <c r="AA74" s="47"/>
      <c r="AB74" s="47"/>
    </row>
    <row r="75" spans="1:28" ht="12.75" customHeight="1" x14ac:dyDescent="0.3">
      <c r="A75" s="47"/>
      <c r="B75" s="432"/>
      <c r="C75" s="21" t="s">
        <v>61</v>
      </c>
      <c r="D75" s="235">
        <f>SUM(D68:D74)/7</f>
        <v>2857</v>
      </c>
      <c r="E75" s="86">
        <f>IFERROR(SUM(E68:E74),0)</f>
        <v>0</v>
      </c>
      <c r="F75" s="87">
        <f>IFERROR(SUM(F68:F74),0)</f>
        <v>8350</v>
      </c>
      <c r="G75" s="87">
        <f>IFERROR(SUM(G68:G74),0)</f>
        <v>180</v>
      </c>
      <c r="H75" s="87">
        <f>IFERROR(SUM(H68:H74),0)</f>
        <v>2408</v>
      </c>
      <c r="I75" s="87">
        <f>IFERROR(SUM(I68:I74),0)</f>
        <v>0</v>
      </c>
      <c r="J75" s="34">
        <f t="shared" si="15"/>
        <v>0</v>
      </c>
      <c r="K75" s="439"/>
      <c r="L75" s="440"/>
      <c r="M75" s="454" t="s">
        <v>62</v>
      </c>
      <c r="N75" s="455"/>
      <c r="O75" s="455"/>
      <c r="P75" s="12" t="s">
        <v>50</v>
      </c>
      <c r="Q75" s="245"/>
      <c r="R75" s="45">
        <f>'Output data week'!$Y$13</f>
        <v>1770.0000405311584</v>
      </c>
      <c r="S75" s="47"/>
      <c r="T75" s="47"/>
      <c r="V75" s="47"/>
      <c r="W75" s="47"/>
      <c r="X75" s="47"/>
      <c r="Y75" s="47"/>
      <c r="Z75" s="47"/>
      <c r="AA75" s="47"/>
      <c r="AB75" s="47"/>
    </row>
    <row r="76" spans="1:28" s="47" customFormat="1" ht="5.25" customHeight="1" x14ac:dyDescent="0.3">
      <c r="B76" s="58"/>
      <c r="C76" s="59"/>
      <c r="D76" s="237"/>
      <c r="E76" s="61"/>
      <c r="F76" s="61"/>
      <c r="G76" s="61"/>
      <c r="H76" s="61"/>
      <c r="I76" s="61"/>
      <c r="J76" s="62"/>
      <c r="K76" s="63"/>
      <c r="L76" s="63"/>
      <c r="M76" s="317"/>
      <c r="N76" s="317"/>
      <c r="O76" s="317"/>
      <c r="P76" s="11"/>
      <c r="Q76" s="253"/>
      <c r="R76" s="57"/>
      <c r="U76" s="46"/>
    </row>
    <row r="77" spans="1:28" s="47" customFormat="1" ht="15.75" customHeight="1" x14ac:dyDescent="0.3">
      <c r="B77" s="419" t="s">
        <v>70</v>
      </c>
      <c r="C77" s="420"/>
      <c r="D77" s="358" t="s">
        <v>65</v>
      </c>
      <c r="E77" s="351">
        <f>E45+E55+E65+E75</f>
        <v>3</v>
      </c>
      <c r="F77" s="351">
        <f>F45+F55+F65+F75</f>
        <v>10383</v>
      </c>
      <c r="G77" s="351">
        <f>G45+G55+G65+G75</f>
        <v>331</v>
      </c>
      <c r="H77" s="351">
        <f>H45+H55+H65+H75</f>
        <v>8878</v>
      </c>
      <c r="I77" s="351">
        <f>I45+I55+I65+I75</f>
        <v>0</v>
      </c>
      <c r="J77" s="352">
        <f>IFERROR(I77/H77,0)</f>
        <v>0</v>
      </c>
      <c r="K77" s="421" t="s">
        <v>66</v>
      </c>
      <c r="L77" s="422"/>
      <c r="M77" s="422"/>
      <c r="N77" s="422"/>
      <c r="O77" s="353">
        <f>IFERROR(U42+U52+U62+U72,0)</f>
        <v>0</v>
      </c>
      <c r="P77" s="354" t="s">
        <v>67</v>
      </c>
      <c r="Q77" s="355" t="s">
        <v>68</v>
      </c>
      <c r="R77" s="356">
        <f>IFERROR(H77/O77,0)</f>
        <v>0</v>
      </c>
      <c r="U77" s="46"/>
    </row>
    <row r="78" spans="1:28" s="47" customFormat="1" ht="5.25" customHeight="1" x14ac:dyDescent="0.3">
      <c r="B78" s="326"/>
      <c r="C78" s="326"/>
      <c r="D78" s="236"/>
      <c r="E78" s="326"/>
      <c r="F78" s="326"/>
      <c r="G78" s="326"/>
      <c r="H78" s="326"/>
      <c r="I78" s="326"/>
      <c r="J78" s="326"/>
      <c r="K78" s="423"/>
      <c r="L78" s="423"/>
      <c r="M78" s="321"/>
      <c r="N78" s="424"/>
      <c r="O78" s="424"/>
      <c r="P78" s="424"/>
      <c r="Q78" s="424"/>
      <c r="R78" s="424"/>
      <c r="U78" s="46"/>
    </row>
    <row r="79" spans="1:28" s="47" customFormat="1" ht="15.75" customHeight="1" x14ac:dyDescent="0.3">
      <c r="B79" s="346" t="s">
        <v>27</v>
      </c>
      <c r="C79" s="346" t="s">
        <v>28</v>
      </c>
      <c r="D79" s="349" t="s">
        <v>29</v>
      </c>
      <c r="E79" s="347" t="s">
        <v>30</v>
      </c>
      <c r="F79" s="346" t="s">
        <v>31</v>
      </c>
      <c r="G79" s="346" t="s">
        <v>32</v>
      </c>
      <c r="H79" s="346" t="s">
        <v>33</v>
      </c>
      <c r="I79" s="346" t="s">
        <v>34</v>
      </c>
      <c r="J79" s="346" t="s">
        <v>35</v>
      </c>
      <c r="K79" s="456" t="s">
        <v>36</v>
      </c>
      <c r="L79" s="457"/>
      <c r="M79" s="458" t="s">
        <v>37</v>
      </c>
      <c r="N79" s="459"/>
      <c r="O79" s="459"/>
      <c r="P79" s="7" t="s">
        <v>38</v>
      </c>
      <c r="Q79" s="241">
        <v>16</v>
      </c>
      <c r="R79" s="42"/>
      <c r="U79" s="46"/>
    </row>
    <row r="80" spans="1:28" s="47" customFormat="1" ht="13.75" customHeight="1" x14ac:dyDescent="0.3">
      <c r="B80" s="441">
        <f>B68+1</f>
        <v>23</v>
      </c>
      <c r="C80" s="6">
        <f>C74+1</f>
        <v>44381</v>
      </c>
      <c r="D80" s="229">
        <f>IFERROR(IF(C80=$H$9,$K$9,D74-E80),0)</f>
        <v>2857</v>
      </c>
      <c r="E80" s="28"/>
      <c r="F80" s="322">
        <v>1772</v>
      </c>
      <c r="G80" s="322">
        <v>21</v>
      </c>
      <c r="H80" s="409">
        <v>344</v>
      </c>
      <c r="I80" s="322"/>
      <c r="J80" s="35">
        <f t="shared" ref="J80:J87" si="18">IFERROR(I80/H80,0)</f>
        <v>0</v>
      </c>
      <c r="K80" s="444"/>
      <c r="L80" s="445"/>
      <c r="M80" s="446" t="s">
        <v>39</v>
      </c>
      <c r="N80" s="447"/>
      <c r="O80" s="447"/>
      <c r="P80" s="8" t="s">
        <v>40</v>
      </c>
      <c r="Q80" s="54">
        <f>IFERROR(((E87/D87)*100),0)</f>
        <v>3.5003500350035008E-2</v>
      </c>
      <c r="R80" s="52">
        <f>'Output data week'!$D$14</f>
        <v>0.1</v>
      </c>
      <c r="U80" s="67">
        <f>E87/$Q$9</f>
        <v>3.4965034965034965E-4</v>
      </c>
      <c r="V80" s="13" t="s">
        <v>41</v>
      </c>
      <c r="W80" s="70">
        <f>E87+W68</f>
        <v>4</v>
      </c>
      <c r="Y80" s="47" t="s">
        <v>42</v>
      </c>
    </row>
    <row r="81" spans="2:26" s="47" customFormat="1" ht="13.75" customHeight="1" x14ac:dyDescent="0.3">
      <c r="B81" s="442"/>
      <c r="C81" s="6">
        <f t="shared" ref="C81:C86" si="19">C80+1</f>
        <v>44382</v>
      </c>
      <c r="D81" s="229">
        <f t="shared" ref="D81:D86" si="20">IFERROR(IF(C81=$H$9,$K$9,D80-E81),0)</f>
        <v>2857</v>
      </c>
      <c r="E81" s="28"/>
      <c r="F81" s="322">
        <v>1906</v>
      </c>
      <c r="G81" s="322">
        <v>23</v>
      </c>
      <c r="H81" s="409">
        <v>344</v>
      </c>
      <c r="I81" s="322"/>
      <c r="J81" s="35">
        <f t="shared" si="18"/>
        <v>0</v>
      </c>
      <c r="K81" s="444"/>
      <c r="L81" s="445"/>
      <c r="M81" s="446" t="s">
        <v>43</v>
      </c>
      <c r="N81" s="447"/>
      <c r="O81" s="447"/>
      <c r="P81" s="8" t="s">
        <v>40</v>
      </c>
      <c r="Q81" s="54">
        <f>IFERROR(((F87/7)*100)/D87,0)</f>
        <v>71.282128212821277</v>
      </c>
      <c r="R81" s="52">
        <f>'Output data week'!$H$14</f>
        <v>93</v>
      </c>
      <c r="U81" s="67">
        <f>((F87/7)/$Q$9)</f>
        <v>0.71203796203796199</v>
      </c>
      <c r="V81" s="13" t="s">
        <v>44</v>
      </c>
      <c r="W81" s="69">
        <f>W80/$Q$9</f>
        <v>1.3986013986013986E-3</v>
      </c>
      <c r="Y81" s="68" t="s">
        <v>45</v>
      </c>
    </row>
    <row r="82" spans="2:26" s="47" customFormat="1" ht="13.75" customHeight="1" x14ac:dyDescent="0.3">
      <c r="B82" s="442"/>
      <c r="C82" s="6">
        <f t="shared" si="19"/>
        <v>44383</v>
      </c>
      <c r="D82" s="229">
        <f t="shared" si="20"/>
        <v>2857</v>
      </c>
      <c r="E82" s="28"/>
      <c r="F82" s="322">
        <v>1986</v>
      </c>
      <c r="G82" s="322">
        <v>23</v>
      </c>
      <c r="H82" s="409">
        <v>344</v>
      </c>
      <c r="I82" s="322"/>
      <c r="J82" s="35">
        <f t="shared" si="18"/>
        <v>0</v>
      </c>
      <c r="K82" s="444"/>
      <c r="L82" s="445"/>
      <c r="M82" s="446" t="s">
        <v>46</v>
      </c>
      <c r="N82" s="447"/>
      <c r="O82" s="447"/>
      <c r="P82" s="8" t="s">
        <v>40</v>
      </c>
      <c r="Q82" s="80">
        <f>IFERROR(((G87/F87)*100),0)</f>
        <v>1.550333216415293</v>
      </c>
      <c r="R82" s="52"/>
      <c r="U82" s="72">
        <f>U70+F87</f>
        <v>24638</v>
      </c>
      <c r="V82" s="13" t="s">
        <v>47</v>
      </c>
      <c r="W82" s="75">
        <f>U82/$Q$9</f>
        <v>8.614685314685314</v>
      </c>
      <c r="Y82" s="47" t="s">
        <v>63</v>
      </c>
    </row>
    <row r="83" spans="2:26" s="47" customFormat="1" ht="13.75" customHeight="1" x14ac:dyDescent="0.3">
      <c r="B83" s="442"/>
      <c r="C83" s="6">
        <f t="shared" si="19"/>
        <v>44384</v>
      </c>
      <c r="D83" s="229">
        <f t="shared" si="20"/>
        <v>2857</v>
      </c>
      <c r="E83" s="28"/>
      <c r="F83" s="322">
        <v>2083</v>
      </c>
      <c r="G83" s="322">
        <v>35</v>
      </c>
      <c r="H83" s="409">
        <v>344</v>
      </c>
      <c r="I83" s="322"/>
      <c r="J83" s="35">
        <f t="shared" si="18"/>
        <v>0</v>
      </c>
      <c r="K83" s="444"/>
      <c r="L83" s="445"/>
      <c r="M83" s="446" t="s">
        <v>49</v>
      </c>
      <c r="N83" s="447"/>
      <c r="O83" s="447"/>
      <c r="P83" s="8" t="s">
        <v>50</v>
      </c>
      <c r="Q83" s="242"/>
      <c r="R83" s="52">
        <f>'Output data week'!$K$14</f>
        <v>55.5</v>
      </c>
      <c r="U83" s="65">
        <f>F87/$Q$9</f>
        <v>4.9842657342657342</v>
      </c>
      <c r="V83" s="13" t="s">
        <v>51</v>
      </c>
    </row>
    <row r="84" spans="2:26" s="47" customFormat="1" ht="13.75" customHeight="1" x14ac:dyDescent="0.3">
      <c r="B84" s="442"/>
      <c r="C84" s="6">
        <f t="shared" si="19"/>
        <v>44385</v>
      </c>
      <c r="D84" s="229">
        <f t="shared" si="20"/>
        <v>2857</v>
      </c>
      <c r="E84" s="28"/>
      <c r="F84" s="322">
        <v>2121</v>
      </c>
      <c r="G84" s="322">
        <v>37</v>
      </c>
      <c r="H84" s="322">
        <v>359</v>
      </c>
      <c r="I84" s="322"/>
      <c r="J84" s="35">
        <f t="shared" si="18"/>
        <v>0</v>
      </c>
      <c r="K84" s="444"/>
      <c r="L84" s="445"/>
      <c r="M84" s="446" t="s">
        <v>52</v>
      </c>
      <c r="N84" s="447"/>
      <c r="O84" s="447"/>
      <c r="P84" s="8" t="s">
        <v>50</v>
      </c>
      <c r="Q84" s="39">
        <f>IFERROR(Q83*(Q81/100),0)</f>
        <v>0</v>
      </c>
      <c r="R84" s="52">
        <f>'Output data week'!T87</f>
        <v>218.76128555910833</v>
      </c>
      <c r="U84" s="56">
        <f>((F87*Q83)/1000)</f>
        <v>0</v>
      </c>
      <c r="V84" s="13" t="s">
        <v>53</v>
      </c>
      <c r="W84" s="75">
        <f>W72+U84</f>
        <v>0</v>
      </c>
      <c r="Y84" s="79" t="s">
        <v>54</v>
      </c>
    </row>
    <row r="85" spans="2:26" s="47" customFormat="1" ht="13.75" customHeight="1" x14ac:dyDescent="0.3">
      <c r="B85" s="442"/>
      <c r="C85" s="6">
        <f t="shared" si="19"/>
        <v>44386</v>
      </c>
      <c r="D85" s="229">
        <f t="shared" si="20"/>
        <v>2857</v>
      </c>
      <c r="E85" s="28"/>
      <c r="F85" s="322">
        <v>2104</v>
      </c>
      <c r="G85" s="322">
        <v>43</v>
      </c>
      <c r="H85" s="322">
        <v>359</v>
      </c>
      <c r="I85" s="322"/>
      <c r="J85" s="35">
        <f t="shared" si="18"/>
        <v>0</v>
      </c>
      <c r="K85" s="444"/>
      <c r="L85" s="445"/>
      <c r="M85" s="446" t="s">
        <v>55</v>
      </c>
      <c r="N85" s="447"/>
      <c r="O85" s="447"/>
      <c r="P85" s="8" t="s">
        <v>50</v>
      </c>
      <c r="Q85" s="39">
        <f>IFERROR(((H87/7)/D87)*1000,0)</f>
        <v>122.61226122612263</v>
      </c>
      <c r="R85" s="52">
        <f>'Output data week'!$O$14</f>
        <v>119</v>
      </c>
      <c r="U85" s="66">
        <f>U84/$Q$9</f>
        <v>0</v>
      </c>
      <c r="V85" s="13" t="s">
        <v>56</v>
      </c>
      <c r="W85" s="84">
        <f>W84/$Q$9</f>
        <v>0</v>
      </c>
      <c r="Y85" s="47" t="s">
        <v>57</v>
      </c>
    </row>
    <row r="86" spans="2:26" s="47" customFormat="1" ht="13.75" customHeight="1" thickBot="1" x14ac:dyDescent="0.35">
      <c r="B86" s="442"/>
      <c r="C86" s="20">
        <f t="shared" si="19"/>
        <v>44387</v>
      </c>
      <c r="D86" s="230">
        <f t="shared" si="20"/>
        <v>2856</v>
      </c>
      <c r="E86" s="29">
        <v>1</v>
      </c>
      <c r="F86" s="323">
        <v>2283</v>
      </c>
      <c r="G86" s="323">
        <v>39</v>
      </c>
      <c r="H86" s="323">
        <v>358</v>
      </c>
      <c r="I86" s="323"/>
      <c r="J86" s="36">
        <f t="shared" si="18"/>
        <v>0</v>
      </c>
      <c r="K86" s="448"/>
      <c r="L86" s="449"/>
      <c r="M86" s="446" t="s">
        <v>58</v>
      </c>
      <c r="N86" s="447"/>
      <c r="O86" s="447"/>
      <c r="P86" s="8"/>
      <c r="Q86" s="51">
        <f>IFERROR(Q85/Q84,0)</f>
        <v>0</v>
      </c>
      <c r="R86" s="52">
        <f>'Output data week'!$Q$14</f>
        <v>2.305531337789402</v>
      </c>
      <c r="U86" s="66">
        <f>H87/$Q$9</f>
        <v>0.85734265734265735</v>
      </c>
      <c r="V86" s="13" t="s">
        <v>59</v>
      </c>
      <c r="X86" s="47">
        <f>IFERROR((X74+(F87/D87)),0)</f>
        <v>8.623980686483069</v>
      </c>
      <c r="Y86" s="47" t="s">
        <v>60</v>
      </c>
    </row>
    <row r="87" spans="2:26" s="47" customFormat="1" ht="13.75" customHeight="1" x14ac:dyDescent="0.3">
      <c r="B87" s="443"/>
      <c r="C87" s="19" t="s">
        <v>61</v>
      </c>
      <c r="D87" s="231">
        <f>SUM(D80:D86)/7</f>
        <v>2856.8571428571427</v>
      </c>
      <c r="E87" s="23">
        <f>IFERROR(SUM(E80:E86),0)</f>
        <v>1</v>
      </c>
      <c r="F87" s="24">
        <f>IFERROR(SUM(F80:F86),0)</f>
        <v>14255</v>
      </c>
      <c r="G87" s="24">
        <f>IFERROR(SUM(G80:G86),0)</f>
        <v>221</v>
      </c>
      <c r="H87" s="24">
        <f>IFERROR(SUM(H80:H86),0)</f>
        <v>2452</v>
      </c>
      <c r="I87" s="24">
        <f>IFERROR(SUM(I80:I86),0)</f>
        <v>0</v>
      </c>
      <c r="J87" s="37">
        <f t="shared" si="18"/>
        <v>0</v>
      </c>
      <c r="K87" s="450"/>
      <c r="L87" s="451"/>
      <c r="M87" s="452" t="s">
        <v>62</v>
      </c>
      <c r="N87" s="453"/>
      <c r="O87" s="453"/>
      <c r="P87" s="9" t="s">
        <v>50</v>
      </c>
      <c r="Q87" s="243"/>
      <c r="R87" s="53">
        <f>'Output data week'!$Y$14</f>
        <v>1800.000011920929</v>
      </c>
      <c r="U87" s="46"/>
    </row>
    <row r="88" spans="2:26" s="47" customFormat="1" ht="5.25" customHeight="1" x14ac:dyDescent="0.3">
      <c r="B88" s="324"/>
      <c r="C88" s="324"/>
      <c r="D88" s="232"/>
      <c r="E88" s="324"/>
      <c r="F88" s="324"/>
      <c r="G88" s="324"/>
      <c r="H88" s="324"/>
      <c r="I88" s="324"/>
      <c r="J88" s="324"/>
      <c r="K88" s="461"/>
      <c r="L88" s="461"/>
      <c r="M88" s="321"/>
      <c r="N88" s="424"/>
      <c r="O88" s="424"/>
      <c r="P88" s="424"/>
      <c r="Q88" s="424"/>
      <c r="R88" s="424"/>
      <c r="U88" s="46"/>
    </row>
    <row r="89" spans="2:26" s="47" customFormat="1" ht="15.75" customHeight="1" x14ac:dyDescent="0.3">
      <c r="B89" s="346" t="s">
        <v>27</v>
      </c>
      <c r="C89" s="346" t="s">
        <v>28</v>
      </c>
      <c r="D89" s="349" t="s">
        <v>29</v>
      </c>
      <c r="E89" s="347" t="s">
        <v>30</v>
      </c>
      <c r="F89" s="346" t="s">
        <v>31</v>
      </c>
      <c r="G89" s="346" t="s">
        <v>32</v>
      </c>
      <c r="H89" s="346" t="s">
        <v>33</v>
      </c>
      <c r="I89" s="346" t="s">
        <v>34</v>
      </c>
      <c r="J89" s="346" t="s">
        <v>35</v>
      </c>
      <c r="K89" s="456" t="s">
        <v>36</v>
      </c>
      <c r="L89" s="460"/>
      <c r="M89" s="428" t="s">
        <v>37</v>
      </c>
      <c r="N89" s="429"/>
      <c r="O89" s="429"/>
      <c r="P89" s="10" t="s">
        <v>38</v>
      </c>
      <c r="Q89" s="244">
        <v>16</v>
      </c>
      <c r="R89" s="43"/>
      <c r="U89" s="46"/>
    </row>
    <row r="90" spans="2:26" s="47" customFormat="1" ht="13.75" customHeight="1" x14ac:dyDescent="0.3">
      <c r="B90" s="430">
        <f>B80+1</f>
        <v>24</v>
      </c>
      <c r="C90" s="5">
        <f>C86+1</f>
        <v>44388</v>
      </c>
      <c r="D90" s="233">
        <f>IFERROR(IF(C90=$H$9,$K$9,D86-E90),0)</f>
        <v>2856</v>
      </c>
      <c r="E90" s="30"/>
      <c r="F90" s="320">
        <v>2340</v>
      </c>
      <c r="G90" s="320">
        <v>27</v>
      </c>
      <c r="H90" s="320">
        <v>358</v>
      </c>
      <c r="I90" s="320"/>
      <c r="J90" s="32">
        <f t="shared" ref="J90:J97" si="21">IFERROR(I90/H90,0)</f>
        <v>0</v>
      </c>
      <c r="K90" s="433" t="s">
        <v>201</v>
      </c>
      <c r="L90" s="434"/>
      <c r="M90" s="435" t="s">
        <v>39</v>
      </c>
      <c r="N90" s="436"/>
      <c r="O90" s="436"/>
      <c r="P90" s="11" t="s">
        <v>40</v>
      </c>
      <c r="Q90" s="55">
        <f>IFERROR(((E97/D97)*100),0)</f>
        <v>0</v>
      </c>
      <c r="R90" s="78">
        <f>'Output data week'!$D$15</f>
        <v>0.1</v>
      </c>
      <c r="U90" s="67">
        <f>E97/$Q$9</f>
        <v>0</v>
      </c>
      <c r="V90" s="13" t="s">
        <v>41</v>
      </c>
      <c r="W90" s="70">
        <f>W80+E97</f>
        <v>4</v>
      </c>
      <c r="Y90" s="47" t="s">
        <v>42</v>
      </c>
    </row>
    <row r="91" spans="2:26" s="47" customFormat="1" ht="13.75" customHeight="1" x14ac:dyDescent="0.3">
      <c r="B91" s="431"/>
      <c r="C91" s="5">
        <f t="shared" ref="C91:C96" si="22">C90+1</f>
        <v>44389</v>
      </c>
      <c r="D91" s="233">
        <f t="shared" ref="D91:D96" si="23">IFERROR(IF(C91=$H$9,$K$9,D90-E91),0)</f>
        <v>2856</v>
      </c>
      <c r="E91" s="30"/>
      <c r="F91" s="320">
        <v>2392</v>
      </c>
      <c r="G91" s="320">
        <v>33</v>
      </c>
      <c r="H91" s="320">
        <v>358</v>
      </c>
      <c r="I91" s="320"/>
      <c r="J91" s="32">
        <f t="shared" si="21"/>
        <v>0</v>
      </c>
      <c r="K91" s="433"/>
      <c r="L91" s="434"/>
      <c r="M91" s="435" t="s">
        <v>43</v>
      </c>
      <c r="N91" s="436"/>
      <c r="O91" s="436"/>
      <c r="P91" s="11" t="s">
        <v>40</v>
      </c>
      <c r="Q91" s="81">
        <f>IFERROR(((F97/7)*100)/D97,0)</f>
        <v>85.994397759103634</v>
      </c>
      <c r="R91" s="76">
        <f>'Output data week'!$H$15</f>
        <v>93.5</v>
      </c>
      <c r="U91" s="67">
        <f>((F97/7)/$Q$9)</f>
        <v>0.85874125874125873</v>
      </c>
      <c r="V91" s="13" t="s">
        <v>44</v>
      </c>
      <c r="W91" s="69">
        <f>W90/$Q$9</f>
        <v>1.3986013986013986E-3</v>
      </c>
      <c r="Y91" s="68" t="s">
        <v>45</v>
      </c>
    </row>
    <row r="92" spans="2:26" s="47" customFormat="1" ht="13.75" customHeight="1" x14ac:dyDescent="0.3">
      <c r="B92" s="431"/>
      <c r="C92" s="5">
        <f t="shared" si="22"/>
        <v>44390</v>
      </c>
      <c r="D92" s="233">
        <f t="shared" si="23"/>
        <v>2856</v>
      </c>
      <c r="E92" s="30"/>
      <c r="F92" s="320">
        <v>2420</v>
      </c>
      <c r="G92" s="320">
        <v>31</v>
      </c>
      <c r="H92" s="320">
        <v>358</v>
      </c>
      <c r="I92" s="320"/>
      <c r="J92" s="32">
        <f t="shared" si="21"/>
        <v>0</v>
      </c>
      <c r="K92" s="433"/>
      <c r="L92" s="434"/>
      <c r="M92" s="435" t="s">
        <v>46</v>
      </c>
      <c r="N92" s="436"/>
      <c r="O92" s="436"/>
      <c r="P92" s="11" t="s">
        <v>40</v>
      </c>
      <c r="Q92" s="55">
        <f>IFERROR(((G97/F97)*100),0)</f>
        <v>1.2040483946021405</v>
      </c>
      <c r="R92" s="44"/>
      <c r="U92" s="72">
        <f>U82+F97</f>
        <v>41830</v>
      </c>
      <c r="V92" s="13" t="s">
        <v>47</v>
      </c>
      <c r="W92" s="75">
        <f>U92/$Q$9</f>
        <v>14.625874125874127</v>
      </c>
      <c r="X92" s="74"/>
      <c r="Y92" s="74" t="s">
        <v>63</v>
      </c>
      <c r="Z92" s="74"/>
    </row>
    <row r="93" spans="2:26" s="47" customFormat="1" ht="13.75" customHeight="1" x14ac:dyDescent="0.3">
      <c r="B93" s="431"/>
      <c r="C93" s="5">
        <f t="shared" si="22"/>
        <v>44391</v>
      </c>
      <c r="D93" s="233">
        <f t="shared" si="23"/>
        <v>2856</v>
      </c>
      <c r="E93" s="30"/>
      <c r="F93" s="320">
        <v>2449</v>
      </c>
      <c r="G93" s="320">
        <v>29</v>
      </c>
      <c r="H93" s="320">
        <v>358</v>
      </c>
      <c r="I93" s="320"/>
      <c r="J93" s="32">
        <f t="shared" si="21"/>
        <v>0</v>
      </c>
      <c r="K93" s="433"/>
      <c r="L93" s="434"/>
      <c r="M93" s="435" t="s">
        <v>49</v>
      </c>
      <c r="N93" s="436"/>
      <c r="O93" s="436"/>
      <c r="P93" s="11" t="s">
        <v>50</v>
      </c>
      <c r="Q93" s="246">
        <v>55</v>
      </c>
      <c r="R93" s="76">
        <f>'Output data week'!$K$15</f>
        <v>56.600000381469727</v>
      </c>
      <c r="U93" s="65">
        <f>F97/$Q$9</f>
        <v>6.011188811188811</v>
      </c>
      <c r="V93" s="13" t="s">
        <v>51</v>
      </c>
    </row>
    <row r="94" spans="2:26" s="47" customFormat="1" ht="13.75" customHeight="1" x14ac:dyDescent="0.3">
      <c r="B94" s="431"/>
      <c r="C94" s="5">
        <f t="shared" si="22"/>
        <v>44392</v>
      </c>
      <c r="D94" s="233">
        <f t="shared" si="23"/>
        <v>2856</v>
      </c>
      <c r="E94" s="30"/>
      <c r="F94" s="320">
        <v>2559</v>
      </c>
      <c r="G94" s="320">
        <v>39</v>
      </c>
      <c r="H94" s="320">
        <v>358</v>
      </c>
      <c r="I94" s="320"/>
      <c r="J94" s="32">
        <f t="shared" si="21"/>
        <v>0</v>
      </c>
      <c r="K94" s="433"/>
      <c r="L94" s="434"/>
      <c r="M94" s="435" t="s">
        <v>52</v>
      </c>
      <c r="N94" s="436"/>
      <c r="O94" s="436"/>
      <c r="P94" s="11" t="s">
        <v>50</v>
      </c>
      <c r="Q94" s="50">
        <f>IFERROR(Q93*(Q91/100),0)</f>
        <v>47.296918767507002</v>
      </c>
      <c r="R94" s="76">
        <f>'Output data week'!$M$15</f>
        <v>52.921000356674199</v>
      </c>
      <c r="U94" s="56">
        <f>((F97*Q93)/1000)</f>
        <v>945.56</v>
      </c>
      <c r="V94" s="13" t="s">
        <v>53</v>
      </c>
      <c r="W94" s="48">
        <f>W84+U94</f>
        <v>945.56</v>
      </c>
      <c r="Y94" s="79" t="s">
        <v>54</v>
      </c>
    </row>
    <row r="95" spans="2:26" s="47" customFormat="1" ht="13.75" customHeight="1" x14ac:dyDescent="0.3">
      <c r="B95" s="431"/>
      <c r="C95" s="5">
        <f t="shared" si="22"/>
        <v>44393</v>
      </c>
      <c r="D95" s="233">
        <f t="shared" si="23"/>
        <v>2856</v>
      </c>
      <c r="E95" s="30"/>
      <c r="F95" s="320">
        <v>2510</v>
      </c>
      <c r="G95" s="320">
        <v>25</v>
      </c>
      <c r="H95" s="320">
        <v>358</v>
      </c>
      <c r="I95" s="320"/>
      <c r="J95" s="32">
        <f t="shared" si="21"/>
        <v>0</v>
      </c>
      <c r="K95" s="433" t="s">
        <v>202</v>
      </c>
      <c r="L95" s="434"/>
      <c r="M95" s="435" t="s">
        <v>55</v>
      </c>
      <c r="N95" s="436"/>
      <c r="O95" s="436"/>
      <c r="P95" s="11" t="s">
        <v>50</v>
      </c>
      <c r="Q95" s="50">
        <f>IFERROR(((H97/7)/D97)*1000,0)</f>
        <v>125.35014005602241</v>
      </c>
      <c r="R95" s="49">
        <f>'Output data week'!$O$15</f>
        <v>121</v>
      </c>
      <c r="U95" s="66">
        <f>U94/$Q$9</f>
        <v>0.33061538461538459</v>
      </c>
      <c r="V95" s="13" t="s">
        <v>56</v>
      </c>
      <c r="W95" s="84">
        <f>W94/$Q$9</f>
        <v>0.33061538461538459</v>
      </c>
      <c r="Y95" s="47" t="s">
        <v>57</v>
      </c>
    </row>
    <row r="96" spans="2:26" s="47" customFormat="1" ht="13.75" customHeight="1" thickBot="1" x14ac:dyDescent="0.35">
      <c r="B96" s="431"/>
      <c r="C96" s="22">
        <f t="shared" si="22"/>
        <v>44394</v>
      </c>
      <c r="D96" s="234">
        <f t="shared" si="23"/>
        <v>2856</v>
      </c>
      <c r="E96" s="31"/>
      <c r="F96" s="325">
        <v>2522</v>
      </c>
      <c r="G96" s="325">
        <v>23</v>
      </c>
      <c r="H96" s="325">
        <v>358</v>
      </c>
      <c r="I96" s="325"/>
      <c r="J96" s="33">
        <f t="shared" si="21"/>
        <v>0</v>
      </c>
      <c r="K96" s="437" t="s">
        <v>203</v>
      </c>
      <c r="L96" s="438"/>
      <c r="M96" s="435" t="s">
        <v>58</v>
      </c>
      <c r="N96" s="436"/>
      <c r="O96" s="436"/>
      <c r="P96" s="11"/>
      <c r="Q96" s="40">
        <f>IFERROR(Q95/Q94,0)</f>
        <v>2.650281314776429</v>
      </c>
      <c r="R96" s="77">
        <f>'Output data week'!$Q$15</f>
        <v>2.2864269228565317</v>
      </c>
      <c r="U96" s="66">
        <f>H97/$Q$9</f>
        <v>0.87622377622377623</v>
      </c>
      <c r="V96" s="13" t="s">
        <v>59</v>
      </c>
      <c r="X96" s="47">
        <f>IFERROR((X86+(F97/D97)),0)</f>
        <v>14.643588529620324</v>
      </c>
      <c r="Y96" s="47" t="s">
        <v>60</v>
      </c>
    </row>
    <row r="97" spans="2:26" s="47" customFormat="1" ht="13.75" customHeight="1" x14ac:dyDescent="0.3">
      <c r="B97" s="432"/>
      <c r="C97" s="21" t="s">
        <v>61</v>
      </c>
      <c r="D97" s="235">
        <f>SUM(D90:D96)/7</f>
        <v>2856</v>
      </c>
      <c r="E97" s="86">
        <f>IFERROR(SUM(E90:E96),0)</f>
        <v>0</v>
      </c>
      <c r="F97" s="87">
        <f>IFERROR(SUM(F90:F96),0)</f>
        <v>17192</v>
      </c>
      <c r="G97" s="87">
        <f>IFERROR(SUM(G90:G96),0)</f>
        <v>207</v>
      </c>
      <c r="H97" s="87">
        <f>IFERROR(SUM(H90:H96),0)</f>
        <v>2506</v>
      </c>
      <c r="I97" s="87">
        <f>IFERROR(SUM(I90:I96),0)</f>
        <v>0</v>
      </c>
      <c r="J97" s="34">
        <f t="shared" si="21"/>
        <v>0</v>
      </c>
      <c r="K97" s="439"/>
      <c r="L97" s="440"/>
      <c r="M97" s="454" t="s">
        <v>62</v>
      </c>
      <c r="N97" s="455"/>
      <c r="O97" s="455"/>
      <c r="P97" s="12" t="s">
        <v>50</v>
      </c>
      <c r="Q97" s="245"/>
      <c r="R97" s="45">
        <f>'Output data week'!$Y$15</f>
        <v>1839.9999737739563</v>
      </c>
      <c r="U97" s="46"/>
    </row>
    <row r="98" spans="2:26" s="47" customFormat="1" ht="5.25" customHeight="1" x14ac:dyDescent="0.3">
      <c r="B98" s="326"/>
      <c r="C98" s="326"/>
      <c r="D98" s="236"/>
      <c r="E98" s="326"/>
      <c r="F98" s="326"/>
      <c r="G98" s="326"/>
      <c r="H98" s="326"/>
      <c r="I98" s="326"/>
      <c r="J98" s="326"/>
      <c r="K98" s="423"/>
      <c r="L98" s="423"/>
      <c r="M98" s="321"/>
      <c r="N98" s="424"/>
      <c r="O98" s="424"/>
      <c r="P98" s="424"/>
      <c r="Q98" s="424"/>
      <c r="R98" s="424"/>
      <c r="U98" s="46"/>
    </row>
    <row r="99" spans="2:26" s="47" customFormat="1" ht="15.75" customHeight="1" x14ac:dyDescent="0.3">
      <c r="B99" s="346" t="s">
        <v>27</v>
      </c>
      <c r="C99" s="346" t="s">
        <v>28</v>
      </c>
      <c r="D99" s="349" t="s">
        <v>29</v>
      </c>
      <c r="E99" s="347" t="s">
        <v>30</v>
      </c>
      <c r="F99" s="346" t="s">
        <v>31</v>
      </c>
      <c r="G99" s="346" t="s">
        <v>32</v>
      </c>
      <c r="H99" s="346" t="s">
        <v>33</v>
      </c>
      <c r="I99" s="346" t="s">
        <v>34</v>
      </c>
      <c r="J99" s="346" t="s">
        <v>35</v>
      </c>
      <c r="K99" s="456" t="s">
        <v>36</v>
      </c>
      <c r="L99" s="457"/>
      <c r="M99" s="458" t="s">
        <v>37</v>
      </c>
      <c r="N99" s="459"/>
      <c r="O99" s="459"/>
      <c r="P99" s="7" t="s">
        <v>38</v>
      </c>
      <c r="Q99" s="241">
        <v>16</v>
      </c>
      <c r="R99" s="42"/>
      <c r="U99" s="46"/>
    </row>
    <row r="100" spans="2:26" s="47" customFormat="1" ht="13.75" customHeight="1" x14ac:dyDescent="0.3">
      <c r="B100" s="441">
        <f>B90+1</f>
        <v>25</v>
      </c>
      <c r="C100" s="6">
        <f>C96+1</f>
        <v>44395</v>
      </c>
      <c r="D100" s="229">
        <f>IFERROR(IF(C100=$H$9,$K$9,D96-E100),0)</f>
        <v>2856</v>
      </c>
      <c r="E100" s="28"/>
      <c r="F100" s="322">
        <v>2522</v>
      </c>
      <c r="G100" s="322">
        <v>39</v>
      </c>
      <c r="H100" s="322">
        <v>358</v>
      </c>
      <c r="I100" s="322"/>
      <c r="J100" s="35">
        <f t="shared" ref="J100:J107" si="24">IFERROR(I100/H100,0)</f>
        <v>0</v>
      </c>
      <c r="K100" s="444" t="s">
        <v>204</v>
      </c>
      <c r="L100" s="445"/>
      <c r="M100" s="446" t="s">
        <v>39</v>
      </c>
      <c r="N100" s="447"/>
      <c r="O100" s="447"/>
      <c r="P100" s="8" t="s">
        <v>40</v>
      </c>
      <c r="Q100" s="54">
        <f>IFERROR(((E107/D107)*100),0)</f>
        <v>0</v>
      </c>
      <c r="R100" s="52">
        <f>'Output data week'!$D$16</f>
        <v>0.1</v>
      </c>
      <c r="U100" s="67">
        <f>E107/$Q$9</f>
        <v>0</v>
      </c>
      <c r="V100" s="13" t="s">
        <v>41</v>
      </c>
      <c r="W100" s="70">
        <f>W90+E107</f>
        <v>4</v>
      </c>
      <c r="Y100" s="47" t="s">
        <v>42</v>
      </c>
    </row>
    <row r="101" spans="2:26" s="47" customFormat="1" ht="13.75" customHeight="1" x14ac:dyDescent="0.3">
      <c r="B101" s="442"/>
      <c r="C101" s="6">
        <f t="shared" ref="C101:C106" si="25">C100+1</f>
        <v>44396</v>
      </c>
      <c r="D101" s="229">
        <f t="shared" ref="D101:D106" si="26">IFERROR(IF(C101=$H$9,$K$9,D100-E101),0)</f>
        <v>2856</v>
      </c>
      <c r="E101" s="28"/>
      <c r="F101" s="322">
        <v>2545</v>
      </c>
      <c r="G101" s="322">
        <v>42</v>
      </c>
      <c r="H101" s="322">
        <v>358</v>
      </c>
      <c r="I101" s="322"/>
      <c r="J101" s="35">
        <f t="shared" si="24"/>
        <v>0</v>
      </c>
      <c r="K101" s="444"/>
      <c r="L101" s="445"/>
      <c r="M101" s="446" t="s">
        <v>43</v>
      </c>
      <c r="N101" s="447"/>
      <c r="O101" s="447"/>
      <c r="P101" s="8" t="s">
        <v>40</v>
      </c>
      <c r="Q101" s="54">
        <f>IFERROR(((F107/7)*100)/D107,0)</f>
        <v>90.616246498599438</v>
      </c>
      <c r="R101" s="52">
        <f>'Output data week'!$H$16</f>
        <v>94</v>
      </c>
      <c r="U101" s="67">
        <f>((F107/7)/$Q$9)</f>
        <v>0.90489510489510494</v>
      </c>
      <c r="V101" s="13" t="s">
        <v>44</v>
      </c>
      <c r="W101" s="69">
        <f>W100/$Q$9</f>
        <v>1.3986013986013986E-3</v>
      </c>
      <c r="Y101" s="68" t="s">
        <v>45</v>
      </c>
    </row>
    <row r="102" spans="2:26" s="47" customFormat="1" ht="13.75" customHeight="1" x14ac:dyDescent="0.3">
      <c r="B102" s="442"/>
      <c r="C102" s="6">
        <f t="shared" si="25"/>
        <v>44397</v>
      </c>
      <c r="D102" s="229">
        <f t="shared" si="26"/>
        <v>2856</v>
      </c>
      <c r="E102" s="28"/>
      <c r="F102" s="322">
        <v>2603</v>
      </c>
      <c r="G102" s="322">
        <v>26</v>
      </c>
      <c r="H102" s="322">
        <v>358</v>
      </c>
      <c r="I102" s="322"/>
      <c r="J102" s="35">
        <f t="shared" si="24"/>
        <v>0</v>
      </c>
      <c r="K102" s="444" t="s">
        <v>205</v>
      </c>
      <c r="L102" s="445"/>
      <c r="M102" s="446" t="s">
        <v>46</v>
      </c>
      <c r="N102" s="447"/>
      <c r="O102" s="447"/>
      <c r="P102" s="8" t="s">
        <v>40</v>
      </c>
      <c r="Q102" s="80">
        <f>IFERROR(((G107/F107)*100),0)</f>
        <v>1.2585559726208875</v>
      </c>
      <c r="R102" s="52"/>
      <c r="U102" s="72">
        <f>U92+F107</f>
        <v>59946</v>
      </c>
      <c r="V102" s="13" t="s">
        <v>47</v>
      </c>
      <c r="W102" s="75">
        <f>U102/$Q$9</f>
        <v>20.960139860139861</v>
      </c>
      <c r="Y102" s="47" t="s">
        <v>63</v>
      </c>
    </row>
    <row r="103" spans="2:26" s="47" customFormat="1" ht="13.75" customHeight="1" x14ac:dyDescent="0.3">
      <c r="B103" s="442"/>
      <c r="C103" s="6">
        <f t="shared" si="25"/>
        <v>44398</v>
      </c>
      <c r="D103" s="229">
        <f t="shared" si="26"/>
        <v>2856</v>
      </c>
      <c r="E103" s="28"/>
      <c r="F103" s="322">
        <v>2594</v>
      </c>
      <c r="G103" s="322">
        <v>27</v>
      </c>
      <c r="H103" s="322">
        <v>381</v>
      </c>
      <c r="I103" s="322"/>
      <c r="J103" s="35">
        <f t="shared" si="24"/>
        <v>0</v>
      </c>
      <c r="K103" s="444"/>
      <c r="L103" s="445"/>
      <c r="M103" s="446" t="s">
        <v>49</v>
      </c>
      <c r="N103" s="447"/>
      <c r="O103" s="447"/>
      <c r="P103" s="8" t="s">
        <v>50</v>
      </c>
      <c r="Q103" s="242">
        <v>53.1</v>
      </c>
      <c r="R103" s="52">
        <f>'Output data week'!$K$16</f>
        <v>57.799999237060547</v>
      </c>
      <c r="U103" s="65">
        <f>F107/$Q$9</f>
        <v>6.3342657342657347</v>
      </c>
      <c r="V103" s="13" t="s">
        <v>51</v>
      </c>
    </row>
    <row r="104" spans="2:26" s="47" customFormat="1" ht="13.75" customHeight="1" x14ac:dyDescent="0.3">
      <c r="B104" s="442"/>
      <c r="C104" s="6">
        <f t="shared" si="25"/>
        <v>44399</v>
      </c>
      <c r="D104" s="229">
        <f t="shared" si="26"/>
        <v>2856</v>
      </c>
      <c r="E104" s="28"/>
      <c r="F104" s="322">
        <v>2609</v>
      </c>
      <c r="G104" s="322">
        <v>35</v>
      </c>
      <c r="H104" s="322">
        <v>381</v>
      </c>
      <c r="I104" s="322"/>
      <c r="J104" s="35">
        <f t="shared" si="24"/>
        <v>0</v>
      </c>
      <c r="K104" s="444"/>
      <c r="L104" s="445"/>
      <c r="M104" s="446" t="s">
        <v>52</v>
      </c>
      <c r="N104" s="447"/>
      <c r="O104" s="447"/>
      <c r="P104" s="8" t="s">
        <v>50</v>
      </c>
      <c r="Q104" s="39">
        <f>IFERROR(Q103*(Q101/100),0)</f>
        <v>48.117226890756307</v>
      </c>
      <c r="R104" s="52">
        <f>'Output data week'!$M$16</f>
        <v>54.331999282836911</v>
      </c>
      <c r="U104" s="56">
        <f>((F107*Q103)/1000)</f>
        <v>961.95960000000002</v>
      </c>
      <c r="V104" s="13" t="s">
        <v>53</v>
      </c>
      <c r="W104" s="48">
        <f>W94+U104</f>
        <v>1907.5196000000001</v>
      </c>
      <c r="Y104" s="79" t="s">
        <v>54</v>
      </c>
    </row>
    <row r="105" spans="2:26" s="47" customFormat="1" ht="13.75" customHeight="1" x14ac:dyDescent="0.3">
      <c r="B105" s="442"/>
      <c r="C105" s="6">
        <f t="shared" si="25"/>
        <v>44400</v>
      </c>
      <c r="D105" s="229">
        <f t="shared" si="26"/>
        <v>2856</v>
      </c>
      <c r="E105" s="28"/>
      <c r="F105" s="322">
        <v>2615</v>
      </c>
      <c r="G105" s="322">
        <v>31</v>
      </c>
      <c r="H105" s="322">
        <v>381</v>
      </c>
      <c r="I105" s="322"/>
      <c r="J105" s="35">
        <f t="shared" si="24"/>
        <v>0</v>
      </c>
      <c r="K105" s="444"/>
      <c r="L105" s="445"/>
      <c r="M105" s="446" t="s">
        <v>55</v>
      </c>
      <c r="N105" s="447"/>
      <c r="O105" s="447"/>
      <c r="P105" s="8" t="s">
        <v>50</v>
      </c>
      <c r="Q105" s="39">
        <f>IFERROR(((H107/7)/D107)*1000,0)</f>
        <v>129.95198079231693</v>
      </c>
      <c r="R105" s="52">
        <f>'Output data week'!$O$16</f>
        <v>123</v>
      </c>
      <c r="U105" s="66">
        <f>U104/$Q$9</f>
        <v>0.33634951048951051</v>
      </c>
      <c r="V105" s="13" t="s">
        <v>56</v>
      </c>
      <c r="W105" s="84">
        <f>W104/$Q$9</f>
        <v>0.66696489510489509</v>
      </c>
      <c r="Y105" s="47" t="s">
        <v>57</v>
      </c>
    </row>
    <row r="106" spans="2:26" s="47" customFormat="1" ht="13.75" customHeight="1" thickBot="1" x14ac:dyDescent="0.35">
      <c r="B106" s="442"/>
      <c r="C106" s="20">
        <f t="shared" si="25"/>
        <v>44401</v>
      </c>
      <c r="D106" s="230">
        <f t="shared" si="26"/>
        <v>2856</v>
      </c>
      <c r="E106" s="29"/>
      <c r="F106" s="323">
        <v>2628</v>
      </c>
      <c r="G106" s="323">
        <v>28</v>
      </c>
      <c r="H106" s="323">
        <v>381</v>
      </c>
      <c r="I106" s="323"/>
      <c r="J106" s="36">
        <f t="shared" si="24"/>
        <v>0</v>
      </c>
      <c r="K106" s="448" t="s">
        <v>206</v>
      </c>
      <c r="L106" s="449"/>
      <c r="M106" s="446" t="s">
        <v>58</v>
      </c>
      <c r="N106" s="447"/>
      <c r="O106" s="447"/>
      <c r="P106" s="8"/>
      <c r="Q106" s="51">
        <f>IFERROR(Q105/Q104,0)</f>
        <v>2.7007371203530792</v>
      </c>
      <c r="R106" s="52">
        <f>'Output data week'!$Q$16</f>
        <v>2.2638592656916052</v>
      </c>
      <c r="U106" s="66">
        <f>H107/$Q$9</f>
        <v>0.90839160839160837</v>
      </c>
      <c r="V106" s="13" t="s">
        <v>59</v>
      </c>
      <c r="X106" s="47">
        <f>IFERROR((X96+(F107/D107)),0)</f>
        <v>20.986725784522285</v>
      </c>
      <c r="Y106" s="47" t="s">
        <v>60</v>
      </c>
    </row>
    <row r="107" spans="2:26" s="47" customFormat="1" ht="13.75" customHeight="1" x14ac:dyDescent="0.3">
      <c r="B107" s="443"/>
      <c r="C107" s="19" t="s">
        <v>61</v>
      </c>
      <c r="D107" s="231">
        <f>SUM(D100:D106)/7</f>
        <v>2856</v>
      </c>
      <c r="E107" s="23">
        <f>IFERROR(SUM(E100:E106),0)</f>
        <v>0</v>
      </c>
      <c r="F107" s="24">
        <f>IFERROR(SUM(F100:F106),0)</f>
        <v>18116</v>
      </c>
      <c r="G107" s="24">
        <f>IFERROR(SUM(G100:G106),0)</f>
        <v>228</v>
      </c>
      <c r="H107" s="24">
        <f>IFERROR(SUM(H100:H106),0)</f>
        <v>2598</v>
      </c>
      <c r="I107" s="24">
        <f>IFERROR(SUM(I100:I106),0)</f>
        <v>0</v>
      </c>
      <c r="J107" s="37">
        <f t="shared" si="24"/>
        <v>0</v>
      </c>
      <c r="K107" s="450"/>
      <c r="L107" s="451"/>
      <c r="M107" s="452" t="s">
        <v>62</v>
      </c>
      <c r="N107" s="453"/>
      <c r="O107" s="453"/>
      <c r="P107" s="9" t="s">
        <v>50</v>
      </c>
      <c r="Q107" s="243"/>
      <c r="R107" s="53">
        <f>'Output data week'!$Y$16</f>
        <v>1849.9999642372131</v>
      </c>
      <c r="U107" s="46"/>
    </row>
    <row r="108" spans="2:26" s="47" customFormat="1" ht="5.25" customHeight="1" x14ac:dyDescent="0.3">
      <c r="B108" s="359"/>
      <c r="C108" s="359"/>
      <c r="D108" s="360"/>
      <c r="E108" s="359"/>
      <c r="F108" s="359"/>
      <c r="G108" s="359"/>
      <c r="H108" s="359"/>
      <c r="I108" s="359"/>
      <c r="J108" s="359"/>
      <c r="K108" s="425"/>
      <c r="L108" s="425"/>
      <c r="M108" s="321"/>
      <c r="N108" s="424"/>
      <c r="O108" s="424"/>
      <c r="P108" s="424"/>
      <c r="Q108" s="424"/>
      <c r="R108" s="424"/>
      <c r="U108" s="46"/>
    </row>
    <row r="109" spans="2:26" s="47" customFormat="1" ht="15.75" customHeight="1" x14ac:dyDescent="0.3">
      <c r="B109" s="357" t="s">
        <v>74</v>
      </c>
      <c r="C109" s="357" t="s">
        <v>75</v>
      </c>
      <c r="D109" s="361" t="s">
        <v>76</v>
      </c>
      <c r="E109" s="362" t="s">
        <v>77</v>
      </c>
      <c r="F109" s="357" t="s">
        <v>71</v>
      </c>
      <c r="G109" s="357" t="s">
        <v>46</v>
      </c>
      <c r="H109" s="357" t="s">
        <v>78</v>
      </c>
      <c r="I109" s="357" t="s">
        <v>79</v>
      </c>
      <c r="J109" s="357" t="s">
        <v>80</v>
      </c>
      <c r="K109" s="426" t="s">
        <v>81</v>
      </c>
      <c r="L109" s="427"/>
      <c r="M109" s="428" t="s">
        <v>37</v>
      </c>
      <c r="N109" s="429"/>
      <c r="O109" s="429"/>
      <c r="P109" s="10" t="s">
        <v>38</v>
      </c>
      <c r="Q109" s="244">
        <v>16</v>
      </c>
      <c r="R109" s="43"/>
      <c r="U109" s="46"/>
    </row>
    <row r="110" spans="2:26" s="47" customFormat="1" ht="12.75" customHeight="1" x14ac:dyDescent="0.3">
      <c r="B110" s="430">
        <f>B100+1</f>
        <v>26</v>
      </c>
      <c r="C110" s="5">
        <f>C106+1</f>
        <v>44402</v>
      </c>
      <c r="D110" s="233">
        <f>IFERROR(IF(C110=$H$9,$K$9,D106-E110),0)</f>
        <v>2856</v>
      </c>
      <c r="E110" s="30"/>
      <c r="F110" s="320">
        <v>2641</v>
      </c>
      <c r="G110" s="320">
        <v>27</v>
      </c>
      <c r="H110" s="320">
        <v>381</v>
      </c>
      <c r="I110" s="320"/>
      <c r="J110" s="32">
        <f t="shared" ref="J110:J117" si="27">IFERROR(I110/H110,0)</f>
        <v>0</v>
      </c>
      <c r="K110" s="433" t="s">
        <v>207</v>
      </c>
      <c r="L110" s="434"/>
      <c r="M110" s="435" t="s">
        <v>39</v>
      </c>
      <c r="N110" s="436"/>
      <c r="O110" s="436"/>
      <c r="P110" s="11" t="s">
        <v>40</v>
      </c>
      <c r="Q110" s="55">
        <f>IFERROR(((E117/D117)*100),0)</f>
        <v>0</v>
      </c>
      <c r="R110" s="78">
        <f>'Output data week'!$D$17</f>
        <v>0.1</v>
      </c>
      <c r="U110" s="67">
        <f>E117/$Q$9</f>
        <v>0</v>
      </c>
      <c r="V110" s="13" t="s">
        <v>41</v>
      </c>
      <c r="W110" s="70">
        <f>W100+E117</f>
        <v>4</v>
      </c>
      <c r="Y110" s="47" t="s">
        <v>42</v>
      </c>
    </row>
    <row r="111" spans="2:26" s="47" customFormat="1" ht="12.75" customHeight="1" x14ac:dyDescent="0.3">
      <c r="B111" s="431"/>
      <c r="C111" s="5">
        <f t="shared" ref="C111:C116" si="28">C110+1</f>
        <v>44403</v>
      </c>
      <c r="D111" s="233">
        <f t="shared" ref="D111:D116" si="29">IFERROR(IF(C111=$H$9,$K$9,D110-E111),0)</f>
        <v>2856</v>
      </c>
      <c r="E111" s="30"/>
      <c r="F111" s="320">
        <v>2618</v>
      </c>
      <c r="G111" s="320">
        <v>21</v>
      </c>
      <c r="H111" s="320">
        <v>381</v>
      </c>
      <c r="I111" s="320"/>
      <c r="J111" s="32">
        <f t="shared" si="27"/>
        <v>0</v>
      </c>
      <c r="K111" s="433"/>
      <c r="L111" s="434"/>
      <c r="M111" s="435" t="s">
        <v>43</v>
      </c>
      <c r="N111" s="436"/>
      <c r="O111" s="436"/>
      <c r="P111" s="11" t="s">
        <v>40</v>
      </c>
      <c r="Q111" s="81">
        <f>IFERROR(((F117/7)*100)/D117,0)</f>
        <v>92.041816726690683</v>
      </c>
      <c r="R111" s="76">
        <f>'Output data week'!$H$17</f>
        <v>95</v>
      </c>
      <c r="U111" s="67">
        <f>((F117/7)/$Q$9)</f>
        <v>0.91913086913086917</v>
      </c>
      <c r="V111" s="13" t="s">
        <v>44</v>
      </c>
      <c r="W111" s="69">
        <f>W110/$Q$9</f>
        <v>1.3986013986013986E-3</v>
      </c>
      <c r="Y111" s="68" t="s">
        <v>45</v>
      </c>
    </row>
    <row r="112" spans="2:26" s="47" customFormat="1" ht="12.75" customHeight="1" x14ac:dyDescent="0.3">
      <c r="B112" s="431"/>
      <c r="C112" s="5">
        <f t="shared" si="28"/>
        <v>44404</v>
      </c>
      <c r="D112" s="233">
        <f t="shared" si="29"/>
        <v>2856</v>
      </c>
      <c r="E112" s="30"/>
      <c r="F112" s="320">
        <v>2638</v>
      </c>
      <c r="G112" s="320">
        <v>24</v>
      </c>
      <c r="H112" s="320">
        <v>381</v>
      </c>
      <c r="I112" s="320"/>
      <c r="J112" s="32">
        <f t="shared" si="27"/>
        <v>0</v>
      </c>
      <c r="K112" s="433"/>
      <c r="L112" s="434"/>
      <c r="M112" s="435" t="s">
        <v>46</v>
      </c>
      <c r="N112" s="436"/>
      <c r="O112" s="436"/>
      <c r="P112" s="11" t="s">
        <v>40</v>
      </c>
      <c r="Q112" s="55">
        <f>IFERROR(((G117/F117)*100),0)</f>
        <v>0.89125591000489102</v>
      </c>
      <c r="R112" s="44"/>
      <c r="U112" s="72">
        <f>U102+F117</f>
        <v>78347</v>
      </c>
      <c r="V112" s="13" t="s">
        <v>47</v>
      </c>
      <c r="W112" s="75">
        <f>U112/$Q$9</f>
        <v>27.394055944055943</v>
      </c>
      <c r="X112" s="74"/>
      <c r="Y112" s="74" t="s">
        <v>63</v>
      </c>
      <c r="Z112" s="74"/>
    </row>
    <row r="113" spans="2:25" s="47" customFormat="1" ht="12.75" customHeight="1" x14ac:dyDescent="0.3">
      <c r="B113" s="431"/>
      <c r="C113" s="5">
        <f t="shared" si="28"/>
        <v>44405</v>
      </c>
      <c r="D113" s="233">
        <f t="shared" si="29"/>
        <v>2856</v>
      </c>
      <c r="E113" s="30"/>
      <c r="F113" s="320">
        <v>2604</v>
      </c>
      <c r="G113" s="320">
        <v>20</v>
      </c>
      <c r="H113" s="320">
        <v>381</v>
      </c>
      <c r="I113" s="320"/>
      <c r="J113" s="32">
        <f t="shared" si="27"/>
        <v>0</v>
      </c>
      <c r="K113" s="433"/>
      <c r="L113" s="434"/>
      <c r="M113" s="435" t="s">
        <v>49</v>
      </c>
      <c r="N113" s="436"/>
      <c r="O113" s="436"/>
      <c r="P113" s="11" t="s">
        <v>50</v>
      </c>
      <c r="Q113" s="246">
        <v>56.3</v>
      </c>
      <c r="R113" s="76">
        <f>'Output data week'!$K$17</f>
        <v>58.5</v>
      </c>
      <c r="U113" s="65">
        <f>F117/$Q$9</f>
        <v>6.4339160839160838</v>
      </c>
      <c r="V113" s="13" t="s">
        <v>51</v>
      </c>
    </row>
    <row r="114" spans="2:25" s="47" customFormat="1" ht="12.75" customHeight="1" x14ac:dyDescent="0.3">
      <c r="B114" s="431"/>
      <c r="C114" s="5">
        <f t="shared" si="28"/>
        <v>44406</v>
      </c>
      <c r="D114" s="233">
        <f t="shared" si="29"/>
        <v>2856</v>
      </c>
      <c r="E114" s="30"/>
      <c r="F114" s="320">
        <v>2650</v>
      </c>
      <c r="G114" s="320">
        <v>25</v>
      </c>
      <c r="H114" s="320">
        <v>398</v>
      </c>
      <c r="I114" s="320"/>
      <c r="J114" s="32">
        <f t="shared" si="27"/>
        <v>0</v>
      </c>
      <c r="K114" s="433"/>
      <c r="L114" s="434"/>
      <c r="M114" s="435" t="s">
        <v>52</v>
      </c>
      <c r="N114" s="436"/>
      <c r="O114" s="436"/>
      <c r="P114" s="11" t="s">
        <v>50</v>
      </c>
      <c r="Q114" s="50">
        <f>IFERROR(Q113*(Q111/100),0)</f>
        <v>51.819542817126852</v>
      </c>
      <c r="R114" s="76">
        <f>'Output data week'!$M$17</f>
        <v>55.574999999999996</v>
      </c>
      <c r="U114" s="56">
        <f>((F117*Q113)/1000)</f>
        <v>1035.9763</v>
      </c>
      <c r="V114" s="13" t="s">
        <v>53</v>
      </c>
      <c r="W114" s="48">
        <f>W104+U114</f>
        <v>2943.4958999999999</v>
      </c>
      <c r="Y114" s="79" t="s">
        <v>54</v>
      </c>
    </row>
    <row r="115" spans="2:25" s="47" customFormat="1" ht="12.75" customHeight="1" x14ac:dyDescent="0.3">
      <c r="B115" s="431"/>
      <c r="C115" s="5">
        <f t="shared" si="28"/>
        <v>44407</v>
      </c>
      <c r="D115" s="233">
        <f t="shared" si="29"/>
        <v>2856</v>
      </c>
      <c r="E115" s="30"/>
      <c r="F115" s="320">
        <v>2594</v>
      </c>
      <c r="G115" s="320">
        <v>18</v>
      </c>
      <c r="H115" s="320">
        <v>398</v>
      </c>
      <c r="I115" s="320"/>
      <c r="J115" s="32">
        <f t="shared" si="27"/>
        <v>0</v>
      </c>
      <c r="K115" s="433"/>
      <c r="L115" s="434"/>
      <c r="M115" s="435" t="s">
        <v>55</v>
      </c>
      <c r="N115" s="436"/>
      <c r="O115" s="436"/>
      <c r="P115" s="11" t="s">
        <v>50</v>
      </c>
      <c r="Q115" s="50">
        <f>IFERROR(((H117/7)/D117)*1000,0)</f>
        <v>135.95438175270107</v>
      </c>
      <c r="R115" s="49">
        <f>'Output data week'!$O$17</f>
        <v>125</v>
      </c>
      <c r="U115" s="66">
        <f>U114/$Q$9</f>
        <v>0.36222947552447554</v>
      </c>
      <c r="V115" s="13" t="s">
        <v>56</v>
      </c>
      <c r="W115" s="84">
        <f>W114/$Q$9</f>
        <v>1.0291943706293707</v>
      </c>
      <c r="Y115" s="47" t="s">
        <v>57</v>
      </c>
    </row>
    <row r="116" spans="2:25" s="47" customFormat="1" ht="13.5" customHeight="1" thickBot="1" x14ac:dyDescent="0.35">
      <c r="B116" s="431"/>
      <c r="C116" s="22">
        <f t="shared" si="28"/>
        <v>44408</v>
      </c>
      <c r="D116" s="234">
        <f t="shared" si="29"/>
        <v>2856</v>
      </c>
      <c r="E116" s="31"/>
      <c r="F116" s="325">
        <v>2656</v>
      </c>
      <c r="G116" s="325">
        <v>29</v>
      </c>
      <c r="H116" s="325">
        <v>398</v>
      </c>
      <c r="I116" s="325"/>
      <c r="J116" s="33">
        <f t="shared" si="27"/>
        <v>0</v>
      </c>
      <c r="K116" s="437"/>
      <c r="L116" s="438"/>
      <c r="M116" s="435" t="s">
        <v>58</v>
      </c>
      <c r="N116" s="436"/>
      <c r="O116" s="436"/>
      <c r="P116" s="11"/>
      <c r="Q116" s="40">
        <f>IFERROR(Q115/Q114,0)</f>
        <v>2.6236121424785486</v>
      </c>
      <c r="R116" s="77">
        <f>'Output data week'!$Q$17</f>
        <v>2.2492127755285654</v>
      </c>
      <c r="U116" s="66">
        <f>H117/$Q$9</f>
        <v>0.95034965034965035</v>
      </c>
      <c r="V116" s="13" t="s">
        <v>59</v>
      </c>
      <c r="X116" s="47">
        <f>IFERROR((X106+(F117/D117)),0)</f>
        <v>27.429652955390633</v>
      </c>
      <c r="Y116" s="47" t="s">
        <v>60</v>
      </c>
    </row>
    <row r="117" spans="2:25" s="47" customFormat="1" ht="12.75" customHeight="1" x14ac:dyDescent="0.3">
      <c r="B117" s="432"/>
      <c r="C117" s="21" t="s">
        <v>61</v>
      </c>
      <c r="D117" s="235">
        <f>SUM(D110:D116)/7</f>
        <v>2856</v>
      </c>
      <c r="E117" s="86">
        <f>IFERROR(SUM(E110:E116),0)</f>
        <v>0</v>
      </c>
      <c r="F117" s="87">
        <f>IFERROR(SUM(F110:F116),0)</f>
        <v>18401</v>
      </c>
      <c r="G117" s="87">
        <f>IFERROR(SUM(G110:G116),0)</f>
        <v>164</v>
      </c>
      <c r="H117" s="87">
        <f>IFERROR(SUM(H110:H116),0)</f>
        <v>2718</v>
      </c>
      <c r="I117" s="87">
        <f>IFERROR(SUM(I110:I116),0)</f>
        <v>0</v>
      </c>
      <c r="J117" s="34">
        <f t="shared" si="27"/>
        <v>0</v>
      </c>
      <c r="K117" s="439"/>
      <c r="L117" s="440"/>
      <c r="M117" s="454" t="s">
        <v>62</v>
      </c>
      <c r="N117" s="455"/>
      <c r="O117" s="455"/>
      <c r="P117" s="12" t="s">
        <v>50</v>
      </c>
      <c r="Q117" s="245"/>
      <c r="R117" s="45">
        <f>'Output data week'!$Y$17</f>
        <v>1859.99995470047</v>
      </c>
      <c r="U117" s="46"/>
    </row>
    <row r="118" spans="2:25" s="47" customFormat="1" ht="5.25" customHeight="1" x14ac:dyDescent="0.3">
      <c r="B118" s="58"/>
      <c r="C118" s="59"/>
      <c r="D118" s="237"/>
      <c r="E118" s="61"/>
      <c r="F118" s="61"/>
      <c r="G118" s="61"/>
      <c r="H118" s="61"/>
      <c r="I118" s="61"/>
      <c r="J118" s="62"/>
      <c r="K118" s="63"/>
      <c r="L118" s="63"/>
      <c r="M118" s="317"/>
      <c r="N118" s="317"/>
      <c r="O118" s="317"/>
      <c r="P118" s="11"/>
      <c r="Q118" s="253"/>
      <c r="R118" s="57"/>
      <c r="U118" s="46"/>
    </row>
    <row r="119" spans="2:25" s="47" customFormat="1" ht="15.75" customHeight="1" x14ac:dyDescent="0.3">
      <c r="B119" s="419" t="s">
        <v>72</v>
      </c>
      <c r="C119" s="420"/>
      <c r="D119" s="358" t="s">
        <v>65</v>
      </c>
      <c r="E119" s="351">
        <f>E87+E97+E107+E117</f>
        <v>1</v>
      </c>
      <c r="F119" s="351">
        <f>F87+F97+F107+F117</f>
        <v>67964</v>
      </c>
      <c r="G119" s="351">
        <f>G87+G97+G107+G117</f>
        <v>820</v>
      </c>
      <c r="H119" s="351">
        <f>H87+H97+H107+H117</f>
        <v>10274</v>
      </c>
      <c r="I119" s="351">
        <f>I87+I97+I107+I117</f>
        <v>0</v>
      </c>
      <c r="J119" s="352">
        <f>IFERROR(I119/H119,0)</f>
        <v>0</v>
      </c>
      <c r="K119" s="421" t="s">
        <v>66</v>
      </c>
      <c r="L119" s="422"/>
      <c r="M119" s="422"/>
      <c r="N119" s="422"/>
      <c r="O119" s="353">
        <f>IFERROR(U84+U94+U104+U114,0)</f>
        <v>2943.4958999999999</v>
      </c>
      <c r="P119" s="354" t="s">
        <v>67</v>
      </c>
      <c r="Q119" s="355" t="s">
        <v>68</v>
      </c>
      <c r="R119" s="356">
        <f>IFERROR(H119/O119,0)</f>
        <v>3.4904074437474164</v>
      </c>
      <c r="U119" s="46"/>
    </row>
    <row r="120" spans="2:25" s="47" customFormat="1" ht="5.25" customHeight="1" x14ac:dyDescent="0.3">
      <c r="B120" s="326"/>
      <c r="C120" s="326"/>
      <c r="D120" s="236"/>
      <c r="E120" s="326"/>
      <c r="F120" s="326"/>
      <c r="G120" s="326"/>
      <c r="H120" s="326"/>
      <c r="I120" s="326"/>
      <c r="J120" s="326"/>
      <c r="K120" s="423"/>
      <c r="L120" s="423"/>
      <c r="M120" s="321"/>
      <c r="N120" s="424"/>
      <c r="O120" s="424"/>
      <c r="P120" s="424"/>
      <c r="Q120" s="424"/>
      <c r="R120" s="424"/>
      <c r="U120" s="46"/>
    </row>
    <row r="121" spans="2:25" s="47" customFormat="1" ht="15.75" customHeight="1" x14ac:dyDescent="0.3">
      <c r="B121" s="346" t="s">
        <v>27</v>
      </c>
      <c r="C121" s="346" t="s">
        <v>28</v>
      </c>
      <c r="D121" s="349" t="s">
        <v>29</v>
      </c>
      <c r="E121" s="347" t="s">
        <v>30</v>
      </c>
      <c r="F121" s="346" t="s">
        <v>31</v>
      </c>
      <c r="G121" s="346" t="s">
        <v>32</v>
      </c>
      <c r="H121" s="346" t="s">
        <v>33</v>
      </c>
      <c r="I121" s="346" t="s">
        <v>34</v>
      </c>
      <c r="J121" s="346" t="s">
        <v>35</v>
      </c>
      <c r="K121" s="456" t="s">
        <v>36</v>
      </c>
      <c r="L121" s="457"/>
      <c r="M121" s="458" t="s">
        <v>37</v>
      </c>
      <c r="N121" s="459"/>
      <c r="O121" s="459"/>
      <c r="P121" s="7" t="s">
        <v>38</v>
      </c>
      <c r="Q121" s="241">
        <v>16</v>
      </c>
      <c r="R121" s="42"/>
      <c r="U121" s="46"/>
    </row>
    <row r="122" spans="2:25" s="47" customFormat="1" ht="13.75" customHeight="1" x14ac:dyDescent="0.3">
      <c r="B122" s="441">
        <f>B110+1</f>
        <v>27</v>
      </c>
      <c r="C122" s="6">
        <f>C116+1</f>
        <v>44409</v>
      </c>
      <c r="D122" s="229">
        <f>IFERROR(IF(C122=$H$9,$K$9,D116-E122),0)</f>
        <v>2856</v>
      </c>
      <c r="E122" s="28"/>
      <c r="F122" s="322">
        <v>2614</v>
      </c>
      <c r="G122" s="322">
        <v>37</v>
      </c>
      <c r="H122" s="322">
        <v>398</v>
      </c>
      <c r="I122" s="322"/>
      <c r="J122" s="35">
        <f t="shared" ref="J122:J129" si="30">IFERROR(I122/H122,0)</f>
        <v>0</v>
      </c>
      <c r="K122" s="444" t="s">
        <v>208</v>
      </c>
      <c r="L122" s="445"/>
      <c r="M122" s="446" t="s">
        <v>39</v>
      </c>
      <c r="N122" s="447"/>
      <c r="O122" s="447"/>
      <c r="P122" s="8" t="s">
        <v>40</v>
      </c>
      <c r="Q122" s="54">
        <f>IFERROR(((E129/D129)*100),0)</f>
        <v>0</v>
      </c>
      <c r="R122" s="52">
        <f>'Output data week'!$D$18</f>
        <v>0.1</v>
      </c>
      <c r="U122" s="67">
        <f>E129/$Q$9</f>
        <v>0</v>
      </c>
      <c r="V122" s="13" t="s">
        <v>41</v>
      </c>
      <c r="W122" s="70">
        <f>E129+W110</f>
        <v>4</v>
      </c>
      <c r="Y122" s="47" t="s">
        <v>42</v>
      </c>
    </row>
    <row r="123" spans="2:25" s="47" customFormat="1" ht="13.75" customHeight="1" x14ac:dyDescent="0.3">
      <c r="B123" s="442"/>
      <c r="C123" s="6">
        <f t="shared" ref="C123:C128" si="31">C122+1</f>
        <v>44410</v>
      </c>
      <c r="D123" s="229">
        <f t="shared" ref="D123:D128" si="32">IFERROR(IF(C123=$H$9,$K$9,D122-E123),0)</f>
        <v>2856</v>
      </c>
      <c r="E123" s="28"/>
      <c r="F123" s="322">
        <v>2641</v>
      </c>
      <c r="G123" s="322">
        <v>32</v>
      </c>
      <c r="H123" s="322">
        <v>398</v>
      </c>
      <c r="I123" s="322"/>
      <c r="J123" s="35">
        <f t="shared" si="30"/>
        <v>0</v>
      </c>
      <c r="K123" s="444"/>
      <c r="L123" s="445"/>
      <c r="M123" s="446" t="s">
        <v>43</v>
      </c>
      <c r="N123" s="447"/>
      <c r="O123" s="447"/>
      <c r="P123" s="8" t="s">
        <v>40</v>
      </c>
      <c r="Q123" s="54">
        <f>IFERROR(((F129/7)*100)/D129,0)</f>
        <v>92.707082833133256</v>
      </c>
      <c r="R123" s="52">
        <f>'Output data week'!$H$18</f>
        <v>95.5</v>
      </c>
      <c r="U123" s="67">
        <f>((F129/7)/$Q$9)</f>
        <v>0.92577422577422575</v>
      </c>
      <c r="V123" s="13" t="s">
        <v>44</v>
      </c>
      <c r="W123" s="69">
        <f>W122/$Q$9</f>
        <v>1.3986013986013986E-3</v>
      </c>
      <c r="Y123" s="68" t="s">
        <v>45</v>
      </c>
    </row>
    <row r="124" spans="2:25" s="47" customFormat="1" ht="13.75" customHeight="1" x14ac:dyDescent="0.3">
      <c r="B124" s="442"/>
      <c r="C124" s="6">
        <f t="shared" si="31"/>
        <v>44411</v>
      </c>
      <c r="D124" s="229">
        <f t="shared" si="32"/>
        <v>2856</v>
      </c>
      <c r="E124" s="28"/>
      <c r="F124" s="322">
        <v>2629</v>
      </c>
      <c r="G124" s="322">
        <v>13</v>
      </c>
      <c r="H124" s="322">
        <v>398</v>
      </c>
      <c r="I124" s="322"/>
      <c r="J124" s="35">
        <f t="shared" si="30"/>
        <v>0</v>
      </c>
      <c r="K124" s="444"/>
      <c r="L124" s="445"/>
      <c r="M124" s="446" t="s">
        <v>46</v>
      </c>
      <c r="N124" s="447"/>
      <c r="O124" s="447"/>
      <c r="P124" s="8" t="s">
        <v>40</v>
      </c>
      <c r="Q124" s="80">
        <f>IFERROR(((G129/F129)*100),0)</f>
        <v>1.0844933635480738</v>
      </c>
      <c r="R124" s="52"/>
      <c r="U124" s="72">
        <f>U112+F129</f>
        <v>96881</v>
      </c>
      <c r="V124" s="13" t="s">
        <v>47</v>
      </c>
      <c r="W124" s="75">
        <f>U124/$Q$9</f>
        <v>33.874475524475521</v>
      </c>
      <c r="Y124" s="47" t="s">
        <v>63</v>
      </c>
    </row>
    <row r="125" spans="2:25" s="47" customFormat="1" ht="13.75" customHeight="1" x14ac:dyDescent="0.3">
      <c r="B125" s="442"/>
      <c r="C125" s="6">
        <f t="shared" si="31"/>
        <v>44412</v>
      </c>
      <c r="D125" s="229">
        <f t="shared" si="32"/>
        <v>2856</v>
      </c>
      <c r="E125" s="28"/>
      <c r="F125" s="322">
        <v>2664</v>
      </c>
      <c r="G125" s="322">
        <v>30</v>
      </c>
      <c r="H125" s="322">
        <v>398</v>
      </c>
      <c r="I125" s="322"/>
      <c r="J125" s="35">
        <f t="shared" si="30"/>
        <v>0</v>
      </c>
      <c r="K125" s="444"/>
      <c r="L125" s="445"/>
      <c r="M125" s="446" t="s">
        <v>49</v>
      </c>
      <c r="N125" s="447"/>
      <c r="O125" s="447"/>
      <c r="P125" s="8" t="s">
        <v>50</v>
      </c>
      <c r="Q125" s="242">
        <v>57.9</v>
      </c>
      <c r="R125" s="52">
        <f>'Output data week'!$K$18</f>
        <v>59.600000381469727</v>
      </c>
      <c r="U125" s="65">
        <f>F129/$Q$9</f>
        <v>6.4804195804195803</v>
      </c>
      <c r="V125" s="13" t="s">
        <v>51</v>
      </c>
    </row>
    <row r="126" spans="2:25" s="47" customFormat="1" ht="13.75" customHeight="1" x14ac:dyDescent="0.3">
      <c r="B126" s="442"/>
      <c r="C126" s="6">
        <f t="shared" si="31"/>
        <v>44413</v>
      </c>
      <c r="D126" s="229">
        <f t="shared" si="32"/>
        <v>2856</v>
      </c>
      <c r="E126" s="28"/>
      <c r="F126" s="322">
        <v>2659</v>
      </c>
      <c r="G126" s="322">
        <v>34</v>
      </c>
      <c r="H126" s="322">
        <v>398</v>
      </c>
      <c r="I126" s="322"/>
      <c r="J126" s="35">
        <f t="shared" si="30"/>
        <v>0</v>
      </c>
      <c r="K126" s="444"/>
      <c r="L126" s="445"/>
      <c r="M126" s="446" t="s">
        <v>52</v>
      </c>
      <c r="N126" s="447"/>
      <c r="O126" s="447"/>
      <c r="P126" s="8" t="s">
        <v>50</v>
      </c>
      <c r="Q126" s="39">
        <f>IFERROR(Q125*(Q123/100),0)</f>
        <v>53.677400960384155</v>
      </c>
      <c r="R126" s="52">
        <f>'Output data week'!$M$18</f>
        <v>56.918000364303587</v>
      </c>
      <c r="U126" s="56">
        <f>((F129*Q125)/1000)</f>
        <v>1073.1185999999998</v>
      </c>
      <c r="V126" s="13" t="s">
        <v>53</v>
      </c>
      <c r="W126" s="75">
        <f>W114+U126</f>
        <v>4016.6144999999997</v>
      </c>
      <c r="Y126" s="79" t="s">
        <v>54</v>
      </c>
    </row>
    <row r="127" spans="2:25" s="47" customFormat="1" ht="13.75" customHeight="1" x14ac:dyDescent="0.3">
      <c r="B127" s="442"/>
      <c r="C127" s="6">
        <f t="shared" si="31"/>
        <v>44414</v>
      </c>
      <c r="D127" s="229">
        <f t="shared" si="32"/>
        <v>2856</v>
      </c>
      <c r="E127" s="28"/>
      <c r="F127" s="322">
        <v>2652</v>
      </c>
      <c r="G127" s="322">
        <v>24</v>
      </c>
      <c r="H127" s="322">
        <v>398</v>
      </c>
      <c r="I127" s="322"/>
      <c r="J127" s="35">
        <f t="shared" si="30"/>
        <v>0</v>
      </c>
      <c r="K127" s="444"/>
      <c r="L127" s="445"/>
      <c r="M127" s="446" t="s">
        <v>55</v>
      </c>
      <c r="N127" s="447"/>
      <c r="O127" s="447"/>
      <c r="P127" s="8" t="s">
        <v>50</v>
      </c>
      <c r="Q127" s="39">
        <f>IFERROR(((H129/7)/D129)*1000,0)</f>
        <v>139.35574229691878</v>
      </c>
      <c r="R127" s="52">
        <f>'Output data week'!$O$18</f>
        <v>125</v>
      </c>
      <c r="U127" s="66">
        <f>U126/$Q$9</f>
        <v>0.37521629370629361</v>
      </c>
      <c r="V127" s="13" t="s">
        <v>56</v>
      </c>
      <c r="W127" s="84">
        <f>W126/$Q$9</f>
        <v>1.4044106643356642</v>
      </c>
      <c r="Y127" s="47" t="s">
        <v>57</v>
      </c>
    </row>
    <row r="128" spans="2:25" s="47" customFormat="1" ht="13.75" customHeight="1" thickBot="1" x14ac:dyDescent="0.35">
      <c r="B128" s="442"/>
      <c r="C128" s="20">
        <f t="shared" si="31"/>
        <v>44415</v>
      </c>
      <c r="D128" s="230">
        <f t="shared" si="32"/>
        <v>2856</v>
      </c>
      <c r="E128" s="29"/>
      <c r="F128" s="323">
        <v>2675</v>
      </c>
      <c r="G128" s="323">
        <v>31</v>
      </c>
      <c r="H128" s="323">
        <v>398</v>
      </c>
      <c r="I128" s="323"/>
      <c r="J128" s="36">
        <f t="shared" si="30"/>
        <v>0</v>
      </c>
      <c r="K128" s="448"/>
      <c r="L128" s="449"/>
      <c r="M128" s="446" t="s">
        <v>58</v>
      </c>
      <c r="N128" s="447"/>
      <c r="O128" s="447"/>
      <c r="P128" s="8"/>
      <c r="Q128" s="51">
        <f>IFERROR(Q127/Q126,0)</f>
        <v>2.5961715694798322</v>
      </c>
      <c r="R128" s="52">
        <f>'Output data week'!$Q$18</f>
        <v>2.1961418039976399</v>
      </c>
      <c r="U128" s="66">
        <f>H129/$Q$9</f>
        <v>0.97412587412587415</v>
      </c>
      <c r="V128" s="13" t="s">
        <v>59</v>
      </c>
      <c r="X128" s="47">
        <f>IFERROR((X116+(F129/D129)),0)</f>
        <v>33.919148753709962</v>
      </c>
      <c r="Y128" s="47" t="s">
        <v>60</v>
      </c>
    </row>
    <row r="129" spans="2:26" s="47" customFormat="1" ht="13.75" customHeight="1" x14ac:dyDescent="0.3">
      <c r="B129" s="443"/>
      <c r="C129" s="19" t="s">
        <v>61</v>
      </c>
      <c r="D129" s="231">
        <f>SUM(D122:D128)/7</f>
        <v>2856</v>
      </c>
      <c r="E129" s="23">
        <f>IFERROR(SUM(E122:E128),0)</f>
        <v>0</v>
      </c>
      <c r="F129" s="24">
        <f>IFERROR(SUM(F122:F128),0)</f>
        <v>18534</v>
      </c>
      <c r="G129" s="24">
        <f>IFERROR(SUM(G122:G128),0)</f>
        <v>201</v>
      </c>
      <c r="H129" s="24">
        <f>IFERROR(SUM(H122:H128),0)</f>
        <v>2786</v>
      </c>
      <c r="I129" s="24">
        <f>IFERROR(SUM(I122:I128),0)</f>
        <v>0</v>
      </c>
      <c r="J129" s="37">
        <f t="shared" si="30"/>
        <v>0</v>
      </c>
      <c r="K129" s="450"/>
      <c r="L129" s="451"/>
      <c r="M129" s="452" t="s">
        <v>62</v>
      </c>
      <c r="N129" s="453"/>
      <c r="O129" s="453"/>
      <c r="P129" s="9" t="s">
        <v>50</v>
      </c>
      <c r="Q129" s="243"/>
      <c r="R129" s="53">
        <f>'Output data week'!$Y$18</f>
        <v>1880</v>
      </c>
      <c r="U129" s="46"/>
    </row>
    <row r="130" spans="2:26" s="47" customFormat="1" ht="5.25" customHeight="1" x14ac:dyDescent="0.3">
      <c r="B130" s="324"/>
      <c r="C130" s="324"/>
      <c r="D130" s="232"/>
      <c r="E130" s="324"/>
      <c r="F130" s="324"/>
      <c r="G130" s="324"/>
      <c r="H130" s="324"/>
      <c r="I130" s="324"/>
      <c r="J130" s="324"/>
      <c r="K130" s="461"/>
      <c r="L130" s="461"/>
      <c r="M130" s="321"/>
      <c r="N130" s="424"/>
      <c r="O130" s="424"/>
      <c r="P130" s="424"/>
      <c r="Q130" s="424"/>
      <c r="R130" s="424"/>
      <c r="U130" s="46"/>
    </row>
    <row r="131" spans="2:26" s="47" customFormat="1" ht="15.75" customHeight="1" x14ac:dyDescent="0.3">
      <c r="B131" s="346" t="s">
        <v>27</v>
      </c>
      <c r="C131" s="346" t="s">
        <v>28</v>
      </c>
      <c r="D131" s="349" t="s">
        <v>29</v>
      </c>
      <c r="E131" s="347" t="s">
        <v>30</v>
      </c>
      <c r="F131" s="346" t="s">
        <v>31</v>
      </c>
      <c r="G131" s="346" t="s">
        <v>32</v>
      </c>
      <c r="H131" s="346" t="s">
        <v>33</v>
      </c>
      <c r="I131" s="346" t="s">
        <v>34</v>
      </c>
      <c r="J131" s="346" t="s">
        <v>35</v>
      </c>
      <c r="K131" s="456" t="s">
        <v>36</v>
      </c>
      <c r="L131" s="460"/>
      <c r="M131" s="428" t="s">
        <v>37</v>
      </c>
      <c r="N131" s="429"/>
      <c r="O131" s="429"/>
      <c r="P131" s="10" t="s">
        <v>38</v>
      </c>
      <c r="Q131" s="244">
        <v>16</v>
      </c>
      <c r="R131" s="43"/>
      <c r="U131" s="46"/>
    </row>
    <row r="132" spans="2:26" s="47" customFormat="1" ht="13.75" customHeight="1" x14ac:dyDescent="0.3">
      <c r="B132" s="430">
        <f>B122+1</f>
        <v>28</v>
      </c>
      <c r="C132" s="5">
        <f>C128+1</f>
        <v>44416</v>
      </c>
      <c r="D132" s="233">
        <f>IFERROR(IF(C132=$H$9,$K$9,D128-E132),0)</f>
        <v>2856</v>
      </c>
      <c r="E132" s="30"/>
      <c r="F132" s="320">
        <v>2669</v>
      </c>
      <c r="G132" s="320">
        <v>22</v>
      </c>
      <c r="H132" s="320">
        <v>398</v>
      </c>
      <c r="I132" s="320"/>
      <c r="J132" s="32">
        <f t="shared" ref="J132:J139" si="33">IFERROR(I132/H132,0)</f>
        <v>0</v>
      </c>
      <c r="K132" s="433"/>
      <c r="L132" s="434"/>
      <c r="M132" s="435" t="s">
        <v>39</v>
      </c>
      <c r="N132" s="436"/>
      <c r="O132" s="436"/>
      <c r="P132" s="11" t="s">
        <v>40</v>
      </c>
      <c r="Q132" s="55">
        <f>IFERROR(((E139/D139)*100),0)</f>
        <v>0</v>
      </c>
      <c r="R132" s="78">
        <f>'Output data week'!$D$19</f>
        <v>0.1</v>
      </c>
      <c r="U132" s="67">
        <f>E139/$Q$9</f>
        <v>0</v>
      </c>
      <c r="V132" s="13" t="s">
        <v>41</v>
      </c>
      <c r="W132" s="70">
        <f>W122+E139</f>
        <v>4</v>
      </c>
      <c r="Y132" s="47" t="s">
        <v>42</v>
      </c>
    </row>
    <row r="133" spans="2:26" s="47" customFormat="1" ht="13.75" customHeight="1" x14ac:dyDescent="0.3">
      <c r="B133" s="431"/>
      <c r="C133" s="5">
        <f t="shared" ref="C133:C138" si="34">C132+1</f>
        <v>44417</v>
      </c>
      <c r="D133" s="233">
        <f t="shared" ref="D133:D138" si="35">IFERROR(IF(C133=$H$9,$K$9,D132-E133),0)</f>
        <v>2856</v>
      </c>
      <c r="E133" s="30"/>
      <c r="F133" s="320">
        <v>2668</v>
      </c>
      <c r="G133" s="320">
        <v>25</v>
      </c>
      <c r="H133" s="320">
        <v>398</v>
      </c>
      <c r="I133" s="320"/>
      <c r="J133" s="32">
        <f t="shared" si="33"/>
        <v>0</v>
      </c>
      <c r="K133" s="433"/>
      <c r="L133" s="434"/>
      <c r="M133" s="435" t="s">
        <v>43</v>
      </c>
      <c r="N133" s="436"/>
      <c r="O133" s="436"/>
      <c r="P133" s="11" t="s">
        <v>40</v>
      </c>
      <c r="Q133" s="81">
        <f>IFERROR(((F139/7)*100)/D139,0)</f>
        <v>93.322328931572628</v>
      </c>
      <c r="R133" s="76">
        <f>'Output data week'!$H$19</f>
        <v>95.5</v>
      </c>
      <c r="U133" s="67">
        <f>((F139/7)/$Q$9)</f>
        <v>0.9319180819180819</v>
      </c>
      <c r="V133" s="13" t="s">
        <v>44</v>
      </c>
      <c r="W133" s="69">
        <f>W132/$Q$9</f>
        <v>1.3986013986013986E-3</v>
      </c>
      <c r="Y133" s="68" t="s">
        <v>45</v>
      </c>
    </row>
    <row r="134" spans="2:26" s="47" customFormat="1" ht="13.75" customHeight="1" x14ac:dyDescent="0.3">
      <c r="B134" s="431"/>
      <c r="C134" s="5">
        <f t="shared" si="34"/>
        <v>44418</v>
      </c>
      <c r="D134" s="233">
        <f t="shared" si="35"/>
        <v>2856</v>
      </c>
      <c r="E134" s="30"/>
      <c r="F134" s="320">
        <v>2672</v>
      </c>
      <c r="G134" s="320">
        <v>27</v>
      </c>
      <c r="H134" s="320">
        <v>398</v>
      </c>
      <c r="I134" s="320"/>
      <c r="J134" s="32">
        <f t="shared" si="33"/>
        <v>0</v>
      </c>
      <c r="K134" s="433"/>
      <c r="L134" s="434"/>
      <c r="M134" s="435" t="s">
        <v>46</v>
      </c>
      <c r="N134" s="436"/>
      <c r="O134" s="436"/>
      <c r="P134" s="11" t="s">
        <v>40</v>
      </c>
      <c r="Q134" s="55">
        <f>IFERROR(((G139/F139)*100),0)</f>
        <v>0.81470761644422995</v>
      </c>
      <c r="R134" s="44"/>
      <c r="U134" s="72">
        <f>U124+F139</f>
        <v>115538</v>
      </c>
      <c r="V134" s="13" t="s">
        <v>47</v>
      </c>
      <c r="W134" s="75">
        <f>U134/$Q$9</f>
        <v>40.397902097902097</v>
      </c>
      <c r="X134" s="74"/>
      <c r="Y134" s="74" t="s">
        <v>63</v>
      </c>
      <c r="Z134" s="74"/>
    </row>
    <row r="135" spans="2:26" s="47" customFormat="1" ht="13.75" customHeight="1" x14ac:dyDescent="0.3">
      <c r="B135" s="431"/>
      <c r="C135" s="5">
        <f t="shared" si="34"/>
        <v>44419</v>
      </c>
      <c r="D135" s="233">
        <f t="shared" si="35"/>
        <v>2856</v>
      </c>
      <c r="E135" s="30"/>
      <c r="F135" s="320">
        <v>2678</v>
      </c>
      <c r="G135" s="320">
        <v>23</v>
      </c>
      <c r="H135" s="320">
        <v>398</v>
      </c>
      <c r="I135" s="320"/>
      <c r="J135" s="32">
        <f t="shared" si="33"/>
        <v>0</v>
      </c>
      <c r="K135" s="433"/>
      <c r="L135" s="434"/>
      <c r="M135" s="435" t="s">
        <v>49</v>
      </c>
      <c r="N135" s="436"/>
      <c r="O135" s="436"/>
      <c r="P135" s="11" t="s">
        <v>50</v>
      </c>
      <c r="Q135" s="246"/>
      <c r="R135" s="76">
        <f>'Output data week'!$K$19</f>
        <v>60.200000762939453</v>
      </c>
      <c r="U135" s="65">
        <f>F139/$Q$9</f>
        <v>6.5234265734265735</v>
      </c>
      <c r="V135" s="13" t="s">
        <v>51</v>
      </c>
    </row>
    <row r="136" spans="2:26" s="47" customFormat="1" ht="13.75" customHeight="1" x14ac:dyDescent="0.3">
      <c r="B136" s="431"/>
      <c r="C136" s="5">
        <f t="shared" si="34"/>
        <v>44420</v>
      </c>
      <c r="D136" s="233">
        <f t="shared" si="35"/>
        <v>2856</v>
      </c>
      <c r="E136" s="30"/>
      <c r="F136" s="320">
        <v>2664</v>
      </c>
      <c r="G136" s="320">
        <v>24</v>
      </c>
      <c r="H136" s="320">
        <v>401</v>
      </c>
      <c r="I136" s="320"/>
      <c r="J136" s="32">
        <f t="shared" si="33"/>
        <v>0</v>
      </c>
      <c r="K136" s="433"/>
      <c r="L136" s="434"/>
      <c r="M136" s="435" t="s">
        <v>52</v>
      </c>
      <c r="N136" s="436"/>
      <c r="O136" s="436"/>
      <c r="P136" s="11" t="s">
        <v>50</v>
      </c>
      <c r="Q136" s="50">
        <f>IFERROR(Q135*(Q133/100),0)</f>
        <v>0</v>
      </c>
      <c r="R136" s="76">
        <f>'Output data week'!$M$19</f>
        <v>57.491000728607176</v>
      </c>
      <c r="U136" s="56">
        <f>((F139*Q135)/1000)</f>
        <v>0</v>
      </c>
      <c r="V136" s="13" t="s">
        <v>53</v>
      </c>
      <c r="W136" s="48">
        <f>W126+U136</f>
        <v>4016.6144999999997</v>
      </c>
      <c r="Y136" s="79" t="s">
        <v>54</v>
      </c>
    </row>
    <row r="137" spans="2:26" s="47" customFormat="1" ht="13.75" customHeight="1" x14ac:dyDescent="0.3">
      <c r="B137" s="431"/>
      <c r="C137" s="5">
        <f t="shared" si="34"/>
        <v>44421</v>
      </c>
      <c r="D137" s="233">
        <f t="shared" si="35"/>
        <v>2856</v>
      </c>
      <c r="E137" s="30"/>
      <c r="F137" s="320">
        <v>2650</v>
      </c>
      <c r="G137" s="320">
        <v>12</v>
      </c>
      <c r="H137" s="320">
        <v>401</v>
      </c>
      <c r="I137" s="320"/>
      <c r="J137" s="32">
        <f t="shared" si="33"/>
        <v>0</v>
      </c>
      <c r="K137" s="433"/>
      <c r="L137" s="434"/>
      <c r="M137" s="435" t="s">
        <v>55</v>
      </c>
      <c r="N137" s="436"/>
      <c r="O137" s="436"/>
      <c r="P137" s="11" t="s">
        <v>50</v>
      </c>
      <c r="Q137" s="50">
        <f>IFERROR(((H139/7)/D139)*1000,0)</f>
        <v>139.80592236894756</v>
      </c>
      <c r="R137" s="49">
        <f>'Output data week'!$O$19</f>
        <v>125</v>
      </c>
      <c r="U137" s="66">
        <f>U136/$Q$9</f>
        <v>0</v>
      </c>
      <c r="V137" s="13" t="s">
        <v>56</v>
      </c>
      <c r="W137" s="84">
        <f>W136/$Q$9</f>
        <v>1.4044106643356642</v>
      </c>
      <c r="Y137" s="47" t="s">
        <v>57</v>
      </c>
    </row>
    <row r="138" spans="2:26" s="47" customFormat="1" ht="13.75" customHeight="1" thickBot="1" x14ac:dyDescent="0.35">
      <c r="B138" s="431"/>
      <c r="C138" s="22">
        <f t="shared" si="34"/>
        <v>44422</v>
      </c>
      <c r="D138" s="234">
        <f t="shared" si="35"/>
        <v>2856</v>
      </c>
      <c r="E138" s="31"/>
      <c r="F138" s="325">
        <v>2656</v>
      </c>
      <c r="G138" s="325">
        <v>19</v>
      </c>
      <c r="H138" s="325">
        <v>401</v>
      </c>
      <c r="I138" s="325"/>
      <c r="J138" s="33">
        <f t="shared" si="33"/>
        <v>0</v>
      </c>
      <c r="K138" s="437"/>
      <c r="L138" s="438"/>
      <c r="M138" s="435" t="s">
        <v>58</v>
      </c>
      <c r="N138" s="436"/>
      <c r="O138" s="436"/>
      <c r="P138" s="11"/>
      <c r="Q138" s="40">
        <f>IFERROR(Q137/Q136,0)</f>
        <v>0</v>
      </c>
      <c r="R138" s="77">
        <f>'Output data week'!$Q$19</f>
        <v>2.1742533338404866</v>
      </c>
      <c r="U138" s="66">
        <f>H139/$Q$9</f>
        <v>0.97727272727272729</v>
      </c>
      <c r="V138" s="13" t="s">
        <v>59</v>
      </c>
      <c r="X138" s="47">
        <f>IFERROR((X128+(F139/D139)),0)</f>
        <v>40.451711778920043</v>
      </c>
      <c r="Y138" s="47" t="s">
        <v>60</v>
      </c>
    </row>
    <row r="139" spans="2:26" s="47" customFormat="1" ht="13.75" customHeight="1" x14ac:dyDescent="0.3">
      <c r="B139" s="432"/>
      <c r="C139" s="21" t="s">
        <v>61</v>
      </c>
      <c r="D139" s="235">
        <f>SUM(D132:D138)/7</f>
        <v>2856</v>
      </c>
      <c r="E139" s="86">
        <f>IFERROR(SUM(E132:E138),0)</f>
        <v>0</v>
      </c>
      <c r="F139" s="87">
        <f>IFERROR(SUM(F132:F138),0)</f>
        <v>18657</v>
      </c>
      <c r="G139" s="87">
        <f>IFERROR(SUM(G132:G138),0)</f>
        <v>152</v>
      </c>
      <c r="H139" s="87">
        <f>IFERROR(SUM(H132:H138),0)</f>
        <v>2795</v>
      </c>
      <c r="I139" s="87">
        <f>IFERROR(SUM(I132:I138),0)</f>
        <v>0</v>
      </c>
      <c r="J139" s="34">
        <f t="shared" si="33"/>
        <v>0</v>
      </c>
      <c r="K139" s="439"/>
      <c r="L139" s="440"/>
      <c r="M139" s="454" t="s">
        <v>62</v>
      </c>
      <c r="N139" s="455"/>
      <c r="O139" s="455"/>
      <c r="P139" s="12" t="s">
        <v>50</v>
      </c>
      <c r="Q139" s="245"/>
      <c r="R139" s="45">
        <f>'Output data week'!$Y$19</f>
        <v>1890.00004529953</v>
      </c>
      <c r="U139" s="46"/>
    </row>
    <row r="140" spans="2:26" s="47" customFormat="1" ht="5.25" customHeight="1" x14ac:dyDescent="0.3">
      <c r="B140" s="326"/>
      <c r="C140" s="326"/>
      <c r="D140" s="236"/>
      <c r="E140" s="326"/>
      <c r="F140" s="326"/>
      <c r="G140" s="326"/>
      <c r="H140" s="326"/>
      <c r="I140" s="326"/>
      <c r="J140" s="326"/>
      <c r="K140" s="423"/>
      <c r="L140" s="423"/>
      <c r="M140" s="321"/>
      <c r="N140" s="424"/>
      <c r="O140" s="424"/>
      <c r="P140" s="424"/>
      <c r="Q140" s="424"/>
      <c r="R140" s="424"/>
      <c r="U140" s="46"/>
    </row>
    <row r="141" spans="2:26" s="47" customFormat="1" ht="15.75" customHeight="1" x14ac:dyDescent="0.3">
      <c r="B141" s="346" t="s">
        <v>27</v>
      </c>
      <c r="C141" s="346" t="s">
        <v>28</v>
      </c>
      <c r="D141" s="349" t="s">
        <v>29</v>
      </c>
      <c r="E141" s="347" t="s">
        <v>30</v>
      </c>
      <c r="F141" s="346" t="s">
        <v>31</v>
      </c>
      <c r="G141" s="346" t="s">
        <v>32</v>
      </c>
      <c r="H141" s="346" t="s">
        <v>33</v>
      </c>
      <c r="I141" s="346" t="s">
        <v>34</v>
      </c>
      <c r="J141" s="346" t="s">
        <v>35</v>
      </c>
      <c r="K141" s="456" t="s">
        <v>36</v>
      </c>
      <c r="L141" s="457"/>
      <c r="M141" s="458" t="s">
        <v>37</v>
      </c>
      <c r="N141" s="459"/>
      <c r="O141" s="459"/>
      <c r="P141" s="7" t="s">
        <v>38</v>
      </c>
      <c r="Q141" s="241">
        <v>16</v>
      </c>
      <c r="R141" s="42"/>
      <c r="U141" s="46"/>
    </row>
    <row r="142" spans="2:26" s="47" customFormat="1" ht="13.75" customHeight="1" x14ac:dyDescent="0.3">
      <c r="B142" s="441">
        <f>B132+1</f>
        <v>29</v>
      </c>
      <c r="C142" s="6">
        <f>C138+1</f>
        <v>44423</v>
      </c>
      <c r="D142" s="229">
        <f>IFERROR(IF(C142=$H$9,$K$9,D138-E142),0)</f>
        <v>2856</v>
      </c>
      <c r="E142" s="28"/>
      <c r="F142" s="322">
        <v>2678</v>
      </c>
      <c r="G142" s="322">
        <v>18</v>
      </c>
      <c r="H142" s="322">
        <v>401</v>
      </c>
      <c r="I142" s="322"/>
      <c r="J142" s="35">
        <f t="shared" ref="J142:J149" si="36">IFERROR(I142/H142,0)</f>
        <v>0</v>
      </c>
      <c r="K142" s="444"/>
      <c r="L142" s="445"/>
      <c r="M142" s="446" t="s">
        <v>39</v>
      </c>
      <c r="N142" s="447"/>
      <c r="O142" s="447"/>
      <c r="P142" s="8" t="s">
        <v>40</v>
      </c>
      <c r="Q142" s="54">
        <f>IFERROR(((E149/D149)*100),0)</f>
        <v>0</v>
      </c>
      <c r="R142" s="52">
        <f>'Output data week'!$D$20</f>
        <v>0.1</v>
      </c>
      <c r="U142" s="67">
        <f>E149/$Q$9</f>
        <v>0</v>
      </c>
      <c r="V142" s="13" t="s">
        <v>41</v>
      </c>
      <c r="W142" s="70">
        <f>W132+E149</f>
        <v>4</v>
      </c>
      <c r="Y142" s="47" t="s">
        <v>42</v>
      </c>
    </row>
    <row r="143" spans="2:26" s="47" customFormat="1" ht="13.75" customHeight="1" x14ac:dyDescent="0.3">
      <c r="B143" s="442"/>
      <c r="C143" s="6">
        <f t="shared" ref="C143:C148" si="37">C142+1</f>
        <v>44424</v>
      </c>
      <c r="D143" s="229">
        <f t="shared" ref="D143:D148" si="38">IFERROR(IF(C143=$H$9,$K$9,D142-E143),0)</f>
        <v>2856</v>
      </c>
      <c r="E143" s="28"/>
      <c r="F143" s="322">
        <v>2672</v>
      </c>
      <c r="G143" s="322">
        <v>18</v>
      </c>
      <c r="H143" s="322">
        <v>401</v>
      </c>
      <c r="I143" s="322"/>
      <c r="J143" s="35">
        <f t="shared" si="36"/>
        <v>0</v>
      </c>
      <c r="K143" s="444"/>
      <c r="L143" s="445"/>
      <c r="M143" s="446" t="s">
        <v>43</v>
      </c>
      <c r="N143" s="447"/>
      <c r="O143" s="447"/>
      <c r="P143" s="8" t="s">
        <v>40</v>
      </c>
      <c r="Q143" s="54">
        <f>IFERROR(((F149/7)*100)/D149,0)</f>
        <v>94.192677070828339</v>
      </c>
      <c r="R143" s="52">
        <f>'Output data week'!$H$20</f>
        <v>95.5</v>
      </c>
      <c r="U143" s="67">
        <f>((F149/7)/$Q$9)</f>
        <v>0.94060939060939064</v>
      </c>
      <c r="V143" s="13" t="s">
        <v>44</v>
      </c>
      <c r="W143" s="69">
        <f>W142/$Q$9</f>
        <v>1.3986013986013986E-3</v>
      </c>
      <c r="Y143" s="68" t="s">
        <v>45</v>
      </c>
    </row>
    <row r="144" spans="2:26" s="47" customFormat="1" ht="13.75" customHeight="1" x14ac:dyDescent="0.3">
      <c r="B144" s="442"/>
      <c r="C144" s="6">
        <f t="shared" si="37"/>
        <v>44425</v>
      </c>
      <c r="D144" s="229">
        <f t="shared" si="38"/>
        <v>2856</v>
      </c>
      <c r="E144" s="28"/>
      <c r="F144" s="322">
        <v>2708</v>
      </c>
      <c r="G144" s="322">
        <v>26</v>
      </c>
      <c r="H144" s="322">
        <v>401</v>
      </c>
      <c r="I144" s="322"/>
      <c r="J144" s="35">
        <f t="shared" si="36"/>
        <v>0</v>
      </c>
      <c r="K144" s="444"/>
      <c r="L144" s="445"/>
      <c r="M144" s="446" t="s">
        <v>46</v>
      </c>
      <c r="N144" s="447"/>
      <c r="O144" s="447"/>
      <c r="P144" s="8" t="s">
        <v>40</v>
      </c>
      <c r="Q144" s="80">
        <f>IFERROR(((G149/F149)*100),0)</f>
        <v>0.82842122032818233</v>
      </c>
      <c r="R144" s="52"/>
      <c r="U144" s="72">
        <f>U134+F149</f>
        <v>134369</v>
      </c>
      <c r="V144" s="13" t="s">
        <v>47</v>
      </c>
      <c r="W144" s="75">
        <f>U144/$Q$9</f>
        <v>46.982167832167832</v>
      </c>
      <c r="Y144" s="47" t="s">
        <v>63</v>
      </c>
    </row>
    <row r="145" spans="2:26" s="47" customFormat="1" ht="13.75" customHeight="1" x14ac:dyDescent="0.3">
      <c r="B145" s="442"/>
      <c r="C145" s="6">
        <f t="shared" si="37"/>
        <v>44426</v>
      </c>
      <c r="D145" s="229">
        <f t="shared" si="38"/>
        <v>2856</v>
      </c>
      <c r="E145" s="28"/>
      <c r="F145" s="322">
        <v>2693</v>
      </c>
      <c r="G145" s="322">
        <v>26</v>
      </c>
      <c r="H145" s="322">
        <v>401</v>
      </c>
      <c r="I145" s="322"/>
      <c r="J145" s="35">
        <f t="shared" si="36"/>
        <v>0</v>
      </c>
      <c r="K145" s="444"/>
      <c r="L145" s="445"/>
      <c r="M145" s="446" t="s">
        <v>49</v>
      </c>
      <c r="N145" s="447"/>
      <c r="O145" s="447"/>
      <c r="P145" s="8" t="s">
        <v>50</v>
      </c>
      <c r="Q145" s="242"/>
      <c r="R145" s="52">
        <f>'Output data week'!$K$20</f>
        <v>60.5</v>
      </c>
      <c r="U145" s="65">
        <f>F149/$Q$9</f>
        <v>6.5842657342657347</v>
      </c>
      <c r="V145" s="13" t="s">
        <v>51</v>
      </c>
    </row>
    <row r="146" spans="2:26" s="47" customFormat="1" ht="13.75" customHeight="1" x14ac:dyDescent="0.3">
      <c r="B146" s="442"/>
      <c r="C146" s="6">
        <f t="shared" si="37"/>
        <v>44427</v>
      </c>
      <c r="D146" s="229">
        <f t="shared" si="38"/>
        <v>2856</v>
      </c>
      <c r="E146" s="28"/>
      <c r="F146" s="322">
        <v>2708</v>
      </c>
      <c r="G146" s="322">
        <v>23</v>
      </c>
      <c r="H146" s="322">
        <v>401</v>
      </c>
      <c r="I146" s="322"/>
      <c r="J146" s="35">
        <f t="shared" si="36"/>
        <v>0</v>
      </c>
      <c r="K146" s="444"/>
      <c r="L146" s="445"/>
      <c r="M146" s="446" t="s">
        <v>52</v>
      </c>
      <c r="N146" s="447"/>
      <c r="O146" s="447"/>
      <c r="P146" s="8" t="s">
        <v>50</v>
      </c>
      <c r="Q146" s="39">
        <f>IFERROR(Q145*(Q143/100),0)</f>
        <v>0</v>
      </c>
      <c r="R146" s="52">
        <f>'Output data week'!$M$20</f>
        <v>57.777499999999996</v>
      </c>
      <c r="U146" s="56">
        <f>((F149*Q145)/1000)</f>
        <v>0</v>
      </c>
      <c r="V146" s="13" t="s">
        <v>53</v>
      </c>
      <c r="W146" s="48">
        <f>W136+U146</f>
        <v>4016.6144999999997</v>
      </c>
      <c r="Y146" s="79" t="s">
        <v>54</v>
      </c>
    </row>
    <row r="147" spans="2:26" s="47" customFormat="1" ht="13.75" customHeight="1" x14ac:dyDescent="0.3">
      <c r="B147" s="442"/>
      <c r="C147" s="6">
        <f t="shared" si="37"/>
        <v>44428</v>
      </c>
      <c r="D147" s="229">
        <f t="shared" si="38"/>
        <v>2856</v>
      </c>
      <c r="E147" s="28"/>
      <c r="F147" s="322">
        <v>2718</v>
      </c>
      <c r="G147" s="322">
        <v>24</v>
      </c>
      <c r="H147" s="322">
        <v>401</v>
      </c>
      <c r="I147" s="322"/>
      <c r="J147" s="35">
        <f t="shared" si="36"/>
        <v>0</v>
      </c>
      <c r="K147" s="444"/>
      <c r="L147" s="445"/>
      <c r="M147" s="446" t="s">
        <v>55</v>
      </c>
      <c r="N147" s="447"/>
      <c r="O147" s="447"/>
      <c r="P147" s="8" t="s">
        <v>50</v>
      </c>
      <c r="Q147" s="39">
        <f>IFERROR(((H149/7)/D149)*1000,0)</f>
        <v>140.40616246498598</v>
      </c>
      <c r="R147" s="52">
        <f>'Output data week'!$O$20</f>
        <v>125</v>
      </c>
      <c r="U147" s="66">
        <f>U146/$Q$9</f>
        <v>0</v>
      </c>
      <c r="V147" s="13" t="s">
        <v>56</v>
      </c>
      <c r="W147" s="84">
        <f>W146/$Q$9</f>
        <v>1.4044106643356642</v>
      </c>
      <c r="Y147" s="47" t="s">
        <v>57</v>
      </c>
    </row>
    <row r="148" spans="2:26" s="47" customFormat="1" ht="13.75" customHeight="1" thickBot="1" x14ac:dyDescent="0.35">
      <c r="B148" s="442"/>
      <c r="C148" s="20">
        <f t="shared" si="37"/>
        <v>44429</v>
      </c>
      <c r="D148" s="230">
        <f t="shared" si="38"/>
        <v>2856</v>
      </c>
      <c r="E148" s="29"/>
      <c r="F148" s="323">
        <v>2654</v>
      </c>
      <c r="G148" s="323">
        <v>21</v>
      </c>
      <c r="H148" s="323">
        <v>401</v>
      </c>
      <c r="I148" s="323"/>
      <c r="J148" s="36">
        <f t="shared" si="36"/>
        <v>0</v>
      </c>
      <c r="K148" s="448"/>
      <c r="L148" s="449"/>
      <c r="M148" s="446" t="s">
        <v>58</v>
      </c>
      <c r="N148" s="447"/>
      <c r="O148" s="447"/>
      <c r="P148" s="8"/>
      <c r="Q148" s="51">
        <f>IFERROR(Q147/Q146,0)</f>
        <v>0</v>
      </c>
      <c r="R148" s="52">
        <f>'Output data week'!$Q$20</f>
        <v>2.1634719397689413</v>
      </c>
      <c r="U148" s="66">
        <f>H149/$Q$9</f>
        <v>0.98146853146853141</v>
      </c>
      <c r="V148" s="13" t="s">
        <v>59</v>
      </c>
      <c r="X148" s="47">
        <f>IFERROR((X138+(F149/D149)),0)</f>
        <v>47.045199173878025</v>
      </c>
      <c r="Y148" s="47" t="s">
        <v>60</v>
      </c>
    </row>
    <row r="149" spans="2:26" s="47" customFormat="1" ht="13.75" customHeight="1" x14ac:dyDescent="0.3">
      <c r="B149" s="443"/>
      <c r="C149" s="19" t="s">
        <v>61</v>
      </c>
      <c r="D149" s="231">
        <f>SUM(D142:D148)/7</f>
        <v>2856</v>
      </c>
      <c r="E149" s="23">
        <f>IFERROR(SUM(E142:E148),0)</f>
        <v>0</v>
      </c>
      <c r="F149" s="24">
        <f>IFERROR(SUM(F142:F148),0)</f>
        <v>18831</v>
      </c>
      <c r="G149" s="24">
        <f>IFERROR(SUM(G142:G148),0)</f>
        <v>156</v>
      </c>
      <c r="H149" s="24">
        <f>IFERROR(SUM(H142:H148),0)</f>
        <v>2807</v>
      </c>
      <c r="I149" s="24">
        <f>IFERROR(SUM(I142:I148),0)</f>
        <v>0</v>
      </c>
      <c r="J149" s="37">
        <f t="shared" si="36"/>
        <v>0</v>
      </c>
      <c r="K149" s="450"/>
      <c r="L149" s="451"/>
      <c r="M149" s="452" t="s">
        <v>62</v>
      </c>
      <c r="N149" s="453"/>
      <c r="O149" s="453"/>
      <c r="P149" s="9" t="s">
        <v>50</v>
      </c>
      <c r="Q149" s="243"/>
      <c r="R149" s="53">
        <f>'Output data week'!$Y$20</f>
        <v>1900.0000357627869</v>
      </c>
      <c r="U149" s="46"/>
    </row>
    <row r="150" spans="2:26" s="47" customFormat="1" ht="5.25" customHeight="1" x14ac:dyDescent="0.3">
      <c r="B150" s="324"/>
      <c r="C150" s="324"/>
      <c r="D150" s="232"/>
      <c r="E150" s="324"/>
      <c r="F150" s="324"/>
      <c r="G150" s="324"/>
      <c r="H150" s="324"/>
      <c r="I150" s="324"/>
      <c r="J150" s="324"/>
      <c r="K150" s="461"/>
      <c r="L150" s="461"/>
      <c r="M150" s="321"/>
      <c r="N150" s="424"/>
      <c r="O150" s="424"/>
      <c r="P150" s="424"/>
      <c r="Q150" s="424"/>
      <c r="R150" s="424"/>
      <c r="U150" s="46"/>
    </row>
    <row r="151" spans="2:26" s="47" customFormat="1" ht="15.75" customHeight="1" x14ac:dyDescent="0.3">
      <c r="B151" s="357" t="s">
        <v>74</v>
      </c>
      <c r="C151" s="357" t="s">
        <v>75</v>
      </c>
      <c r="D151" s="361" t="s">
        <v>76</v>
      </c>
      <c r="E151" s="362" t="s">
        <v>77</v>
      </c>
      <c r="F151" s="357" t="s">
        <v>71</v>
      </c>
      <c r="G151" s="357" t="s">
        <v>46</v>
      </c>
      <c r="H151" s="357" t="s">
        <v>78</v>
      </c>
      <c r="I151" s="357" t="s">
        <v>79</v>
      </c>
      <c r="J151" s="357" t="s">
        <v>80</v>
      </c>
      <c r="K151" s="426" t="s">
        <v>81</v>
      </c>
      <c r="L151" s="427"/>
      <c r="M151" s="428" t="s">
        <v>37</v>
      </c>
      <c r="N151" s="429"/>
      <c r="O151" s="429"/>
      <c r="P151" s="10" t="s">
        <v>38</v>
      </c>
      <c r="Q151" s="244">
        <v>16</v>
      </c>
      <c r="R151" s="43"/>
      <c r="U151" s="46"/>
    </row>
    <row r="152" spans="2:26" s="47" customFormat="1" ht="12.75" customHeight="1" x14ac:dyDescent="0.3">
      <c r="B152" s="430">
        <f>B142+1</f>
        <v>30</v>
      </c>
      <c r="C152" s="5">
        <f>C148+1</f>
        <v>44430</v>
      </c>
      <c r="D152" s="233">
        <f>IFERROR(IF(C152=$H$9,$K$9,D148-E152),0)</f>
        <v>2856</v>
      </c>
      <c r="E152" s="30"/>
      <c r="F152" s="320">
        <v>2688</v>
      </c>
      <c r="G152" s="320">
        <v>27</v>
      </c>
      <c r="H152" s="320">
        <v>401</v>
      </c>
      <c r="I152" s="320"/>
      <c r="J152" s="32">
        <f t="shared" ref="J152:J159" si="39">IFERROR(I152/H152,0)</f>
        <v>0</v>
      </c>
      <c r="K152" s="433"/>
      <c r="L152" s="434"/>
      <c r="M152" s="435" t="s">
        <v>39</v>
      </c>
      <c r="N152" s="436"/>
      <c r="O152" s="436"/>
      <c r="P152" s="11" t="s">
        <v>40</v>
      </c>
      <c r="Q152" s="55">
        <f>IFERROR(((E159/D159)*100),0)</f>
        <v>0</v>
      </c>
      <c r="R152" s="78">
        <f>'Output data week'!$D$21</f>
        <v>0.1</v>
      </c>
      <c r="U152" s="67">
        <f>E159/$Q$9</f>
        <v>0</v>
      </c>
      <c r="V152" s="13" t="s">
        <v>41</v>
      </c>
      <c r="W152" s="70">
        <f>W142+E159</f>
        <v>4</v>
      </c>
      <c r="Y152" s="47" t="s">
        <v>42</v>
      </c>
    </row>
    <row r="153" spans="2:26" s="47" customFormat="1" ht="12.75" customHeight="1" x14ac:dyDescent="0.3">
      <c r="B153" s="431"/>
      <c r="C153" s="5">
        <f t="shared" ref="C153:C158" si="40">C152+1</f>
        <v>44431</v>
      </c>
      <c r="D153" s="233">
        <f t="shared" ref="D153:D158" si="41">IFERROR(IF(C153=$H$9,$K$9,D152-E153),0)</f>
        <v>2856</v>
      </c>
      <c r="E153" s="30"/>
      <c r="F153" s="320">
        <v>2684</v>
      </c>
      <c r="G153" s="320">
        <v>26</v>
      </c>
      <c r="H153" s="320">
        <v>401</v>
      </c>
      <c r="I153" s="320"/>
      <c r="J153" s="32">
        <f t="shared" si="39"/>
        <v>0</v>
      </c>
      <c r="K153" s="433"/>
      <c r="L153" s="434"/>
      <c r="M153" s="435" t="s">
        <v>43</v>
      </c>
      <c r="N153" s="436"/>
      <c r="O153" s="436"/>
      <c r="P153" s="11" t="s">
        <v>40</v>
      </c>
      <c r="Q153" s="81">
        <f>IFERROR(((F159/7)*100)/D159,0)</f>
        <v>94.927971188475397</v>
      </c>
      <c r="R153" s="76">
        <f>'Output data week'!$H$21</f>
        <v>95</v>
      </c>
      <c r="U153" s="67">
        <f>((F159/7)/$Q$9)</f>
        <v>0.94795204795204802</v>
      </c>
      <c r="V153" s="13" t="s">
        <v>44</v>
      </c>
      <c r="W153" s="69">
        <f>W152/$Q$9</f>
        <v>1.3986013986013986E-3</v>
      </c>
      <c r="Y153" s="68" t="s">
        <v>45</v>
      </c>
    </row>
    <row r="154" spans="2:26" s="47" customFormat="1" ht="12.75" customHeight="1" x14ac:dyDescent="0.3">
      <c r="B154" s="431"/>
      <c r="C154" s="5">
        <f t="shared" si="40"/>
        <v>44432</v>
      </c>
      <c r="D154" s="233">
        <f t="shared" si="41"/>
        <v>2856</v>
      </c>
      <c r="E154" s="30"/>
      <c r="F154" s="320">
        <v>2722</v>
      </c>
      <c r="G154" s="320">
        <v>31</v>
      </c>
      <c r="H154" s="320">
        <v>401</v>
      </c>
      <c r="I154" s="320"/>
      <c r="J154" s="32">
        <f t="shared" si="39"/>
        <v>0</v>
      </c>
      <c r="K154" s="433"/>
      <c r="L154" s="434"/>
      <c r="M154" s="435" t="s">
        <v>46</v>
      </c>
      <c r="N154" s="436"/>
      <c r="O154" s="436"/>
      <c r="P154" s="11" t="s">
        <v>40</v>
      </c>
      <c r="Q154" s="55">
        <f>IFERROR(((G159/F159)*100),0)</f>
        <v>1.1170829381388976</v>
      </c>
      <c r="R154" s="44"/>
      <c r="U154" s="72">
        <f>U144+F159</f>
        <v>153347</v>
      </c>
      <c r="V154" s="13" t="s">
        <v>47</v>
      </c>
      <c r="W154" s="75">
        <f>U154/$Q$9</f>
        <v>53.617832167832169</v>
      </c>
      <c r="X154" s="74"/>
      <c r="Y154" s="74" t="s">
        <v>63</v>
      </c>
      <c r="Z154" s="74"/>
    </row>
    <row r="155" spans="2:26" s="47" customFormat="1" ht="12.75" customHeight="1" x14ac:dyDescent="0.3">
      <c r="B155" s="431"/>
      <c r="C155" s="5">
        <f t="shared" si="40"/>
        <v>44433</v>
      </c>
      <c r="D155" s="233">
        <f t="shared" si="41"/>
        <v>2856</v>
      </c>
      <c r="E155" s="30"/>
      <c r="F155" s="320">
        <v>2712</v>
      </c>
      <c r="G155" s="320">
        <v>29</v>
      </c>
      <c r="H155" s="320">
        <v>401</v>
      </c>
      <c r="I155" s="320"/>
      <c r="J155" s="32">
        <f t="shared" si="39"/>
        <v>0</v>
      </c>
      <c r="K155" s="433"/>
      <c r="L155" s="434"/>
      <c r="M155" s="435" t="s">
        <v>49</v>
      </c>
      <c r="N155" s="436"/>
      <c r="O155" s="436"/>
      <c r="P155" s="11" t="s">
        <v>50</v>
      </c>
      <c r="Q155" s="246"/>
      <c r="R155" s="76">
        <f>'Output data week'!$K$21</f>
        <v>60.899999618530273</v>
      </c>
      <c r="U155" s="65">
        <f>F159/$Q$9</f>
        <v>6.6356643356643357</v>
      </c>
      <c r="V155" s="13" t="s">
        <v>51</v>
      </c>
    </row>
    <row r="156" spans="2:26" s="47" customFormat="1" ht="12.75" customHeight="1" x14ac:dyDescent="0.3">
      <c r="B156" s="431"/>
      <c r="C156" s="5">
        <f t="shared" si="40"/>
        <v>44434</v>
      </c>
      <c r="D156" s="233">
        <f t="shared" si="41"/>
        <v>2856</v>
      </c>
      <c r="E156" s="30"/>
      <c r="F156" s="320">
        <v>2711</v>
      </c>
      <c r="G156" s="320">
        <v>27</v>
      </c>
      <c r="H156" s="320">
        <v>401</v>
      </c>
      <c r="I156" s="320"/>
      <c r="J156" s="32">
        <f t="shared" si="39"/>
        <v>0</v>
      </c>
      <c r="K156" s="433"/>
      <c r="L156" s="434"/>
      <c r="M156" s="435" t="s">
        <v>52</v>
      </c>
      <c r="N156" s="436"/>
      <c r="O156" s="436"/>
      <c r="P156" s="11" t="s">
        <v>50</v>
      </c>
      <c r="Q156" s="50">
        <f>IFERROR(Q155*(Q153/100),0)</f>
        <v>0</v>
      </c>
      <c r="R156" s="76">
        <f>'Output data week'!$M$21</f>
        <v>57.854999637603754</v>
      </c>
      <c r="U156" s="56">
        <f>((F159*Q155)/1000)</f>
        <v>0</v>
      </c>
      <c r="V156" s="13" t="s">
        <v>53</v>
      </c>
      <c r="W156" s="48">
        <f>W146+U156</f>
        <v>4016.6144999999997</v>
      </c>
      <c r="Y156" s="79" t="s">
        <v>54</v>
      </c>
    </row>
    <row r="157" spans="2:26" s="47" customFormat="1" ht="12.75" customHeight="1" x14ac:dyDescent="0.3">
      <c r="B157" s="431"/>
      <c r="C157" s="5">
        <f t="shared" si="40"/>
        <v>44435</v>
      </c>
      <c r="D157" s="233">
        <f t="shared" si="41"/>
        <v>2856</v>
      </c>
      <c r="E157" s="30"/>
      <c r="F157" s="320">
        <v>2710</v>
      </c>
      <c r="G157" s="320">
        <v>31</v>
      </c>
      <c r="H157" s="320">
        <v>417</v>
      </c>
      <c r="I157" s="320"/>
      <c r="J157" s="32">
        <f t="shared" si="39"/>
        <v>0</v>
      </c>
      <c r="K157" s="433"/>
      <c r="L157" s="434"/>
      <c r="M157" s="435" t="s">
        <v>55</v>
      </c>
      <c r="N157" s="436"/>
      <c r="O157" s="436"/>
      <c r="P157" s="11" t="s">
        <v>50</v>
      </c>
      <c r="Q157" s="50">
        <f>IFERROR(((H159/7)/D159)*1000,0)</f>
        <v>142.00680272108843</v>
      </c>
      <c r="R157" s="49">
        <f>'Output data week'!$O$21</f>
        <v>125</v>
      </c>
      <c r="U157" s="66">
        <f>U156/$Q$9</f>
        <v>0</v>
      </c>
      <c r="V157" s="13" t="s">
        <v>56</v>
      </c>
      <c r="W157" s="84">
        <f>W156/$Q$9</f>
        <v>1.4044106643356642</v>
      </c>
      <c r="Y157" s="47" t="s">
        <v>57</v>
      </c>
    </row>
    <row r="158" spans="2:26" s="47" customFormat="1" ht="13.5" customHeight="1" thickBot="1" x14ac:dyDescent="0.35">
      <c r="B158" s="431"/>
      <c r="C158" s="22">
        <f t="shared" si="40"/>
        <v>44436</v>
      </c>
      <c r="D158" s="234">
        <f t="shared" si="41"/>
        <v>2856</v>
      </c>
      <c r="E158" s="31"/>
      <c r="F158" s="325">
        <v>2751</v>
      </c>
      <c r="G158" s="325">
        <v>41</v>
      </c>
      <c r="H158" s="325">
        <v>417</v>
      </c>
      <c r="I158" s="325"/>
      <c r="J158" s="33">
        <f t="shared" si="39"/>
        <v>0</v>
      </c>
      <c r="K158" s="437" t="s">
        <v>209</v>
      </c>
      <c r="L158" s="438"/>
      <c r="M158" s="435" t="s">
        <v>58</v>
      </c>
      <c r="N158" s="436"/>
      <c r="O158" s="436"/>
      <c r="P158" s="11"/>
      <c r="Q158" s="40">
        <f>IFERROR(Q157/Q156,0)</f>
        <v>0</v>
      </c>
      <c r="R158" s="77">
        <f>'Output data week'!$Q$21</f>
        <v>2.1605738619476944</v>
      </c>
      <c r="U158" s="66">
        <f>H159/$Q$9</f>
        <v>0.99265734265734262</v>
      </c>
      <c r="V158" s="13" t="s">
        <v>59</v>
      </c>
      <c r="X158" s="47">
        <f>IFERROR((X148+(F159/D159)),0)</f>
        <v>53.690157157071305</v>
      </c>
      <c r="Y158" s="47" t="s">
        <v>60</v>
      </c>
    </row>
    <row r="159" spans="2:26" s="47" customFormat="1" ht="12.75" customHeight="1" x14ac:dyDescent="0.3">
      <c r="B159" s="432"/>
      <c r="C159" s="21" t="s">
        <v>61</v>
      </c>
      <c r="D159" s="235">
        <f>SUM(D152:D158)/7</f>
        <v>2856</v>
      </c>
      <c r="E159" s="86">
        <f>IFERROR(SUM(E152:E158),0)</f>
        <v>0</v>
      </c>
      <c r="F159" s="87">
        <f>IFERROR(SUM(F152:F158),0)</f>
        <v>18978</v>
      </c>
      <c r="G159" s="87">
        <f>IFERROR(SUM(G152:G158),0)</f>
        <v>212</v>
      </c>
      <c r="H159" s="87">
        <f>IFERROR(SUM(H152:H158),0)</f>
        <v>2839</v>
      </c>
      <c r="I159" s="87">
        <f>IFERROR(SUM(I152:I158),0)</f>
        <v>0</v>
      </c>
      <c r="J159" s="34">
        <f t="shared" si="39"/>
        <v>0</v>
      </c>
      <c r="K159" s="439"/>
      <c r="L159" s="440"/>
      <c r="M159" s="454" t="s">
        <v>62</v>
      </c>
      <c r="N159" s="455"/>
      <c r="O159" s="455"/>
      <c r="P159" s="12" t="s">
        <v>50</v>
      </c>
      <c r="Q159" s="245">
        <v>1944</v>
      </c>
      <c r="R159" s="45">
        <f>'Output data week'!$Y$21</f>
        <v>1900.0000357627869</v>
      </c>
      <c r="U159" s="46"/>
    </row>
    <row r="160" spans="2:26" s="47" customFormat="1" ht="5.25" customHeight="1" x14ac:dyDescent="0.3">
      <c r="B160" s="58"/>
      <c r="C160" s="59"/>
      <c r="D160" s="237"/>
      <c r="E160" s="61"/>
      <c r="F160" s="61"/>
      <c r="G160" s="61"/>
      <c r="H160" s="61"/>
      <c r="I160" s="61"/>
      <c r="J160" s="62"/>
      <c r="K160" s="63"/>
      <c r="L160" s="63"/>
      <c r="M160" s="317"/>
      <c r="N160" s="317"/>
      <c r="O160" s="317"/>
      <c r="P160" s="11"/>
      <c r="Q160" s="253"/>
      <c r="R160" s="57"/>
      <c r="U160" s="46"/>
    </row>
    <row r="161" spans="2:26" s="47" customFormat="1" ht="15.75" customHeight="1" x14ac:dyDescent="0.3">
      <c r="B161" s="419" t="s">
        <v>73</v>
      </c>
      <c r="C161" s="420"/>
      <c r="D161" s="358" t="s">
        <v>65</v>
      </c>
      <c r="E161" s="351">
        <f>E129+E139+E149+E159</f>
        <v>0</v>
      </c>
      <c r="F161" s="351">
        <f>F129+F139+F149+F159</f>
        <v>75000</v>
      </c>
      <c r="G161" s="351">
        <f>G129+G139+G149+G159</f>
        <v>721</v>
      </c>
      <c r="H161" s="351">
        <f>H129+H139+H149+H159</f>
        <v>11227</v>
      </c>
      <c r="I161" s="351">
        <f>I129+I139+I149+I159</f>
        <v>0</v>
      </c>
      <c r="J161" s="352">
        <f>IFERROR(I161/H161,0)</f>
        <v>0</v>
      </c>
      <c r="K161" s="421" t="s">
        <v>66</v>
      </c>
      <c r="L161" s="422"/>
      <c r="M161" s="422"/>
      <c r="N161" s="422"/>
      <c r="O161" s="353">
        <f>IFERROR(U126+U136+U146+U156,0)</f>
        <v>1073.1185999999998</v>
      </c>
      <c r="P161" s="354" t="s">
        <v>67</v>
      </c>
      <c r="Q161" s="355" t="s">
        <v>68</v>
      </c>
      <c r="R161" s="356">
        <f>IFERROR(H161/O161,0)</f>
        <v>10.462030944203187</v>
      </c>
      <c r="U161" s="46"/>
    </row>
    <row r="162" spans="2:26" s="47" customFormat="1" ht="5.25" customHeight="1" x14ac:dyDescent="0.3">
      <c r="B162" s="326"/>
      <c r="C162" s="326"/>
      <c r="D162" s="236"/>
      <c r="E162" s="326"/>
      <c r="F162" s="326"/>
      <c r="G162" s="326"/>
      <c r="H162" s="326"/>
      <c r="I162" s="326"/>
      <c r="J162" s="326"/>
      <c r="K162" s="423"/>
      <c r="L162" s="423"/>
      <c r="M162" s="321"/>
      <c r="N162" s="424"/>
      <c r="O162" s="424"/>
      <c r="P162" s="424"/>
      <c r="Q162" s="424"/>
      <c r="R162" s="424"/>
      <c r="U162" s="46"/>
    </row>
    <row r="163" spans="2:26" s="47" customFormat="1" ht="15.75" customHeight="1" x14ac:dyDescent="0.3">
      <c r="B163" s="357" t="s">
        <v>74</v>
      </c>
      <c r="C163" s="357" t="s">
        <v>75</v>
      </c>
      <c r="D163" s="361" t="s">
        <v>76</v>
      </c>
      <c r="E163" s="362" t="s">
        <v>77</v>
      </c>
      <c r="F163" s="357" t="s">
        <v>69</v>
      </c>
      <c r="G163" s="357" t="s">
        <v>46</v>
      </c>
      <c r="H163" s="357" t="s">
        <v>78</v>
      </c>
      <c r="I163" s="357" t="s">
        <v>79</v>
      </c>
      <c r="J163" s="357" t="s">
        <v>80</v>
      </c>
      <c r="K163" s="426" t="s">
        <v>81</v>
      </c>
      <c r="L163" s="500"/>
      <c r="M163" s="458" t="s">
        <v>37</v>
      </c>
      <c r="N163" s="459"/>
      <c r="O163" s="459"/>
      <c r="P163" s="7" t="s">
        <v>38</v>
      </c>
      <c r="Q163" s="241">
        <v>16</v>
      </c>
      <c r="R163" s="42"/>
      <c r="U163" s="46"/>
    </row>
    <row r="164" spans="2:26" s="47" customFormat="1" ht="13.75" customHeight="1" x14ac:dyDescent="0.3">
      <c r="B164" s="441">
        <f>B152+1</f>
        <v>31</v>
      </c>
      <c r="C164" s="6">
        <f>C158+1</f>
        <v>44437</v>
      </c>
      <c r="D164" s="229">
        <f>IFERROR(IF(C164=$H$9,$K$9,D158-E164),0)</f>
        <v>2856</v>
      </c>
      <c r="E164" s="28"/>
      <c r="F164" s="322">
        <v>2745</v>
      </c>
      <c r="G164" s="322">
        <v>25</v>
      </c>
      <c r="H164" s="412">
        <v>416.66111000000006</v>
      </c>
      <c r="I164" s="322"/>
      <c r="J164" s="35">
        <f t="shared" ref="J164:J171" si="42">IFERROR(I164/H164,0)</f>
        <v>0</v>
      </c>
      <c r="K164" s="444"/>
      <c r="L164" s="445"/>
      <c r="M164" s="446" t="s">
        <v>39</v>
      </c>
      <c r="N164" s="447"/>
      <c r="O164" s="447"/>
      <c r="P164" s="8" t="s">
        <v>40</v>
      </c>
      <c r="Q164" s="54">
        <f>IFERROR(((E171/D171)*100),0)</f>
        <v>0</v>
      </c>
      <c r="R164" s="52">
        <f>'Output data week'!$D$22</f>
        <v>0.1</v>
      </c>
      <c r="U164" s="67">
        <f>E171/$Q$9</f>
        <v>0</v>
      </c>
      <c r="V164" s="13" t="s">
        <v>41</v>
      </c>
      <c r="W164" s="70">
        <f>E171+W152</f>
        <v>4</v>
      </c>
      <c r="Y164" s="47" t="s">
        <v>42</v>
      </c>
    </row>
    <row r="165" spans="2:26" s="47" customFormat="1" ht="13.75" customHeight="1" x14ac:dyDescent="0.3">
      <c r="B165" s="442"/>
      <c r="C165" s="6">
        <f t="shared" ref="C165:C170" si="43">C164+1</f>
        <v>44438</v>
      </c>
      <c r="D165" s="229">
        <f t="shared" ref="D165:D170" si="44">IFERROR(IF(C165=$H$9,$K$9,D164-E165),0)</f>
        <v>2856</v>
      </c>
      <c r="E165" s="28"/>
      <c r="F165" s="322">
        <v>2689</v>
      </c>
      <c r="G165" s="322">
        <v>17</v>
      </c>
      <c r="H165" s="412">
        <v>416.66111000000006</v>
      </c>
      <c r="I165" s="322"/>
      <c r="J165" s="35">
        <f t="shared" si="42"/>
        <v>0</v>
      </c>
      <c r="K165" s="444" t="s">
        <v>212</v>
      </c>
      <c r="L165" s="445"/>
      <c r="M165" s="446" t="s">
        <v>43</v>
      </c>
      <c r="N165" s="447"/>
      <c r="O165" s="447"/>
      <c r="P165" s="8" t="s">
        <v>40</v>
      </c>
      <c r="Q165" s="54">
        <f>IFERROR(((F171/7)*100)/D171,0)</f>
        <v>94.482793117246899</v>
      </c>
      <c r="R165" s="52">
        <f>'Output data week'!$H$22</f>
        <v>95</v>
      </c>
      <c r="U165" s="67">
        <f>((F171/7)/$Q$9)</f>
        <v>0.94350649350649352</v>
      </c>
      <c r="V165" s="13" t="s">
        <v>44</v>
      </c>
      <c r="W165" s="69">
        <f>W164/$Q$9</f>
        <v>1.3986013986013986E-3</v>
      </c>
      <c r="Y165" s="68" t="s">
        <v>45</v>
      </c>
    </row>
    <row r="166" spans="2:26" s="47" customFormat="1" ht="13.75" customHeight="1" x14ac:dyDescent="0.3">
      <c r="B166" s="442"/>
      <c r="C166" s="6">
        <f t="shared" si="43"/>
        <v>44439</v>
      </c>
      <c r="D166" s="229">
        <f t="shared" si="44"/>
        <v>2856</v>
      </c>
      <c r="E166" s="28"/>
      <c r="F166" s="322">
        <v>2682</v>
      </c>
      <c r="G166" s="322">
        <v>26</v>
      </c>
      <c r="H166" s="412">
        <v>416.66111000000006</v>
      </c>
      <c r="I166" s="322"/>
      <c r="J166" s="35">
        <f t="shared" si="42"/>
        <v>0</v>
      </c>
      <c r="K166" s="444"/>
      <c r="L166" s="445"/>
      <c r="M166" s="446" t="s">
        <v>46</v>
      </c>
      <c r="N166" s="447"/>
      <c r="O166" s="447"/>
      <c r="P166" s="8" t="s">
        <v>40</v>
      </c>
      <c r="Q166" s="80">
        <f>IFERROR(((G171/F171)*100),0)</f>
        <v>0.84705384085975965</v>
      </c>
      <c r="R166" s="52"/>
      <c r="U166" s="72">
        <f>U154+F171</f>
        <v>172236</v>
      </c>
      <c r="V166" s="13" t="s">
        <v>47</v>
      </c>
      <c r="W166" s="75">
        <f>U166/$Q$9</f>
        <v>60.222377622377621</v>
      </c>
      <c r="Y166" s="47" t="s">
        <v>63</v>
      </c>
    </row>
    <row r="167" spans="2:26" s="47" customFormat="1" ht="13.75" customHeight="1" x14ac:dyDescent="0.3">
      <c r="B167" s="442"/>
      <c r="C167" s="6">
        <f t="shared" si="43"/>
        <v>44440</v>
      </c>
      <c r="D167" s="229">
        <f t="shared" si="44"/>
        <v>2856</v>
      </c>
      <c r="E167" s="28"/>
      <c r="F167" s="322">
        <v>2676</v>
      </c>
      <c r="G167" s="322">
        <v>21</v>
      </c>
      <c r="H167" s="412">
        <v>416.66111000000006</v>
      </c>
      <c r="I167" s="322"/>
      <c r="J167" s="35">
        <f t="shared" si="42"/>
        <v>0</v>
      </c>
      <c r="K167" s="444" t="s">
        <v>213</v>
      </c>
      <c r="L167" s="445"/>
      <c r="M167" s="446" t="s">
        <v>49</v>
      </c>
      <c r="N167" s="447"/>
      <c r="O167" s="447"/>
      <c r="P167" s="8" t="s">
        <v>50</v>
      </c>
      <c r="Q167" s="242"/>
      <c r="R167" s="52">
        <f>'Output data week'!$K$22</f>
        <v>61.100000381469727</v>
      </c>
      <c r="U167" s="65">
        <f>F171/$Q$9</f>
        <v>6.6045454545454545</v>
      </c>
      <c r="V167" s="13" t="s">
        <v>51</v>
      </c>
    </row>
    <row r="168" spans="2:26" s="47" customFormat="1" ht="13.75" customHeight="1" x14ac:dyDescent="0.3">
      <c r="B168" s="442"/>
      <c r="C168" s="6">
        <f t="shared" si="43"/>
        <v>44441</v>
      </c>
      <c r="D168" s="229">
        <f t="shared" si="44"/>
        <v>2856</v>
      </c>
      <c r="E168" s="28"/>
      <c r="F168" s="322">
        <v>2688</v>
      </c>
      <c r="G168" s="322">
        <v>19</v>
      </c>
      <c r="H168" s="412">
        <v>416.66111000000006</v>
      </c>
      <c r="I168" s="322"/>
      <c r="J168" s="35">
        <f t="shared" si="42"/>
        <v>0</v>
      </c>
      <c r="K168" s="444"/>
      <c r="L168" s="445"/>
      <c r="M168" s="446" t="s">
        <v>52</v>
      </c>
      <c r="N168" s="447"/>
      <c r="O168" s="447"/>
      <c r="P168" s="8" t="s">
        <v>50</v>
      </c>
      <c r="Q168" s="39">
        <f>IFERROR(Q167*(Q165/100),0)</f>
        <v>0</v>
      </c>
      <c r="R168" s="52">
        <f>'Output data week'!$M$22</f>
        <v>58.045000362396237</v>
      </c>
      <c r="U168" s="56">
        <f>((F171*Q167)/1000)</f>
        <v>0</v>
      </c>
      <c r="V168" s="13" t="s">
        <v>53</v>
      </c>
      <c r="W168" s="75">
        <f>W156+U168</f>
        <v>4016.6144999999997</v>
      </c>
      <c r="Y168" s="79" t="s">
        <v>54</v>
      </c>
    </row>
    <row r="169" spans="2:26" s="47" customFormat="1" ht="13.75" customHeight="1" x14ac:dyDescent="0.3">
      <c r="B169" s="442"/>
      <c r="C169" s="6">
        <f t="shared" si="43"/>
        <v>44442</v>
      </c>
      <c r="D169" s="229">
        <f t="shared" si="44"/>
        <v>2856</v>
      </c>
      <c r="E169" s="28"/>
      <c r="F169" s="322">
        <v>2702</v>
      </c>
      <c r="G169" s="322">
        <v>23</v>
      </c>
      <c r="H169" s="412">
        <v>416.66111000000006</v>
      </c>
      <c r="I169" s="322"/>
      <c r="J169" s="35">
        <f t="shared" si="42"/>
        <v>0</v>
      </c>
      <c r="K169" s="444"/>
      <c r="L169" s="445"/>
      <c r="M169" s="446" t="s">
        <v>55</v>
      </c>
      <c r="N169" s="447"/>
      <c r="O169" s="447"/>
      <c r="P169" s="8" t="s">
        <v>50</v>
      </c>
      <c r="Q169" s="39">
        <f>IFERROR(((H171/7)/D171)*1000,0)</f>
        <v>145.88974439775913</v>
      </c>
      <c r="R169" s="52">
        <f>'Output data week'!$O$22</f>
        <v>125</v>
      </c>
      <c r="U169" s="66">
        <f>U168/$Q$9</f>
        <v>0</v>
      </c>
      <c r="V169" s="13" t="s">
        <v>56</v>
      </c>
      <c r="W169" s="84">
        <f>W168/$Q$9</f>
        <v>1.4044106643356642</v>
      </c>
      <c r="Y169" s="47" t="s">
        <v>57</v>
      </c>
    </row>
    <row r="170" spans="2:26" s="47" customFormat="1" ht="13.75" customHeight="1" thickBot="1" x14ac:dyDescent="0.35">
      <c r="B170" s="442"/>
      <c r="C170" s="20">
        <f t="shared" si="43"/>
        <v>44443</v>
      </c>
      <c r="D170" s="230">
        <f t="shared" si="44"/>
        <v>2856</v>
      </c>
      <c r="E170" s="29"/>
      <c r="F170" s="323">
        <v>2707</v>
      </c>
      <c r="G170" s="323">
        <v>29</v>
      </c>
      <c r="H170" s="413">
        <v>416.66111000000006</v>
      </c>
      <c r="I170" s="323"/>
      <c r="J170" s="36">
        <f t="shared" si="42"/>
        <v>0</v>
      </c>
      <c r="K170" s="448" t="s">
        <v>214</v>
      </c>
      <c r="L170" s="449"/>
      <c r="M170" s="446" t="s">
        <v>58</v>
      </c>
      <c r="N170" s="447"/>
      <c r="O170" s="447"/>
      <c r="P170" s="8"/>
      <c r="Q170" s="51">
        <f>IFERROR(Q169/Q168,0)</f>
        <v>0</v>
      </c>
      <c r="R170" s="52">
        <f>'Output data week'!$Q$22</f>
        <v>2.1535015801460786</v>
      </c>
      <c r="U170" s="66">
        <f>H171/$Q$9</f>
        <v>1.0197999195804197</v>
      </c>
      <c r="V170" s="13" t="s">
        <v>59</v>
      </c>
      <c r="X170" s="47">
        <f>IFERROR((X158+(F171/D171)),0)</f>
        <v>60.303952675278587</v>
      </c>
      <c r="Y170" s="47" t="s">
        <v>60</v>
      </c>
    </row>
    <row r="171" spans="2:26" s="47" customFormat="1" ht="13.75" customHeight="1" x14ac:dyDescent="0.3">
      <c r="B171" s="443"/>
      <c r="C171" s="19" t="s">
        <v>61</v>
      </c>
      <c r="D171" s="231">
        <f>SUM(D164:D170)/7</f>
        <v>2856</v>
      </c>
      <c r="E171" s="23">
        <f>IFERROR(SUM(E164:E170),0)</f>
        <v>0</v>
      </c>
      <c r="F171" s="24">
        <f>IFERROR(SUM(F164:F170),0)</f>
        <v>18889</v>
      </c>
      <c r="G171" s="24">
        <f>IFERROR(SUM(G164:G170),0)</f>
        <v>160</v>
      </c>
      <c r="H171" s="24">
        <f>IFERROR(SUM(H164:H170),0)</f>
        <v>2916.6277700000005</v>
      </c>
      <c r="I171" s="24">
        <f>IFERROR(SUM(I164:I170),0)</f>
        <v>0</v>
      </c>
      <c r="J171" s="37">
        <f t="shared" si="42"/>
        <v>0</v>
      </c>
      <c r="K171" s="450"/>
      <c r="L171" s="451"/>
      <c r="M171" s="452" t="s">
        <v>62</v>
      </c>
      <c r="N171" s="453"/>
      <c r="O171" s="453"/>
      <c r="P171" s="9" t="s">
        <v>50</v>
      </c>
      <c r="Q171" s="243"/>
      <c r="R171" s="53">
        <f>'Output data week'!$Y$22</f>
        <v>1900.0000357627869</v>
      </c>
      <c r="U171" s="46"/>
    </row>
    <row r="172" spans="2:26" s="47" customFormat="1" ht="5.25" customHeight="1" x14ac:dyDescent="0.3">
      <c r="B172" s="324"/>
      <c r="C172" s="324"/>
      <c r="D172" s="232"/>
      <c r="E172" s="324"/>
      <c r="F172" s="324"/>
      <c r="G172" s="324"/>
      <c r="H172" s="324"/>
      <c r="I172" s="324"/>
      <c r="J172" s="324"/>
      <c r="K172" s="461"/>
      <c r="L172" s="461"/>
      <c r="M172" s="321"/>
      <c r="N172" s="424"/>
      <c r="O172" s="424"/>
      <c r="P172" s="424"/>
      <c r="Q172" s="424"/>
      <c r="R172" s="424"/>
      <c r="U172" s="46"/>
    </row>
    <row r="173" spans="2:26" s="47" customFormat="1" ht="15.75" customHeight="1" x14ac:dyDescent="0.3">
      <c r="B173" s="363" t="s">
        <v>74</v>
      </c>
      <c r="C173" s="363" t="s">
        <v>75</v>
      </c>
      <c r="D173" s="364" t="s">
        <v>76</v>
      </c>
      <c r="E173" s="365" t="s">
        <v>77</v>
      </c>
      <c r="F173" s="363" t="s">
        <v>69</v>
      </c>
      <c r="G173" s="363" t="s">
        <v>46</v>
      </c>
      <c r="H173" s="363" t="s">
        <v>78</v>
      </c>
      <c r="I173" s="363" t="s">
        <v>79</v>
      </c>
      <c r="J173" s="363" t="s">
        <v>80</v>
      </c>
      <c r="K173" s="501" t="s">
        <v>81</v>
      </c>
      <c r="L173" s="502"/>
      <c r="M173" s="428" t="s">
        <v>37</v>
      </c>
      <c r="N173" s="429"/>
      <c r="O173" s="429"/>
      <c r="P173" s="10" t="s">
        <v>38</v>
      </c>
      <c r="Q173" s="244">
        <v>15.5</v>
      </c>
      <c r="R173" s="43"/>
      <c r="U173" s="46"/>
    </row>
    <row r="174" spans="2:26" s="47" customFormat="1" ht="13.75" customHeight="1" x14ac:dyDescent="0.3">
      <c r="B174" s="430">
        <f>B164+1</f>
        <v>32</v>
      </c>
      <c r="C174" s="5">
        <f>C170+1</f>
        <v>44444</v>
      </c>
      <c r="D174" s="233">
        <f>IFERROR(IF(C174=$H$9,$K$9,D170-E174),0)</f>
        <v>2856</v>
      </c>
      <c r="E174" s="30"/>
      <c r="F174" s="320">
        <v>2694</v>
      </c>
      <c r="G174" s="320">
        <v>19</v>
      </c>
      <c r="H174" s="414">
        <v>416.66111000000006</v>
      </c>
      <c r="I174" s="320"/>
      <c r="J174" s="32">
        <f t="shared" ref="J174:J181" si="45">IFERROR(I174/H174,0)</f>
        <v>0</v>
      </c>
      <c r="K174" s="433"/>
      <c r="L174" s="434"/>
      <c r="M174" s="435" t="s">
        <v>39</v>
      </c>
      <c r="N174" s="436"/>
      <c r="O174" s="436"/>
      <c r="P174" s="11" t="s">
        <v>40</v>
      </c>
      <c r="Q174" s="55">
        <f>IFERROR(((E181/D181)*100),0)</f>
        <v>3.5024517162013408E-2</v>
      </c>
      <c r="R174" s="78">
        <f>'Output data week'!$D$23</f>
        <v>0.1</v>
      </c>
      <c r="U174" s="67">
        <f>E181/$Q$9</f>
        <v>3.4965034965034965E-4</v>
      </c>
      <c r="V174" s="13" t="s">
        <v>41</v>
      </c>
      <c r="W174" s="70">
        <f>W164+E181</f>
        <v>5</v>
      </c>
      <c r="Y174" s="47" t="s">
        <v>42</v>
      </c>
    </row>
    <row r="175" spans="2:26" s="47" customFormat="1" ht="13.75" customHeight="1" x14ac:dyDescent="0.3">
      <c r="B175" s="431"/>
      <c r="C175" s="5">
        <f t="shared" ref="C175:C180" si="46">C174+1</f>
        <v>44445</v>
      </c>
      <c r="D175" s="233">
        <f t="shared" ref="D175:D180" si="47">IFERROR(IF(C175=$H$9,$K$9,D174-E175),0)</f>
        <v>2855</v>
      </c>
      <c r="E175" s="30">
        <v>1</v>
      </c>
      <c r="F175" s="320">
        <v>2696</v>
      </c>
      <c r="G175" s="320">
        <v>24</v>
      </c>
      <c r="H175" s="414">
        <v>416.51578000000001</v>
      </c>
      <c r="I175" s="320"/>
      <c r="J175" s="32">
        <f t="shared" si="45"/>
        <v>0</v>
      </c>
      <c r="K175" s="433" t="s">
        <v>215</v>
      </c>
      <c r="L175" s="434"/>
      <c r="M175" s="435" t="s">
        <v>43</v>
      </c>
      <c r="N175" s="436"/>
      <c r="O175" s="436"/>
      <c r="P175" s="11" t="s">
        <v>40</v>
      </c>
      <c r="Q175" s="81">
        <f>IFERROR(((F181/7)*100)/D181,0)</f>
        <v>94.751325928149697</v>
      </c>
      <c r="R175" s="76">
        <f>'Output data week'!$H$23</f>
        <v>94.5</v>
      </c>
      <c r="U175" s="67">
        <f>((F181/7)/$Q$9)</f>
        <v>0.94590409590409585</v>
      </c>
      <c r="V175" s="13" t="s">
        <v>44</v>
      </c>
      <c r="W175" s="69">
        <f>W174/$Q$9</f>
        <v>1.7482517482517483E-3</v>
      </c>
      <c r="Y175" s="68" t="s">
        <v>45</v>
      </c>
    </row>
    <row r="176" spans="2:26" s="47" customFormat="1" ht="13.75" customHeight="1" x14ac:dyDescent="0.3">
      <c r="B176" s="431"/>
      <c r="C176" s="5">
        <f t="shared" si="46"/>
        <v>44446</v>
      </c>
      <c r="D176" s="233">
        <f t="shared" si="47"/>
        <v>2855</v>
      </c>
      <c r="E176" s="30"/>
      <c r="F176" s="320">
        <v>2716</v>
      </c>
      <c r="G176" s="320">
        <v>28</v>
      </c>
      <c r="H176" s="414">
        <v>416.51578000000001</v>
      </c>
      <c r="I176" s="320"/>
      <c r="J176" s="32">
        <f t="shared" si="45"/>
        <v>0</v>
      </c>
      <c r="K176" s="433"/>
      <c r="L176" s="434"/>
      <c r="M176" s="435" t="s">
        <v>46</v>
      </c>
      <c r="N176" s="436"/>
      <c r="O176" s="436"/>
      <c r="P176" s="11" t="s">
        <v>40</v>
      </c>
      <c r="Q176" s="55">
        <f>IFERROR(((G181/F181)*100),0)</f>
        <v>0.90299413845910115</v>
      </c>
      <c r="R176" s="44"/>
      <c r="U176" s="72">
        <f>U166+F181</f>
        <v>191173</v>
      </c>
      <c r="V176" s="13" t="s">
        <v>47</v>
      </c>
      <c r="W176" s="75">
        <f>U176/$Q$9</f>
        <v>66.84370629370629</v>
      </c>
      <c r="X176" s="74"/>
      <c r="Y176" s="74" t="s">
        <v>63</v>
      </c>
      <c r="Z176" s="74"/>
    </row>
    <row r="177" spans="2:25" s="47" customFormat="1" ht="13.75" customHeight="1" x14ac:dyDescent="0.3">
      <c r="B177" s="431"/>
      <c r="C177" s="5">
        <f t="shared" si="46"/>
        <v>44447</v>
      </c>
      <c r="D177" s="233">
        <f t="shared" si="47"/>
        <v>2855</v>
      </c>
      <c r="E177" s="30"/>
      <c r="F177" s="320">
        <v>2715</v>
      </c>
      <c r="G177" s="320">
        <v>26</v>
      </c>
      <c r="H177" s="414">
        <v>416.51578000000001</v>
      </c>
      <c r="I177" s="320"/>
      <c r="J177" s="32">
        <f t="shared" si="45"/>
        <v>0</v>
      </c>
      <c r="K177" s="433"/>
      <c r="L177" s="434"/>
      <c r="M177" s="435" t="s">
        <v>49</v>
      </c>
      <c r="N177" s="436"/>
      <c r="O177" s="436"/>
      <c r="P177" s="11" t="s">
        <v>50</v>
      </c>
      <c r="Q177" s="246"/>
      <c r="R177" s="76">
        <f>'Output data week'!$K$23</f>
        <v>61.299999237060547</v>
      </c>
      <c r="U177" s="65">
        <f>F181/$Q$9</f>
        <v>6.621328671328671</v>
      </c>
      <c r="V177" s="13" t="s">
        <v>51</v>
      </c>
    </row>
    <row r="178" spans="2:25" s="47" customFormat="1" ht="13.75" customHeight="1" x14ac:dyDescent="0.3">
      <c r="B178" s="431"/>
      <c r="C178" s="5">
        <f t="shared" si="46"/>
        <v>44448</v>
      </c>
      <c r="D178" s="233">
        <f t="shared" si="47"/>
        <v>2855</v>
      </c>
      <c r="E178" s="30"/>
      <c r="F178" s="320">
        <v>2718</v>
      </c>
      <c r="G178" s="320">
        <v>27</v>
      </c>
      <c r="H178" s="414">
        <v>416.51578000000001</v>
      </c>
      <c r="I178" s="320"/>
      <c r="J178" s="32">
        <f t="shared" si="45"/>
        <v>0</v>
      </c>
      <c r="K178" s="433"/>
      <c r="L178" s="434"/>
      <c r="M178" s="435" t="s">
        <v>52</v>
      </c>
      <c r="N178" s="436"/>
      <c r="O178" s="436"/>
      <c r="P178" s="11" t="s">
        <v>50</v>
      </c>
      <c r="Q178" s="50">
        <f>IFERROR(Q177*(Q175/100),0)</f>
        <v>0</v>
      </c>
      <c r="R178" s="76">
        <f>'Output data week'!$M$23</f>
        <v>57.928499279022212</v>
      </c>
      <c r="U178" s="56">
        <f>((F181*Q177)/1000)</f>
        <v>0</v>
      </c>
      <c r="V178" s="13" t="s">
        <v>53</v>
      </c>
      <c r="W178" s="48">
        <f>W168+U178</f>
        <v>4016.6144999999997</v>
      </c>
      <c r="Y178" s="79" t="s">
        <v>54</v>
      </c>
    </row>
    <row r="179" spans="2:25" s="47" customFormat="1" ht="13.75" customHeight="1" x14ac:dyDescent="0.3">
      <c r="B179" s="431"/>
      <c r="C179" s="5">
        <f t="shared" si="46"/>
        <v>44449</v>
      </c>
      <c r="D179" s="233">
        <f t="shared" si="47"/>
        <v>2855</v>
      </c>
      <c r="E179" s="30"/>
      <c r="F179" s="320">
        <v>2702</v>
      </c>
      <c r="G179" s="320">
        <v>22</v>
      </c>
      <c r="H179" s="414">
        <v>416.51578000000001</v>
      </c>
      <c r="I179" s="320"/>
      <c r="J179" s="32">
        <f t="shared" si="45"/>
        <v>0</v>
      </c>
      <c r="K179" s="433"/>
      <c r="L179" s="434"/>
      <c r="M179" s="435" t="s">
        <v>55</v>
      </c>
      <c r="N179" s="436"/>
      <c r="O179" s="436"/>
      <c r="P179" s="11" t="s">
        <v>50</v>
      </c>
      <c r="Q179" s="50">
        <f>IFERROR(((H181/7)/D181)*1000,0)</f>
        <v>145.88991243870711</v>
      </c>
      <c r="R179" s="49">
        <f>'Output data week'!$O$23</f>
        <v>125</v>
      </c>
      <c r="U179" s="66">
        <f>U178/$Q$9</f>
        <v>0</v>
      </c>
      <c r="V179" s="13" t="s">
        <v>56</v>
      </c>
      <c r="W179" s="84">
        <f>W178/$Q$9</f>
        <v>1.4044106643356642</v>
      </c>
      <c r="Y179" s="47" t="s">
        <v>57</v>
      </c>
    </row>
    <row r="180" spans="2:25" s="47" customFormat="1" ht="13.75" customHeight="1" thickBot="1" x14ac:dyDescent="0.35">
      <c r="B180" s="431"/>
      <c r="C180" s="22">
        <f t="shared" si="46"/>
        <v>44450</v>
      </c>
      <c r="D180" s="234">
        <f t="shared" si="47"/>
        <v>2855</v>
      </c>
      <c r="E180" s="31"/>
      <c r="F180" s="325">
        <v>2696</v>
      </c>
      <c r="G180" s="325">
        <v>25</v>
      </c>
      <c r="H180" s="415">
        <v>416.51578000000001</v>
      </c>
      <c r="I180" s="325"/>
      <c r="J180" s="33">
        <f t="shared" si="45"/>
        <v>0</v>
      </c>
      <c r="K180" s="437" t="s">
        <v>216</v>
      </c>
      <c r="L180" s="438"/>
      <c r="M180" s="435" t="s">
        <v>58</v>
      </c>
      <c r="N180" s="436"/>
      <c r="O180" s="436"/>
      <c r="P180" s="11"/>
      <c r="Q180" s="40">
        <f>IFERROR(Q179/Q178,0)</f>
        <v>0</v>
      </c>
      <c r="R180" s="77">
        <f>'Output data week'!$Q$23</f>
        <v>2.1578325272663599</v>
      </c>
      <c r="U180" s="66">
        <f>H181/$Q$9</f>
        <v>1.0194950314685316</v>
      </c>
      <c r="V180" s="13" t="s">
        <v>59</v>
      </c>
      <c r="X180" s="47">
        <f>IFERROR((X170+(F181/D181)),0)</f>
        <v>66.93654549024906</v>
      </c>
      <c r="Y180" s="47" t="s">
        <v>60</v>
      </c>
    </row>
    <row r="181" spans="2:25" s="47" customFormat="1" ht="13.75" customHeight="1" x14ac:dyDescent="0.3">
      <c r="B181" s="432"/>
      <c r="C181" s="21" t="s">
        <v>61</v>
      </c>
      <c r="D181" s="235">
        <f>SUM(D174:D180)/7</f>
        <v>2855.1428571428573</v>
      </c>
      <c r="E181" s="86">
        <f>IFERROR(SUM(E174:E180),0)</f>
        <v>1</v>
      </c>
      <c r="F181" s="87">
        <f>IFERROR(SUM(F174:F180),0)</f>
        <v>18937</v>
      </c>
      <c r="G181" s="87">
        <f>IFERROR(SUM(G174:G180),0)</f>
        <v>171</v>
      </c>
      <c r="H181" s="87">
        <f>IFERROR(SUM(H174:H180),0)</f>
        <v>2915.7557900000006</v>
      </c>
      <c r="I181" s="87">
        <f>IFERROR(SUM(I174:I180),0)</f>
        <v>0</v>
      </c>
      <c r="J181" s="34">
        <f t="shared" si="45"/>
        <v>0</v>
      </c>
      <c r="K181" s="439"/>
      <c r="L181" s="440"/>
      <c r="M181" s="454" t="s">
        <v>62</v>
      </c>
      <c r="N181" s="455"/>
      <c r="O181" s="455"/>
      <c r="P181" s="12" t="s">
        <v>50</v>
      </c>
      <c r="Q181" s="245"/>
      <c r="R181" s="45">
        <f>'Output data week'!$Y$23</f>
        <v>1910.0000262260437</v>
      </c>
      <c r="U181" s="46"/>
    </row>
    <row r="182" spans="2:25" s="47" customFormat="1" ht="5.25" customHeight="1" x14ac:dyDescent="0.3">
      <c r="B182" s="326"/>
      <c r="C182" s="326"/>
      <c r="D182" s="236"/>
      <c r="E182" s="326"/>
      <c r="F182" s="326"/>
      <c r="G182" s="326"/>
      <c r="H182" s="326"/>
      <c r="I182" s="326"/>
      <c r="J182" s="326"/>
      <c r="K182" s="423"/>
      <c r="L182" s="423"/>
      <c r="M182" s="321"/>
      <c r="N182" s="424"/>
      <c r="O182" s="424"/>
      <c r="P182" s="424"/>
      <c r="Q182" s="424"/>
      <c r="R182" s="424"/>
      <c r="U182" s="46"/>
    </row>
    <row r="183" spans="2:25" s="47" customFormat="1" ht="15.75" customHeight="1" x14ac:dyDescent="0.3">
      <c r="B183" s="363" t="s">
        <v>74</v>
      </c>
      <c r="C183" s="363" t="s">
        <v>75</v>
      </c>
      <c r="D183" s="364" t="s">
        <v>76</v>
      </c>
      <c r="E183" s="365" t="s">
        <v>77</v>
      </c>
      <c r="F183" s="363" t="s">
        <v>69</v>
      </c>
      <c r="G183" s="363" t="s">
        <v>46</v>
      </c>
      <c r="H183" s="363" t="s">
        <v>78</v>
      </c>
      <c r="I183" s="363" t="s">
        <v>79</v>
      </c>
      <c r="J183" s="363" t="s">
        <v>80</v>
      </c>
      <c r="K183" s="501" t="s">
        <v>81</v>
      </c>
      <c r="L183" s="503"/>
      <c r="M183" s="458" t="s">
        <v>37</v>
      </c>
      <c r="N183" s="459"/>
      <c r="O183" s="459"/>
      <c r="P183" s="7" t="s">
        <v>38</v>
      </c>
      <c r="Q183" s="241">
        <v>15.5</v>
      </c>
      <c r="R183" s="42"/>
      <c r="U183" s="46"/>
    </row>
    <row r="184" spans="2:25" s="47" customFormat="1" ht="13.75" customHeight="1" x14ac:dyDescent="0.3">
      <c r="B184" s="441">
        <f>B174+1</f>
        <v>33</v>
      </c>
      <c r="C184" s="6">
        <f>C180+1</f>
        <v>44451</v>
      </c>
      <c r="D184" s="229">
        <f>IFERROR(IF(C184=$H$9,$K$9,D180-E184),0)</f>
        <v>2855</v>
      </c>
      <c r="E184" s="28"/>
      <c r="F184" s="322">
        <v>2716</v>
      </c>
      <c r="G184" s="322">
        <v>22</v>
      </c>
      <c r="H184" s="412">
        <v>401.24</v>
      </c>
      <c r="I184" s="322"/>
      <c r="J184" s="35">
        <f t="shared" ref="J184:J191" si="48">IFERROR(I184/H184,0)</f>
        <v>0</v>
      </c>
      <c r="K184" s="444"/>
      <c r="L184" s="445"/>
      <c r="M184" s="446" t="s">
        <v>39</v>
      </c>
      <c r="N184" s="447"/>
      <c r="O184" s="447"/>
      <c r="P184" s="8" t="s">
        <v>40</v>
      </c>
      <c r="Q184" s="54">
        <f>IFERROR(((E191/D191)*100),0)</f>
        <v>0</v>
      </c>
      <c r="R184" s="52">
        <f>'Output data week'!$D$24</f>
        <v>0.1</v>
      </c>
      <c r="U184" s="67">
        <f>E191/$Q$9</f>
        <v>0</v>
      </c>
      <c r="V184" s="13" t="s">
        <v>41</v>
      </c>
      <c r="W184" s="70">
        <f>W174+E191</f>
        <v>5</v>
      </c>
      <c r="Y184" s="47" t="s">
        <v>42</v>
      </c>
    </row>
    <row r="185" spans="2:25" s="47" customFormat="1" ht="13.75" customHeight="1" x14ac:dyDescent="0.3">
      <c r="B185" s="442"/>
      <c r="C185" s="6">
        <f t="shared" ref="C185:C190" si="49">C184+1</f>
        <v>44452</v>
      </c>
      <c r="D185" s="229">
        <f t="shared" ref="D185:D190" si="50">IFERROR(IF(C185=$H$9,$K$9,D184-E185),0)</f>
        <v>2855</v>
      </c>
      <c r="E185" s="28"/>
      <c r="F185" s="322">
        <v>2737</v>
      </c>
      <c r="G185" s="322">
        <v>28</v>
      </c>
      <c r="H185" s="412">
        <v>401.24</v>
      </c>
      <c r="I185" s="322"/>
      <c r="J185" s="35">
        <f t="shared" si="48"/>
        <v>0</v>
      </c>
      <c r="K185" s="444"/>
      <c r="L185" s="445"/>
      <c r="M185" s="446" t="s">
        <v>43</v>
      </c>
      <c r="N185" s="447"/>
      <c r="O185" s="447"/>
      <c r="P185" s="8" t="s">
        <v>40</v>
      </c>
      <c r="Q185" s="54">
        <f>IFERROR(((F191/7)*100)/D191,0)</f>
        <v>95.646735051288474</v>
      </c>
      <c r="R185" s="52">
        <f>'Output data week'!$H$24</f>
        <v>94.5</v>
      </c>
      <c r="U185" s="67">
        <f>((F191/7)/$Q$9)</f>
        <v>0.95479520479520485</v>
      </c>
      <c r="V185" s="13" t="s">
        <v>44</v>
      </c>
      <c r="W185" s="69">
        <f>W184/$Q$9</f>
        <v>1.7482517482517483E-3</v>
      </c>
      <c r="Y185" s="68" t="s">
        <v>45</v>
      </c>
    </row>
    <row r="186" spans="2:25" s="47" customFormat="1" ht="13.75" customHeight="1" x14ac:dyDescent="0.3">
      <c r="B186" s="442"/>
      <c r="C186" s="6">
        <f t="shared" si="49"/>
        <v>44453</v>
      </c>
      <c r="D186" s="229">
        <f t="shared" si="50"/>
        <v>2855</v>
      </c>
      <c r="E186" s="28"/>
      <c r="F186" s="322">
        <v>2738</v>
      </c>
      <c r="G186" s="322">
        <v>25</v>
      </c>
      <c r="H186" s="412">
        <v>401.24</v>
      </c>
      <c r="I186" s="322"/>
      <c r="J186" s="35">
        <f t="shared" si="48"/>
        <v>0</v>
      </c>
      <c r="K186" s="444"/>
      <c r="L186" s="445"/>
      <c r="M186" s="446" t="s">
        <v>46</v>
      </c>
      <c r="N186" s="447"/>
      <c r="O186" s="447"/>
      <c r="P186" s="8" t="s">
        <v>40</v>
      </c>
      <c r="Q186" s="80">
        <f>IFERROR(((G191/F191)*100),0)</f>
        <v>0.8945854041328799</v>
      </c>
      <c r="R186" s="52"/>
      <c r="U186" s="72">
        <f>U176+F191</f>
        <v>210288</v>
      </c>
      <c r="V186" s="13" t="s">
        <v>47</v>
      </c>
      <c r="W186" s="75">
        <f>U186/$Q$9</f>
        <v>73.527272727272731</v>
      </c>
      <c r="Y186" s="47" t="s">
        <v>63</v>
      </c>
    </row>
    <row r="187" spans="2:25" s="47" customFormat="1" ht="13.75" customHeight="1" x14ac:dyDescent="0.3">
      <c r="B187" s="442"/>
      <c r="C187" s="6">
        <f t="shared" si="49"/>
        <v>44454</v>
      </c>
      <c r="D187" s="229">
        <f t="shared" si="50"/>
        <v>2855</v>
      </c>
      <c r="E187" s="28"/>
      <c r="F187" s="322">
        <v>2733</v>
      </c>
      <c r="G187" s="322">
        <v>28</v>
      </c>
      <c r="H187" s="412">
        <v>401.24</v>
      </c>
      <c r="I187" s="322"/>
      <c r="J187" s="35">
        <f t="shared" si="48"/>
        <v>0</v>
      </c>
      <c r="K187" s="444"/>
      <c r="L187" s="445"/>
      <c r="M187" s="446" t="s">
        <v>49</v>
      </c>
      <c r="N187" s="447"/>
      <c r="O187" s="447"/>
      <c r="P187" s="8" t="s">
        <v>50</v>
      </c>
      <c r="Q187" s="242"/>
      <c r="R187" s="52">
        <f>'Output data week'!$K$24</f>
        <v>61.5</v>
      </c>
      <c r="U187" s="65">
        <f>F191/$Q$9</f>
        <v>6.6835664335664333</v>
      </c>
      <c r="V187" s="13" t="s">
        <v>51</v>
      </c>
    </row>
    <row r="188" spans="2:25" s="47" customFormat="1" ht="13.75" customHeight="1" x14ac:dyDescent="0.3">
      <c r="B188" s="442"/>
      <c r="C188" s="6">
        <f t="shared" si="49"/>
        <v>44455</v>
      </c>
      <c r="D188" s="229">
        <f t="shared" si="50"/>
        <v>2855</v>
      </c>
      <c r="E188" s="28"/>
      <c r="F188" s="322">
        <v>2751</v>
      </c>
      <c r="G188" s="322">
        <v>23</v>
      </c>
      <c r="H188" s="412">
        <v>401.24</v>
      </c>
      <c r="I188" s="322"/>
      <c r="J188" s="35">
        <f t="shared" si="48"/>
        <v>0</v>
      </c>
      <c r="K188" s="444"/>
      <c r="L188" s="445"/>
      <c r="M188" s="446" t="s">
        <v>52</v>
      </c>
      <c r="N188" s="447"/>
      <c r="O188" s="447"/>
      <c r="P188" s="8" t="s">
        <v>50</v>
      </c>
      <c r="Q188" s="39">
        <f>IFERROR(Q187*(Q185/100),0)</f>
        <v>0</v>
      </c>
      <c r="R188" s="52">
        <f>'Output data week'!$M$24</f>
        <v>58.1175</v>
      </c>
      <c r="U188" s="56">
        <f>((F191*Q187)/1000)</f>
        <v>0</v>
      </c>
      <c r="V188" s="13" t="s">
        <v>53</v>
      </c>
      <c r="W188" s="48">
        <f>W178+U188</f>
        <v>4016.6144999999997</v>
      </c>
      <c r="Y188" s="79" t="s">
        <v>54</v>
      </c>
    </row>
    <row r="189" spans="2:25" s="47" customFormat="1" ht="13.75" customHeight="1" x14ac:dyDescent="0.3">
      <c r="B189" s="442"/>
      <c r="C189" s="6">
        <f t="shared" si="49"/>
        <v>44456</v>
      </c>
      <c r="D189" s="229">
        <f t="shared" si="50"/>
        <v>2855</v>
      </c>
      <c r="E189" s="28"/>
      <c r="F189" s="322">
        <v>2714</v>
      </c>
      <c r="G189" s="322">
        <v>19</v>
      </c>
      <c r="H189" s="412">
        <v>401.24</v>
      </c>
      <c r="I189" s="322"/>
      <c r="J189" s="35">
        <f t="shared" si="48"/>
        <v>0</v>
      </c>
      <c r="K189" s="444"/>
      <c r="L189" s="445"/>
      <c r="M189" s="446" t="s">
        <v>55</v>
      </c>
      <c r="N189" s="447"/>
      <c r="O189" s="447"/>
      <c r="P189" s="8" t="s">
        <v>50</v>
      </c>
      <c r="Q189" s="39">
        <f>IFERROR(((H191/7)/D191)*1000,0)</f>
        <v>140.5394045534151</v>
      </c>
      <c r="R189" s="52">
        <f>'Output data week'!$O$24</f>
        <v>125</v>
      </c>
      <c r="U189" s="66">
        <f>U188/$Q$9</f>
        <v>0</v>
      </c>
      <c r="V189" s="13" t="s">
        <v>56</v>
      </c>
      <c r="W189" s="84">
        <f>W188/$Q$9</f>
        <v>1.4044106643356642</v>
      </c>
      <c r="Y189" s="47" t="s">
        <v>57</v>
      </c>
    </row>
    <row r="190" spans="2:25" s="47" customFormat="1" ht="13.75" customHeight="1" thickBot="1" x14ac:dyDescent="0.35">
      <c r="B190" s="442"/>
      <c r="C190" s="20">
        <f t="shared" si="49"/>
        <v>44457</v>
      </c>
      <c r="D190" s="230">
        <f t="shared" si="50"/>
        <v>2855</v>
      </c>
      <c r="E190" s="29"/>
      <c r="F190" s="323">
        <v>2726</v>
      </c>
      <c r="G190" s="323">
        <v>26</v>
      </c>
      <c r="H190" s="413">
        <v>401.24</v>
      </c>
      <c r="I190" s="323"/>
      <c r="J190" s="36">
        <f t="shared" si="48"/>
        <v>0</v>
      </c>
      <c r="K190" s="448" t="s">
        <v>217</v>
      </c>
      <c r="L190" s="449"/>
      <c r="M190" s="446" t="s">
        <v>58</v>
      </c>
      <c r="N190" s="447"/>
      <c r="O190" s="447"/>
      <c r="P190" s="8"/>
      <c r="Q190" s="51">
        <f>IFERROR(Q189/Q188,0)</f>
        <v>0</v>
      </c>
      <c r="R190" s="52">
        <f>'Output data week'!$Q$24</f>
        <v>2.1508151589452402</v>
      </c>
      <c r="U190" s="66">
        <f>H191/$Q$9</f>
        <v>0.98205594405594421</v>
      </c>
      <c r="V190" s="13" t="s">
        <v>59</v>
      </c>
      <c r="X190" s="47">
        <f>IFERROR((X180+(F191/D191)),0)</f>
        <v>73.631816943839254</v>
      </c>
      <c r="Y190" s="47" t="s">
        <v>60</v>
      </c>
    </row>
    <row r="191" spans="2:25" s="47" customFormat="1" ht="13.75" customHeight="1" x14ac:dyDescent="0.3">
      <c r="B191" s="443"/>
      <c r="C191" s="19" t="s">
        <v>61</v>
      </c>
      <c r="D191" s="231">
        <f>SUM(D184:D190)/7</f>
        <v>2855</v>
      </c>
      <c r="E191" s="23">
        <f>IFERROR(SUM(E184:E190),0)</f>
        <v>0</v>
      </c>
      <c r="F191" s="24">
        <f>IFERROR(SUM(F184:F190),0)</f>
        <v>19115</v>
      </c>
      <c r="G191" s="24">
        <f>IFERROR(SUM(G184:G190),0)</f>
        <v>171</v>
      </c>
      <c r="H191" s="24">
        <f>IFERROR(SUM(H184:H190),0)</f>
        <v>2808.6800000000003</v>
      </c>
      <c r="I191" s="24">
        <f>IFERROR(SUM(I184:I190),0)</f>
        <v>0</v>
      </c>
      <c r="J191" s="37">
        <f t="shared" si="48"/>
        <v>0</v>
      </c>
      <c r="K191" s="450"/>
      <c r="L191" s="451"/>
      <c r="M191" s="452" t="s">
        <v>62</v>
      </c>
      <c r="N191" s="453"/>
      <c r="O191" s="453"/>
      <c r="P191" s="9" t="s">
        <v>50</v>
      </c>
      <c r="Q191" s="243">
        <v>1936.5</v>
      </c>
      <c r="R191" s="53">
        <f>'Output data week'!$Y$24</f>
        <v>1910.0000262260437</v>
      </c>
      <c r="U191" s="46"/>
    </row>
    <row r="192" spans="2:25" s="47" customFormat="1" ht="5.25" customHeight="1" x14ac:dyDescent="0.3">
      <c r="B192" s="324"/>
      <c r="C192" s="324"/>
      <c r="D192" s="232"/>
      <c r="E192" s="324"/>
      <c r="F192" s="324"/>
      <c r="G192" s="324"/>
      <c r="H192" s="324"/>
      <c r="I192" s="324"/>
      <c r="J192" s="324"/>
      <c r="K192" s="461"/>
      <c r="L192" s="461"/>
      <c r="M192" s="321"/>
      <c r="N192" s="424"/>
      <c r="O192" s="424"/>
      <c r="P192" s="424"/>
      <c r="Q192" s="424"/>
      <c r="R192" s="424"/>
      <c r="U192" s="46"/>
    </row>
    <row r="193" spans="2:26" s="47" customFormat="1" ht="15.75" customHeight="1" x14ac:dyDescent="0.3">
      <c r="B193" s="363" t="s">
        <v>74</v>
      </c>
      <c r="C193" s="363" t="s">
        <v>75</v>
      </c>
      <c r="D193" s="364" t="s">
        <v>76</v>
      </c>
      <c r="E193" s="365" t="s">
        <v>77</v>
      </c>
      <c r="F193" s="363" t="s">
        <v>71</v>
      </c>
      <c r="G193" s="363" t="s">
        <v>46</v>
      </c>
      <c r="H193" s="363" t="s">
        <v>78</v>
      </c>
      <c r="I193" s="363" t="s">
        <v>79</v>
      </c>
      <c r="J193" s="363" t="s">
        <v>80</v>
      </c>
      <c r="K193" s="501" t="s">
        <v>81</v>
      </c>
      <c r="L193" s="502"/>
      <c r="M193" s="428" t="s">
        <v>37</v>
      </c>
      <c r="N193" s="429"/>
      <c r="O193" s="429"/>
      <c r="P193" s="10" t="s">
        <v>38</v>
      </c>
      <c r="Q193" s="244">
        <v>15.5</v>
      </c>
      <c r="R193" s="43"/>
      <c r="U193" s="46"/>
    </row>
    <row r="194" spans="2:26" s="47" customFormat="1" ht="12.75" customHeight="1" x14ac:dyDescent="0.3">
      <c r="B194" s="430">
        <f>B184+1</f>
        <v>34</v>
      </c>
      <c r="C194" s="5">
        <f>C190+1</f>
        <v>44458</v>
      </c>
      <c r="D194" s="233">
        <f>IFERROR(IF(C194=$H$9,$K$9,D190-E194),0)</f>
        <v>2855</v>
      </c>
      <c r="E194" s="30"/>
      <c r="F194" s="320">
        <v>2714</v>
      </c>
      <c r="G194" s="320">
        <v>31</v>
      </c>
      <c r="H194" s="414">
        <v>401.24</v>
      </c>
      <c r="I194" s="320"/>
      <c r="J194" s="32">
        <f t="shared" ref="J194:J201" si="51">IFERROR(I194/H194,0)</f>
        <v>0</v>
      </c>
      <c r="K194" s="433"/>
      <c r="L194" s="434"/>
      <c r="M194" s="435" t="s">
        <v>39</v>
      </c>
      <c r="N194" s="436"/>
      <c r="O194" s="436"/>
      <c r="P194" s="11" t="s">
        <v>40</v>
      </c>
      <c r="Q194" s="55">
        <f>IFERROR(((E201/D201)*100),0)</f>
        <v>0</v>
      </c>
      <c r="R194" s="78">
        <f>'Output data week'!$D$25</f>
        <v>0.1</v>
      </c>
      <c r="U194" s="67">
        <f>E201/$Q$9</f>
        <v>0</v>
      </c>
      <c r="V194" s="13" t="s">
        <v>41</v>
      </c>
      <c r="W194" s="70">
        <f>W184+E201</f>
        <v>5</v>
      </c>
      <c r="Y194" s="47" t="s">
        <v>42</v>
      </c>
    </row>
    <row r="195" spans="2:26" s="47" customFormat="1" ht="12.75" customHeight="1" x14ac:dyDescent="0.3">
      <c r="B195" s="431"/>
      <c r="C195" s="5">
        <f t="shared" ref="C195:C200" si="52">C194+1</f>
        <v>44459</v>
      </c>
      <c r="D195" s="233">
        <f t="shared" ref="D195:D200" si="53">IFERROR(IF(C195=$H$9,$K$9,D194-E195),0)</f>
        <v>2855</v>
      </c>
      <c r="E195" s="30"/>
      <c r="F195" s="320">
        <v>2729</v>
      </c>
      <c r="G195" s="320">
        <v>22</v>
      </c>
      <c r="H195" s="414">
        <v>401.24</v>
      </c>
      <c r="I195" s="320"/>
      <c r="J195" s="32">
        <f t="shared" si="51"/>
        <v>0</v>
      </c>
      <c r="K195" s="433"/>
      <c r="L195" s="434"/>
      <c r="M195" s="435" t="s">
        <v>43</v>
      </c>
      <c r="N195" s="436"/>
      <c r="O195" s="436"/>
      <c r="P195" s="11" t="s">
        <v>40</v>
      </c>
      <c r="Q195" s="81">
        <f>IFERROR(((F201/7)*100)/D201,0)</f>
        <v>94.645984488366281</v>
      </c>
      <c r="R195" s="76">
        <f>'Output data week'!$H$25</f>
        <v>94.5</v>
      </c>
      <c r="U195" s="67">
        <f>((F201/7)/$Q$9)</f>
        <v>0.94480519480519487</v>
      </c>
      <c r="V195" s="13" t="s">
        <v>44</v>
      </c>
      <c r="W195" s="69">
        <f>W194/$Q$9</f>
        <v>1.7482517482517483E-3</v>
      </c>
      <c r="Y195" s="68" t="s">
        <v>45</v>
      </c>
    </row>
    <row r="196" spans="2:26" s="47" customFormat="1" ht="12.75" customHeight="1" x14ac:dyDescent="0.3">
      <c r="B196" s="431"/>
      <c r="C196" s="5">
        <f t="shared" si="52"/>
        <v>44460</v>
      </c>
      <c r="D196" s="233">
        <f t="shared" si="53"/>
        <v>2855</v>
      </c>
      <c r="E196" s="30"/>
      <c r="F196" s="320">
        <v>2711</v>
      </c>
      <c r="G196" s="320">
        <v>28</v>
      </c>
      <c r="H196" s="414">
        <v>401.24</v>
      </c>
      <c r="I196" s="320"/>
      <c r="J196" s="32">
        <f t="shared" si="51"/>
        <v>0</v>
      </c>
      <c r="K196" s="433"/>
      <c r="L196" s="434"/>
      <c r="M196" s="435" t="s">
        <v>46</v>
      </c>
      <c r="N196" s="436"/>
      <c r="O196" s="436"/>
      <c r="P196" s="11" t="s">
        <v>40</v>
      </c>
      <c r="Q196" s="55">
        <f>IFERROR(((G201/F201)*100),0)</f>
        <v>0.93047845625165215</v>
      </c>
      <c r="R196" s="44"/>
      <c r="U196" s="72">
        <f>U186+F201</f>
        <v>229203</v>
      </c>
      <c r="V196" s="13" t="s">
        <v>47</v>
      </c>
      <c r="W196" s="75">
        <f>U196/$Q$9</f>
        <v>80.140909090909091</v>
      </c>
      <c r="X196" s="74"/>
      <c r="Y196" s="74" t="s">
        <v>63</v>
      </c>
      <c r="Z196" s="74"/>
    </row>
    <row r="197" spans="2:26" s="47" customFormat="1" ht="12.75" customHeight="1" x14ac:dyDescent="0.3">
      <c r="B197" s="431"/>
      <c r="C197" s="5">
        <f t="shared" si="52"/>
        <v>44461</v>
      </c>
      <c r="D197" s="233">
        <f t="shared" si="53"/>
        <v>2855</v>
      </c>
      <c r="E197" s="30"/>
      <c r="F197" s="320">
        <v>2718</v>
      </c>
      <c r="G197" s="320">
        <v>27</v>
      </c>
      <c r="H197" s="414">
        <v>401.24</v>
      </c>
      <c r="I197" s="320"/>
      <c r="J197" s="32">
        <f t="shared" si="51"/>
        <v>0</v>
      </c>
      <c r="K197" s="433"/>
      <c r="L197" s="434"/>
      <c r="M197" s="435" t="s">
        <v>49</v>
      </c>
      <c r="N197" s="436"/>
      <c r="O197" s="436"/>
      <c r="P197" s="11" t="s">
        <v>50</v>
      </c>
      <c r="Q197" s="246"/>
      <c r="R197" s="76">
        <f>'Output data week'!$K$25</f>
        <v>61.700000762939453</v>
      </c>
      <c r="U197" s="65">
        <f>F201/$Q$9</f>
        <v>6.6136363636363633</v>
      </c>
      <c r="V197" s="13" t="s">
        <v>51</v>
      </c>
    </row>
    <row r="198" spans="2:26" s="47" customFormat="1" ht="12.75" customHeight="1" x14ac:dyDescent="0.3">
      <c r="B198" s="431"/>
      <c r="C198" s="5">
        <f t="shared" si="52"/>
        <v>44462</v>
      </c>
      <c r="D198" s="233">
        <f t="shared" si="53"/>
        <v>2855</v>
      </c>
      <c r="E198" s="30"/>
      <c r="F198" s="320">
        <v>2717</v>
      </c>
      <c r="G198" s="320">
        <v>26</v>
      </c>
      <c r="H198" s="414">
        <v>401.24</v>
      </c>
      <c r="I198" s="320"/>
      <c r="J198" s="32">
        <f t="shared" si="51"/>
        <v>0</v>
      </c>
      <c r="K198" s="433"/>
      <c r="L198" s="434"/>
      <c r="M198" s="435" t="s">
        <v>52</v>
      </c>
      <c r="N198" s="436"/>
      <c r="O198" s="436"/>
      <c r="P198" s="11" t="s">
        <v>50</v>
      </c>
      <c r="Q198" s="50">
        <f>IFERROR(Q197*(Q195/100),0)</f>
        <v>0</v>
      </c>
      <c r="R198" s="76">
        <f>'Output data week'!$M$25</f>
        <v>58.30650072097778</v>
      </c>
      <c r="U198" s="56">
        <f>((F201*Q197)/1000)</f>
        <v>0</v>
      </c>
      <c r="V198" s="13" t="s">
        <v>53</v>
      </c>
      <c r="W198" s="48">
        <f>W188+U198</f>
        <v>4016.6144999999997</v>
      </c>
      <c r="Y198" s="79" t="s">
        <v>54</v>
      </c>
    </row>
    <row r="199" spans="2:26" s="47" customFormat="1" ht="12.75" customHeight="1" x14ac:dyDescent="0.3">
      <c r="B199" s="431"/>
      <c r="C199" s="5">
        <f t="shared" si="52"/>
        <v>44463</v>
      </c>
      <c r="D199" s="233">
        <f t="shared" si="53"/>
        <v>2855</v>
      </c>
      <c r="E199" s="30"/>
      <c r="F199" s="320">
        <v>2660</v>
      </c>
      <c r="G199" s="320">
        <v>19</v>
      </c>
      <c r="H199" s="414">
        <v>401.24</v>
      </c>
      <c r="I199" s="320"/>
      <c r="J199" s="32">
        <f t="shared" si="51"/>
        <v>0</v>
      </c>
      <c r="K199" s="433"/>
      <c r="L199" s="434"/>
      <c r="M199" s="435" t="s">
        <v>55</v>
      </c>
      <c r="N199" s="436"/>
      <c r="O199" s="436"/>
      <c r="P199" s="11" t="s">
        <v>50</v>
      </c>
      <c r="Q199" s="50">
        <f>IFERROR(((H201/7)/D201)*1000,0)</f>
        <v>140.5394045534151</v>
      </c>
      <c r="R199" s="49">
        <f>'Output data week'!$O$25</f>
        <v>125</v>
      </c>
      <c r="U199" s="66">
        <f>U198/$Q$9</f>
        <v>0</v>
      </c>
      <c r="V199" s="13" t="s">
        <v>56</v>
      </c>
      <c r="W199" s="84">
        <f>W198/$Q$9</f>
        <v>1.4044106643356642</v>
      </c>
      <c r="Y199" s="47" t="s">
        <v>57</v>
      </c>
    </row>
    <row r="200" spans="2:26" s="47" customFormat="1" ht="13.5" customHeight="1" thickBot="1" x14ac:dyDescent="0.35">
      <c r="B200" s="431"/>
      <c r="C200" s="22">
        <f t="shared" si="52"/>
        <v>44464</v>
      </c>
      <c r="D200" s="234">
        <f t="shared" si="53"/>
        <v>2855</v>
      </c>
      <c r="E200" s="31"/>
      <c r="F200" s="325">
        <v>2666</v>
      </c>
      <c r="G200" s="325">
        <v>23</v>
      </c>
      <c r="H200" s="415">
        <v>401.24</v>
      </c>
      <c r="I200" s="325"/>
      <c r="J200" s="33">
        <f t="shared" si="51"/>
        <v>0</v>
      </c>
      <c r="K200" s="437" t="s">
        <v>218</v>
      </c>
      <c r="L200" s="438"/>
      <c r="M200" s="435" t="s">
        <v>58</v>
      </c>
      <c r="N200" s="436"/>
      <c r="O200" s="436"/>
      <c r="P200" s="11"/>
      <c r="Q200" s="40">
        <f>IFERROR(Q199/Q198,0)</f>
        <v>0</v>
      </c>
      <c r="R200" s="77">
        <f>'Output data week'!$Q$25</f>
        <v>2.143843284270821</v>
      </c>
      <c r="U200" s="66">
        <f>H201/$Q$9</f>
        <v>0.98205594405594421</v>
      </c>
      <c r="V200" s="13" t="s">
        <v>59</v>
      </c>
      <c r="X200" s="47">
        <f>IFERROR((X190+(F201/D201)),0)</f>
        <v>80.257035858024892</v>
      </c>
      <c r="Y200" s="47" t="s">
        <v>60</v>
      </c>
    </row>
    <row r="201" spans="2:26" s="47" customFormat="1" ht="12.75" customHeight="1" x14ac:dyDescent="0.3">
      <c r="B201" s="432"/>
      <c r="C201" s="21" t="s">
        <v>61</v>
      </c>
      <c r="D201" s="235">
        <f>SUM(D194:D200)/7</f>
        <v>2855</v>
      </c>
      <c r="E201" s="86">
        <f>IFERROR(SUM(E194:E200),0)</f>
        <v>0</v>
      </c>
      <c r="F201" s="87">
        <f>IFERROR(SUM(F194:F200),0)</f>
        <v>18915</v>
      </c>
      <c r="G201" s="87">
        <f>IFERROR(SUM(G194:G200),0)</f>
        <v>176</v>
      </c>
      <c r="H201" s="87">
        <f>IFERROR(SUM(H194:H200),0)</f>
        <v>2808.6800000000003</v>
      </c>
      <c r="I201" s="87">
        <f>IFERROR(SUM(I194:I200),0)</f>
        <v>0</v>
      </c>
      <c r="J201" s="34">
        <f t="shared" si="51"/>
        <v>0</v>
      </c>
      <c r="K201" s="439"/>
      <c r="L201" s="440"/>
      <c r="M201" s="454" t="s">
        <v>62</v>
      </c>
      <c r="N201" s="455"/>
      <c r="O201" s="455"/>
      <c r="P201" s="12" t="s">
        <v>50</v>
      </c>
      <c r="Q201" s="245"/>
      <c r="R201" s="45">
        <f>'Output data week'!$Y$25</f>
        <v>1910.0000262260437</v>
      </c>
      <c r="U201" s="46"/>
    </row>
    <row r="202" spans="2:26" s="47" customFormat="1" ht="5.25" customHeight="1" x14ac:dyDescent="0.3">
      <c r="B202" s="58"/>
      <c r="C202" s="59"/>
      <c r="D202" s="237"/>
      <c r="E202" s="61"/>
      <c r="F202" s="61"/>
      <c r="G202" s="61"/>
      <c r="H202" s="61"/>
      <c r="I202" s="61"/>
      <c r="J202" s="62"/>
      <c r="K202" s="63"/>
      <c r="L202" s="63"/>
      <c r="M202" s="317"/>
      <c r="N202" s="317"/>
      <c r="O202" s="317"/>
      <c r="P202" s="11"/>
      <c r="Q202" s="253"/>
      <c r="R202" s="57"/>
      <c r="U202" s="46"/>
    </row>
    <row r="203" spans="2:26" s="47" customFormat="1" ht="15.75" customHeight="1" x14ac:dyDescent="0.3">
      <c r="B203" s="504" t="s">
        <v>82</v>
      </c>
      <c r="C203" s="505"/>
      <c r="D203" s="366" t="s">
        <v>65</v>
      </c>
      <c r="E203" s="367">
        <f>E171+E181+E191+E201</f>
        <v>1</v>
      </c>
      <c r="F203" s="367">
        <f>F171+F181+F191+F201</f>
        <v>75856</v>
      </c>
      <c r="G203" s="367">
        <f>G171+G181+G191+G201</f>
        <v>678</v>
      </c>
      <c r="H203" s="367">
        <f>H171+H181+H191+H201</f>
        <v>11449.743560000003</v>
      </c>
      <c r="I203" s="367">
        <f>I171+I181+I191+I201</f>
        <v>0</v>
      </c>
      <c r="J203" s="368">
        <f>IFERROR(I203/H203,0)</f>
        <v>0</v>
      </c>
      <c r="K203" s="506" t="s">
        <v>66</v>
      </c>
      <c r="L203" s="507"/>
      <c r="M203" s="507"/>
      <c r="N203" s="507"/>
      <c r="O203" s="369">
        <f>IFERROR(U168+U178+U188+U198,0)</f>
        <v>0</v>
      </c>
      <c r="P203" s="370" t="s">
        <v>67</v>
      </c>
      <c r="Q203" s="371" t="s">
        <v>68</v>
      </c>
      <c r="R203" s="372">
        <f>IFERROR(H203/O203,0)</f>
        <v>0</v>
      </c>
      <c r="U203" s="46"/>
    </row>
    <row r="204" spans="2:26" s="47" customFormat="1" ht="5.25" customHeight="1" x14ac:dyDescent="0.3">
      <c r="B204" s="326"/>
      <c r="C204" s="326"/>
      <c r="D204" s="236"/>
      <c r="E204" s="326"/>
      <c r="F204" s="326"/>
      <c r="G204" s="326"/>
      <c r="H204" s="326"/>
      <c r="I204" s="326"/>
      <c r="J204" s="326"/>
      <c r="K204" s="423"/>
      <c r="L204" s="423"/>
      <c r="M204" s="321"/>
      <c r="N204" s="424"/>
      <c r="O204" s="424"/>
      <c r="P204" s="424"/>
      <c r="Q204" s="424"/>
      <c r="R204" s="424"/>
      <c r="U204" s="46"/>
    </row>
    <row r="205" spans="2:26" s="47" customFormat="1" ht="15.75" customHeight="1" x14ac:dyDescent="0.3">
      <c r="B205" s="363" t="s">
        <v>74</v>
      </c>
      <c r="C205" s="363" t="s">
        <v>75</v>
      </c>
      <c r="D205" s="364" t="s">
        <v>76</v>
      </c>
      <c r="E205" s="365" t="s">
        <v>77</v>
      </c>
      <c r="F205" s="363" t="s">
        <v>69</v>
      </c>
      <c r="G205" s="363" t="s">
        <v>46</v>
      </c>
      <c r="H205" s="363" t="s">
        <v>78</v>
      </c>
      <c r="I205" s="363" t="s">
        <v>79</v>
      </c>
      <c r="J205" s="363" t="s">
        <v>80</v>
      </c>
      <c r="K205" s="501" t="s">
        <v>81</v>
      </c>
      <c r="L205" s="503"/>
      <c r="M205" s="458" t="s">
        <v>37</v>
      </c>
      <c r="N205" s="459"/>
      <c r="O205" s="459"/>
      <c r="P205" s="7" t="s">
        <v>38</v>
      </c>
      <c r="Q205" s="416">
        <v>15.5</v>
      </c>
      <c r="R205" s="42"/>
      <c r="U205" s="46"/>
    </row>
    <row r="206" spans="2:26" s="47" customFormat="1" ht="13.75" customHeight="1" x14ac:dyDescent="0.3">
      <c r="B206" s="441">
        <f>B194+1</f>
        <v>35</v>
      </c>
      <c r="C206" s="6">
        <f>C200+1</f>
        <v>44465</v>
      </c>
      <c r="D206" s="229">
        <f>IFERROR(IF(C206=$H$9,$K$9,D200-E206),0)</f>
        <v>2855</v>
      </c>
      <c r="E206" s="28"/>
      <c r="F206" s="322">
        <v>2660</v>
      </c>
      <c r="G206" s="322">
        <v>16</v>
      </c>
      <c r="H206" s="412">
        <v>401.24</v>
      </c>
      <c r="I206" s="322"/>
      <c r="J206" s="35">
        <f t="shared" ref="J206:J213" si="54">IFERROR(I206/H206,0)</f>
        <v>0</v>
      </c>
      <c r="K206" s="444"/>
      <c r="L206" s="445"/>
      <c r="M206" s="446" t="s">
        <v>39</v>
      </c>
      <c r="N206" s="447"/>
      <c r="O206" s="447"/>
      <c r="P206" s="8" t="s">
        <v>40</v>
      </c>
      <c r="Q206" s="54">
        <f>IFERROR(((E213/D213)*100),0)</f>
        <v>0.38569424964936883</v>
      </c>
      <c r="R206" s="52">
        <f>'Output data week'!$D$26</f>
        <v>0.1</v>
      </c>
      <c r="U206" s="67">
        <f>E213/$Q$9</f>
        <v>3.8461538461538464E-3</v>
      </c>
      <c r="V206" s="13" t="s">
        <v>41</v>
      </c>
      <c r="W206" s="70">
        <f>E213+W194</f>
        <v>16</v>
      </c>
      <c r="Y206" s="47" t="s">
        <v>42</v>
      </c>
    </row>
    <row r="207" spans="2:26" s="47" customFormat="1" ht="13.75" customHeight="1" x14ac:dyDescent="0.3">
      <c r="B207" s="442"/>
      <c r="C207" s="6">
        <f t="shared" ref="C207:C212" si="55">C206+1</f>
        <v>44466</v>
      </c>
      <c r="D207" s="229">
        <f t="shared" ref="D207:D212" si="56">IFERROR(IF(C207=$H$9,$K$9,D206-E207),0)</f>
        <v>2855</v>
      </c>
      <c r="E207" s="28"/>
      <c r="F207" s="322">
        <v>2628</v>
      </c>
      <c r="G207" s="322">
        <v>23</v>
      </c>
      <c r="H207" s="412">
        <v>401.24</v>
      </c>
      <c r="I207" s="322"/>
      <c r="J207" s="35">
        <f t="shared" si="54"/>
        <v>0</v>
      </c>
      <c r="K207" s="444" t="s">
        <v>240</v>
      </c>
      <c r="L207" s="445"/>
      <c r="M207" s="446" t="s">
        <v>43</v>
      </c>
      <c r="N207" s="447"/>
      <c r="O207" s="447"/>
      <c r="P207" s="8" t="s">
        <v>40</v>
      </c>
      <c r="Q207" s="54">
        <f>IFERROR(((F213/7)*100)/D213,0)</f>
        <v>83.390102183931077</v>
      </c>
      <c r="R207" s="52">
        <f>'Output data week'!$H$26</f>
        <v>94.5</v>
      </c>
      <c r="U207" s="67">
        <f>((F213/7)/$Q$9)</f>
        <v>0.83156843156843152</v>
      </c>
      <c r="V207" s="13" t="s">
        <v>44</v>
      </c>
      <c r="W207" s="69">
        <f>W206/$Q$9</f>
        <v>5.5944055944055944E-3</v>
      </c>
      <c r="Y207" s="68" t="s">
        <v>45</v>
      </c>
    </row>
    <row r="208" spans="2:26" s="47" customFormat="1" ht="13.75" customHeight="1" x14ac:dyDescent="0.3">
      <c r="B208" s="442"/>
      <c r="C208" s="6">
        <f t="shared" si="55"/>
        <v>44467</v>
      </c>
      <c r="D208" s="229">
        <f t="shared" si="56"/>
        <v>2855</v>
      </c>
      <c r="E208" s="28"/>
      <c r="F208" s="322">
        <v>2508</v>
      </c>
      <c r="G208" s="322">
        <v>20</v>
      </c>
      <c r="H208" s="412">
        <v>401.24</v>
      </c>
      <c r="I208" s="322"/>
      <c r="J208" s="35">
        <f t="shared" si="54"/>
        <v>0</v>
      </c>
      <c r="K208" s="444" t="s">
        <v>239</v>
      </c>
      <c r="L208" s="508" t="s">
        <v>219</v>
      </c>
      <c r="M208" s="446" t="s">
        <v>46</v>
      </c>
      <c r="N208" s="447"/>
      <c r="O208" s="447"/>
      <c r="P208" s="8" t="s">
        <v>40</v>
      </c>
      <c r="Q208" s="80">
        <f>IFERROR(((G213/F213)*100),0)</f>
        <v>0.73882748678519949</v>
      </c>
      <c r="R208" s="52"/>
      <c r="U208" s="72">
        <f>U196+F213</f>
        <v>245851</v>
      </c>
      <c r="V208" s="13" t="s">
        <v>47</v>
      </c>
      <c r="W208" s="75">
        <f>U208/$Q$9</f>
        <v>85.961888111888115</v>
      </c>
      <c r="Y208" s="47" t="s">
        <v>63</v>
      </c>
    </row>
    <row r="209" spans="2:26" s="47" customFormat="1" ht="13.75" customHeight="1" x14ac:dyDescent="0.3">
      <c r="B209" s="442"/>
      <c r="C209" s="6">
        <f t="shared" si="55"/>
        <v>44468</v>
      </c>
      <c r="D209" s="229">
        <f t="shared" si="56"/>
        <v>2855</v>
      </c>
      <c r="E209" s="28"/>
      <c r="F209" s="322">
        <v>2434</v>
      </c>
      <c r="G209" s="322">
        <v>24</v>
      </c>
      <c r="H209" s="412">
        <v>401.24</v>
      </c>
      <c r="I209" s="322"/>
      <c r="J209" s="35">
        <f t="shared" si="54"/>
        <v>0</v>
      </c>
      <c r="K209" s="444" t="s">
        <v>239</v>
      </c>
      <c r="L209" s="508" t="s">
        <v>219</v>
      </c>
      <c r="M209" s="446" t="s">
        <v>49</v>
      </c>
      <c r="N209" s="447"/>
      <c r="O209" s="447"/>
      <c r="P209" s="8" t="s">
        <v>50</v>
      </c>
      <c r="Q209" s="242"/>
      <c r="R209" s="52">
        <f>'Output data week'!$K$26</f>
        <v>61.799999237060547</v>
      </c>
      <c r="U209" s="65">
        <f>F213/$Q$9</f>
        <v>5.8209790209790206</v>
      </c>
      <c r="V209" s="13" t="s">
        <v>51</v>
      </c>
    </row>
    <row r="210" spans="2:26" s="47" customFormat="1" ht="13.75" customHeight="1" x14ac:dyDescent="0.3">
      <c r="B210" s="442"/>
      <c r="C210" s="6">
        <f t="shared" si="55"/>
        <v>44469</v>
      </c>
      <c r="D210" s="229">
        <f t="shared" si="56"/>
        <v>2855</v>
      </c>
      <c r="E210" s="28"/>
      <c r="F210" s="322">
        <v>2329</v>
      </c>
      <c r="G210" s="322">
        <v>15</v>
      </c>
      <c r="H210" s="412">
        <v>401.24</v>
      </c>
      <c r="I210" s="322"/>
      <c r="J210" s="35">
        <f t="shared" si="54"/>
        <v>0</v>
      </c>
      <c r="K210" s="444" t="s">
        <v>239</v>
      </c>
      <c r="L210" s="508" t="s">
        <v>219</v>
      </c>
      <c r="M210" s="446" t="s">
        <v>52</v>
      </c>
      <c r="N210" s="447"/>
      <c r="O210" s="447"/>
      <c r="P210" s="8" t="s">
        <v>50</v>
      </c>
      <c r="Q210" s="39">
        <f>IFERROR(Q209*(Q207/100),0)</f>
        <v>0</v>
      </c>
      <c r="R210" s="52">
        <f>'Output data week'!$M$26</f>
        <v>58.400999279022216</v>
      </c>
      <c r="U210" s="56">
        <f>((F213*Q209)/1000)</f>
        <v>0</v>
      </c>
      <c r="V210" s="13" t="s">
        <v>53</v>
      </c>
      <c r="W210" s="75">
        <f>W198+U210</f>
        <v>4016.6144999999997</v>
      </c>
      <c r="Y210" s="79" t="s">
        <v>54</v>
      </c>
    </row>
    <row r="211" spans="2:26" s="47" customFormat="1" ht="13.75" customHeight="1" x14ac:dyDescent="0.3">
      <c r="B211" s="442"/>
      <c r="C211" s="6">
        <f t="shared" si="55"/>
        <v>44470</v>
      </c>
      <c r="D211" s="229">
        <f t="shared" si="56"/>
        <v>2845</v>
      </c>
      <c r="E211" s="28">
        <v>10</v>
      </c>
      <c r="F211" s="322">
        <v>2095</v>
      </c>
      <c r="G211" s="322">
        <v>11</v>
      </c>
      <c r="H211" s="412">
        <v>399.84</v>
      </c>
      <c r="I211" s="322"/>
      <c r="J211" s="35">
        <f t="shared" si="54"/>
        <v>0</v>
      </c>
      <c r="K211" s="444" t="s">
        <v>210</v>
      </c>
      <c r="L211" s="445"/>
      <c r="M211" s="446" t="s">
        <v>55</v>
      </c>
      <c r="N211" s="447"/>
      <c r="O211" s="447"/>
      <c r="P211" s="8" t="s">
        <v>50</v>
      </c>
      <c r="Q211" s="39">
        <f>IFERROR(((H213/7)/D213)*1000,0)</f>
        <v>140.53997194950912</v>
      </c>
      <c r="R211" s="52">
        <f>'Output data week'!$O$26</f>
        <v>125</v>
      </c>
      <c r="U211" s="66">
        <f>U210/$Q$9</f>
        <v>0</v>
      </c>
      <c r="V211" s="13" t="s">
        <v>56</v>
      </c>
      <c r="W211" s="84">
        <f>W210/$Q$9</f>
        <v>1.4044106643356642</v>
      </c>
      <c r="Y211" s="47" t="s">
        <v>57</v>
      </c>
    </row>
    <row r="212" spans="2:26" s="47" customFormat="1" ht="13.75" customHeight="1" thickBot="1" x14ac:dyDescent="0.35">
      <c r="B212" s="442"/>
      <c r="C212" s="20">
        <f t="shared" si="55"/>
        <v>44471</v>
      </c>
      <c r="D212" s="230">
        <f t="shared" si="56"/>
        <v>2844</v>
      </c>
      <c r="E212" s="29">
        <v>1</v>
      </c>
      <c r="F212" s="323">
        <v>1994</v>
      </c>
      <c r="G212" s="323">
        <v>14</v>
      </c>
      <c r="H212" s="413">
        <v>399.7</v>
      </c>
      <c r="I212" s="323"/>
      <c r="J212" s="36">
        <f t="shared" si="54"/>
        <v>0</v>
      </c>
      <c r="K212" s="448" t="s">
        <v>220</v>
      </c>
      <c r="L212" s="449"/>
      <c r="M212" s="446" t="s">
        <v>58</v>
      </c>
      <c r="N212" s="447"/>
      <c r="O212" s="447"/>
      <c r="P212" s="8"/>
      <c r="Q212" s="51">
        <f>IFERROR(Q211/Q210,0)</f>
        <v>0</v>
      </c>
      <c r="R212" s="52">
        <f>'Output data week'!$Q$26</f>
        <v>2.1403743350826585</v>
      </c>
      <c r="U212" s="66">
        <f>H213/$Q$9</f>
        <v>0.98102797202797198</v>
      </c>
      <c r="V212" s="13" t="s">
        <v>59</v>
      </c>
      <c r="X212" s="47">
        <f>IFERROR((X200+(F213/D213)),0)</f>
        <v>86.094343010900062</v>
      </c>
      <c r="Y212" s="47" t="s">
        <v>60</v>
      </c>
    </row>
    <row r="213" spans="2:26" s="47" customFormat="1" ht="13.75" customHeight="1" x14ac:dyDescent="0.3">
      <c r="B213" s="443"/>
      <c r="C213" s="19" t="s">
        <v>61</v>
      </c>
      <c r="D213" s="231">
        <f>SUM(D206:D212)/7</f>
        <v>2852</v>
      </c>
      <c r="E213" s="23">
        <f>IFERROR(SUM(E206:E212),0)</f>
        <v>11</v>
      </c>
      <c r="F213" s="24">
        <f>IFERROR(SUM(F206:F212),0)</f>
        <v>16648</v>
      </c>
      <c r="G213" s="24">
        <f>IFERROR(SUM(G206:G212),0)</f>
        <v>123</v>
      </c>
      <c r="H213" s="24">
        <f>IFERROR(SUM(H206:H212),0)</f>
        <v>2805.74</v>
      </c>
      <c r="I213" s="24">
        <f>IFERROR(SUM(I206:I212),0)</f>
        <v>0</v>
      </c>
      <c r="J213" s="37">
        <f t="shared" si="54"/>
        <v>0</v>
      </c>
      <c r="K213" s="450"/>
      <c r="L213" s="451"/>
      <c r="M213" s="452" t="s">
        <v>62</v>
      </c>
      <c r="N213" s="453"/>
      <c r="O213" s="453"/>
      <c r="P213" s="9" t="s">
        <v>50</v>
      </c>
      <c r="Q213" s="243"/>
      <c r="R213" s="53">
        <f>'Output data week'!$Y$26</f>
        <v>1910.0000262260437</v>
      </c>
      <c r="U213" s="46"/>
    </row>
    <row r="214" spans="2:26" s="47" customFormat="1" ht="5.25" customHeight="1" x14ac:dyDescent="0.3">
      <c r="B214" s="324"/>
      <c r="C214" s="324"/>
      <c r="D214" s="232"/>
      <c r="E214" s="324"/>
      <c r="F214" s="324"/>
      <c r="G214" s="324"/>
      <c r="H214" s="324"/>
      <c r="I214" s="324"/>
      <c r="J214" s="324"/>
      <c r="K214" s="461"/>
      <c r="L214" s="461"/>
      <c r="M214" s="321"/>
      <c r="N214" s="424"/>
      <c r="O214" s="424"/>
      <c r="P214" s="424"/>
      <c r="Q214" s="424"/>
      <c r="R214" s="424"/>
      <c r="U214" s="46"/>
    </row>
    <row r="215" spans="2:26" s="47" customFormat="1" ht="15.75" customHeight="1" x14ac:dyDescent="0.3">
      <c r="B215" s="363" t="s">
        <v>74</v>
      </c>
      <c r="C215" s="363" t="s">
        <v>75</v>
      </c>
      <c r="D215" s="364" t="s">
        <v>76</v>
      </c>
      <c r="E215" s="365" t="s">
        <v>77</v>
      </c>
      <c r="F215" s="363" t="s">
        <v>69</v>
      </c>
      <c r="G215" s="363" t="s">
        <v>46</v>
      </c>
      <c r="H215" s="363" t="s">
        <v>78</v>
      </c>
      <c r="I215" s="363" t="s">
        <v>79</v>
      </c>
      <c r="J215" s="363" t="s">
        <v>80</v>
      </c>
      <c r="K215" s="501" t="s">
        <v>81</v>
      </c>
      <c r="L215" s="502"/>
      <c r="M215" s="428" t="s">
        <v>37</v>
      </c>
      <c r="N215" s="429"/>
      <c r="O215" s="429"/>
      <c r="P215" s="10" t="s">
        <v>38</v>
      </c>
      <c r="Q215" s="244">
        <v>16</v>
      </c>
      <c r="R215" s="43"/>
      <c r="U215" s="46"/>
    </row>
    <row r="216" spans="2:26" s="47" customFormat="1" ht="13.75" customHeight="1" x14ac:dyDescent="0.3">
      <c r="B216" s="430">
        <f>B206+1</f>
        <v>36</v>
      </c>
      <c r="C216" s="5">
        <f>C212+1</f>
        <v>44472</v>
      </c>
      <c r="D216" s="233">
        <f>IFERROR(IF(C216=$H$9,$K$9,D212-E216),0)</f>
        <v>2843</v>
      </c>
      <c r="E216" s="30">
        <v>1</v>
      </c>
      <c r="F216" s="320">
        <v>2078</v>
      </c>
      <c r="G216" s="320">
        <v>20</v>
      </c>
      <c r="H216" s="414">
        <v>399.56</v>
      </c>
      <c r="I216" s="320"/>
      <c r="J216" s="32">
        <f t="shared" ref="J216:J223" si="57">IFERROR(I216/H216,0)</f>
        <v>0</v>
      </c>
      <c r="K216" s="433" t="s">
        <v>221</v>
      </c>
      <c r="L216" s="434"/>
      <c r="M216" s="435" t="s">
        <v>39</v>
      </c>
      <c r="N216" s="436"/>
      <c r="O216" s="436"/>
      <c r="P216" s="11" t="s">
        <v>40</v>
      </c>
      <c r="Q216" s="55">
        <f>IFERROR(((E223/D223)*100),0)</f>
        <v>3.5174111853675694E-2</v>
      </c>
      <c r="R216" s="78">
        <f>'Output data week'!$D$27</f>
        <v>0.1</v>
      </c>
      <c r="U216" s="67">
        <f>E223/$Q$9</f>
        <v>3.4965034965034965E-4</v>
      </c>
      <c r="V216" s="13" t="s">
        <v>41</v>
      </c>
      <c r="W216" s="70">
        <f>W206+E223</f>
        <v>17</v>
      </c>
      <c r="Y216" s="47" t="s">
        <v>42</v>
      </c>
    </row>
    <row r="217" spans="2:26" s="47" customFormat="1" ht="13.75" customHeight="1" x14ac:dyDescent="0.3">
      <c r="B217" s="431"/>
      <c r="C217" s="5">
        <f t="shared" ref="C217:C222" si="58">C216+1</f>
        <v>44473</v>
      </c>
      <c r="D217" s="233">
        <f t="shared" ref="D217:D222" si="59">IFERROR(IF(C217=$H$9,$K$9,D216-E217),0)</f>
        <v>2843</v>
      </c>
      <c r="E217" s="30"/>
      <c r="F217" s="320">
        <v>2315</v>
      </c>
      <c r="G217" s="320">
        <v>25</v>
      </c>
      <c r="H217" s="414">
        <v>408.12200000000001</v>
      </c>
      <c r="I217" s="320"/>
      <c r="J217" s="32">
        <f t="shared" si="57"/>
        <v>0</v>
      </c>
      <c r="K217" s="433" t="s">
        <v>222</v>
      </c>
      <c r="L217" s="434"/>
      <c r="M217" s="435" t="s">
        <v>43</v>
      </c>
      <c r="N217" s="436"/>
      <c r="O217" s="436"/>
      <c r="P217" s="11" t="s">
        <v>40</v>
      </c>
      <c r="Q217" s="81">
        <f>IFERROR(((F223/7)*100)/D223,0)</f>
        <v>87.332294859554793</v>
      </c>
      <c r="R217" s="76">
        <f>'Output data week'!$H$27</f>
        <v>93.5</v>
      </c>
      <c r="U217" s="67">
        <f>((F223/7)/$Q$9)</f>
        <v>0.86813186813186805</v>
      </c>
      <c r="V217" s="13" t="s">
        <v>44</v>
      </c>
      <c r="W217" s="69">
        <f>W216/$Q$9</f>
        <v>5.9440559440559438E-3</v>
      </c>
      <c r="Y217" s="68" t="s">
        <v>45</v>
      </c>
    </row>
    <row r="218" spans="2:26" s="47" customFormat="1" ht="13.75" customHeight="1" x14ac:dyDescent="0.3">
      <c r="B218" s="431"/>
      <c r="C218" s="5">
        <f t="shared" si="58"/>
        <v>44474</v>
      </c>
      <c r="D218" s="233">
        <f t="shared" si="59"/>
        <v>2843</v>
      </c>
      <c r="E218" s="30"/>
      <c r="F218" s="320">
        <v>2476</v>
      </c>
      <c r="G218" s="320">
        <v>32</v>
      </c>
      <c r="H218" s="414">
        <v>408.12200000000001</v>
      </c>
      <c r="I218" s="320"/>
      <c r="J218" s="32">
        <f t="shared" si="57"/>
        <v>0</v>
      </c>
      <c r="K218" s="433" t="s">
        <v>223</v>
      </c>
      <c r="L218" s="509" t="s">
        <v>223</v>
      </c>
      <c r="M218" s="435" t="s">
        <v>46</v>
      </c>
      <c r="N218" s="436"/>
      <c r="O218" s="436"/>
      <c r="P218" s="11" t="s">
        <v>40</v>
      </c>
      <c r="Q218" s="55">
        <f>IFERROR(((G223/F223)*100),0)</f>
        <v>0.95512082853855007</v>
      </c>
      <c r="R218" s="44"/>
      <c r="U218" s="72">
        <f>U208+F223</f>
        <v>263231</v>
      </c>
      <c r="V218" s="13" t="s">
        <v>47</v>
      </c>
      <c r="W218" s="75">
        <f>U218/$Q$9</f>
        <v>92.038811188811195</v>
      </c>
      <c r="X218" s="74"/>
      <c r="Y218" s="74" t="s">
        <v>63</v>
      </c>
      <c r="Z218" s="74"/>
    </row>
    <row r="219" spans="2:26" s="47" customFormat="1" ht="13.75" customHeight="1" x14ac:dyDescent="0.3">
      <c r="B219" s="431"/>
      <c r="C219" s="5">
        <f t="shared" si="58"/>
        <v>44475</v>
      </c>
      <c r="D219" s="233">
        <f t="shared" si="59"/>
        <v>2843</v>
      </c>
      <c r="E219" s="30"/>
      <c r="F219" s="320">
        <v>2579</v>
      </c>
      <c r="G219" s="320">
        <v>27</v>
      </c>
      <c r="H219" s="414">
        <v>408.12200000000001</v>
      </c>
      <c r="I219" s="320"/>
      <c r="J219" s="32">
        <f t="shared" si="57"/>
        <v>0</v>
      </c>
      <c r="K219" s="433" t="s">
        <v>223</v>
      </c>
      <c r="L219" s="509" t="s">
        <v>223</v>
      </c>
      <c r="M219" s="435" t="s">
        <v>49</v>
      </c>
      <c r="N219" s="436"/>
      <c r="O219" s="436"/>
      <c r="P219" s="11" t="s">
        <v>50</v>
      </c>
      <c r="Q219" s="246"/>
      <c r="R219" s="76">
        <f>'Output data week'!$K$27</f>
        <v>61.899999618530273</v>
      </c>
      <c r="U219" s="65">
        <f>F223/$Q$9</f>
        <v>6.0769230769230766</v>
      </c>
      <c r="V219" s="13" t="s">
        <v>51</v>
      </c>
    </row>
    <row r="220" spans="2:26" s="47" customFormat="1" ht="13.75" customHeight="1" x14ac:dyDescent="0.3">
      <c r="B220" s="431"/>
      <c r="C220" s="5">
        <f t="shared" si="58"/>
        <v>44476</v>
      </c>
      <c r="D220" s="233">
        <f t="shared" si="59"/>
        <v>2843</v>
      </c>
      <c r="E220" s="30"/>
      <c r="F220" s="320">
        <v>2615</v>
      </c>
      <c r="G220" s="320">
        <v>25</v>
      </c>
      <c r="H220" s="414">
        <v>408.12200000000001</v>
      </c>
      <c r="I220" s="320"/>
      <c r="J220" s="32">
        <f t="shared" si="57"/>
        <v>0</v>
      </c>
      <c r="K220" s="433" t="s">
        <v>223</v>
      </c>
      <c r="L220" s="509" t="s">
        <v>223</v>
      </c>
      <c r="M220" s="435" t="s">
        <v>52</v>
      </c>
      <c r="N220" s="436"/>
      <c r="O220" s="436"/>
      <c r="P220" s="11" t="s">
        <v>50</v>
      </c>
      <c r="Q220" s="50">
        <f>IFERROR(Q219*(Q217/100),0)</f>
        <v>0</v>
      </c>
      <c r="R220" s="76">
        <f>'Output data week'!$M$27</f>
        <v>57.876499643325808</v>
      </c>
      <c r="U220" s="56">
        <f>((F223*Q219)/1000)</f>
        <v>0</v>
      </c>
      <c r="V220" s="13" t="s">
        <v>53</v>
      </c>
      <c r="W220" s="48">
        <f>W210+U220</f>
        <v>4016.6144999999997</v>
      </c>
      <c r="Y220" s="79" t="s">
        <v>54</v>
      </c>
    </row>
    <row r="221" spans="2:26" s="47" customFormat="1" ht="13.75" customHeight="1" x14ac:dyDescent="0.3">
      <c r="B221" s="431"/>
      <c r="C221" s="5">
        <f t="shared" si="58"/>
        <v>44477</v>
      </c>
      <c r="D221" s="233">
        <f t="shared" si="59"/>
        <v>2843</v>
      </c>
      <c r="E221" s="30"/>
      <c r="F221" s="320">
        <v>2667</v>
      </c>
      <c r="G221" s="320">
        <v>16</v>
      </c>
      <c r="H221" s="414">
        <v>408.12200000000001</v>
      </c>
      <c r="I221" s="320"/>
      <c r="J221" s="32">
        <f t="shared" si="57"/>
        <v>0</v>
      </c>
      <c r="K221" s="433" t="s">
        <v>223</v>
      </c>
      <c r="L221" s="509" t="s">
        <v>223</v>
      </c>
      <c r="M221" s="435" t="s">
        <v>55</v>
      </c>
      <c r="N221" s="436"/>
      <c r="O221" s="436"/>
      <c r="P221" s="11" t="s">
        <v>50</v>
      </c>
      <c r="Q221" s="50">
        <f>IFERROR(((H223/7)/D223)*1000,0)</f>
        <v>143.12305914275663</v>
      </c>
      <c r="R221" s="49">
        <f>'Output data week'!$O$27</f>
        <v>125</v>
      </c>
      <c r="U221" s="66">
        <f>U220/$Q$9</f>
        <v>0</v>
      </c>
      <c r="V221" s="13" t="s">
        <v>56</v>
      </c>
      <c r="W221" s="84">
        <f>W220/$Q$9</f>
        <v>1.4044106643356642</v>
      </c>
      <c r="Y221" s="47" t="s">
        <v>57</v>
      </c>
    </row>
    <row r="222" spans="2:26" s="47" customFormat="1" ht="13.75" customHeight="1" thickBot="1" x14ac:dyDescent="0.35">
      <c r="B222" s="431"/>
      <c r="C222" s="22">
        <f t="shared" si="58"/>
        <v>44478</v>
      </c>
      <c r="D222" s="234">
        <f t="shared" si="59"/>
        <v>2843</v>
      </c>
      <c r="E222" s="31"/>
      <c r="F222" s="325">
        <v>2650</v>
      </c>
      <c r="G222" s="325">
        <v>21</v>
      </c>
      <c r="H222" s="415">
        <v>408.12200000000001</v>
      </c>
      <c r="I222" s="325"/>
      <c r="J222" s="33">
        <f t="shared" si="57"/>
        <v>0</v>
      </c>
      <c r="K222" s="437"/>
      <c r="L222" s="438"/>
      <c r="M222" s="435" t="s">
        <v>58</v>
      </c>
      <c r="N222" s="436"/>
      <c r="O222" s="436"/>
      <c r="P222" s="11"/>
      <c r="Q222" s="40">
        <f>IFERROR(Q221/Q220,0)</f>
        <v>0</v>
      </c>
      <c r="R222" s="77">
        <f>'Output data week'!$Q$27</f>
        <v>2.1597712503405471</v>
      </c>
      <c r="U222" s="66">
        <f>H223/$Q$9</f>
        <v>0.99590629370629369</v>
      </c>
      <c r="V222" s="13" t="s">
        <v>59</v>
      </c>
      <c r="X222" s="47">
        <f>IFERROR((X212+(F223/D223)),0)</f>
        <v>92.207603651068894</v>
      </c>
      <c r="Y222" s="47" t="s">
        <v>60</v>
      </c>
    </row>
    <row r="223" spans="2:26" s="47" customFormat="1" ht="13.75" customHeight="1" x14ac:dyDescent="0.3">
      <c r="B223" s="432"/>
      <c r="C223" s="21" t="s">
        <v>61</v>
      </c>
      <c r="D223" s="235">
        <f>SUM(D216:D222)/7</f>
        <v>2843</v>
      </c>
      <c r="E223" s="86">
        <f>IFERROR(SUM(E216:E222),0)</f>
        <v>1</v>
      </c>
      <c r="F223" s="87">
        <f>IFERROR(SUM(F216:F222),0)</f>
        <v>17380</v>
      </c>
      <c r="G223" s="87">
        <f>IFERROR(SUM(G216:G222),0)</f>
        <v>166</v>
      </c>
      <c r="H223" s="87">
        <f>IFERROR(SUM(H216:H222),0)</f>
        <v>2848.2919999999999</v>
      </c>
      <c r="I223" s="87">
        <f>IFERROR(SUM(I216:I222),0)</f>
        <v>0</v>
      </c>
      <c r="J223" s="34">
        <f t="shared" si="57"/>
        <v>0</v>
      </c>
      <c r="K223" s="439"/>
      <c r="L223" s="440"/>
      <c r="M223" s="454" t="s">
        <v>62</v>
      </c>
      <c r="N223" s="455"/>
      <c r="O223" s="455"/>
      <c r="P223" s="12" t="s">
        <v>50</v>
      </c>
      <c r="Q223" s="245"/>
      <c r="R223" s="45">
        <f>'Output data week'!$Y$27</f>
        <v>1920.0000166893005</v>
      </c>
      <c r="U223" s="46"/>
    </row>
    <row r="224" spans="2:26" s="47" customFormat="1" ht="5.25" customHeight="1" x14ac:dyDescent="0.3">
      <c r="B224" s="326"/>
      <c r="C224" s="326"/>
      <c r="D224" s="236"/>
      <c r="E224" s="326"/>
      <c r="F224" s="326"/>
      <c r="G224" s="326"/>
      <c r="H224" s="326"/>
      <c r="I224" s="326"/>
      <c r="J224" s="326"/>
      <c r="K224" s="423"/>
      <c r="L224" s="423"/>
      <c r="M224" s="321"/>
      <c r="N224" s="424"/>
      <c r="O224" s="424"/>
      <c r="P224" s="424"/>
      <c r="Q224" s="424"/>
      <c r="R224" s="424"/>
      <c r="U224" s="46"/>
    </row>
    <row r="225" spans="2:26" s="47" customFormat="1" ht="15.75" customHeight="1" x14ac:dyDescent="0.3">
      <c r="B225" s="363" t="s">
        <v>74</v>
      </c>
      <c r="C225" s="363" t="s">
        <v>75</v>
      </c>
      <c r="D225" s="364" t="s">
        <v>76</v>
      </c>
      <c r="E225" s="365" t="s">
        <v>77</v>
      </c>
      <c r="F225" s="363" t="s">
        <v>69</v>
      </c>
      <c r="G225" s="363" t="s">
        <v>46</v>
      </c>
      <c r="H225" s="363" t="s">
        <v>78</v>
      </c>
      <c r="I225" s="363" t="s">
        <v>79</v>
      </c>
      <c r="J225" s="363" t="s">
        <v>80</v>
      </c>
      <c r="K225" s="501" t="s">
        <v>81</v>
      </c>
      <c r="L225" s="503"/>
      <c r="M225" s="458" t="s">
        <v>37</v>
      </c>
      <c r="N225" s="459"/>
      <c r="O225" s="459"/>
      <c r="P225" s="7" t="s">
        <v>38</v>
      </c>
      <c r="Q225" s="241">
        <v>16</v>
      </c>
      <c r="R225" s="42"/>
      <c r="U225" s="46"/>
    </row>
    <row r="226" spans="2:26" s="47" customFormat="1" ht="13.75" customHeight="1" x14ac:dyDescent="0.3">
      <c r="B226" s="441">
        <f>B216+1</f>
        <v>37</v>
      </c>
      <c r="C226" s="6">
        <f>C222+1</f>
        <v>44479</v>
      </c>
      <c r="D226" s="229">
        <f>IFERROR(IF(C226=$H$9,$K$9,D222-E226),0)</f>
        <v>2843</v>
      </c>
      <c r="E226" s="28"/>
      <c r="F226" s="322">
        <v>2642</v>
      </c>
      <c r="G226" s="322">
        <v>26</v>
      </c>
      <c r="H226" s="412">
        <v>408.12200000000001</v>
      </c>
      <c r="I226" s="322"/>
      <c r="J226" s="35">
        <f t="shared" ref="J226:J233" si="60">IFERROR(I226/H226,0)</f>
        <v>0</v>
      </c>
      <c r="K226" s="444"/>
      <c r="L226" s="445"/>
      <c r="M226" s="446" t="s">
        <v>39</v>
      </c>
      <c r="N226" s="447"/>
      <c r="O226" s="447"/>
      <c r="P226" s="8" t="s">
        <v>40</v>
      </c>
      <c r="Q226" s="54">
        <f>IFERROR(((E233/D233)*100),0)</f>
        <v>0</v>
      </c>
      <c r="R226" s="52">
        <f>'Output data week'!$D$28</f>
        <v>0.1</v>
      </c>
      <c r="U226" s="67">
        <f>E233/$Q$9</f>
        <v>0</v>
      </c>
      <c r="V226" s="13" t="s">
        <v>41</v>
      </c>
      <c r="W226" s="70">
        <f>W216+E233</f>
        <v>17</v>
      </c>
      <c r="Y226" s="47" t="s">
        <v>42</v>
      </c>
    </row>
    <row r="227" spans="2:26" s="47" customFormat="1" ht="13.75" customHeight="1" x14ac:dyDescent="0.3">
      <c r="B227" s="442"/>
      <c r="C227" s="6">
        <f t="shared" ref="C227:C232" si="61">C226+1</f>
        <v>44480</v>
      </c>
      <c r="D227" s="229">
        <f t="shared" ref="D227:D232" si="62">IFERROR(IF(C227=$H$9,$K$9,D226-E227),0)</f>
        <v>2843</v>
      </c>
      <c r="E227" s="28"/>
      <c r="F227" s="322">
        <v>2671</v>
      </c>
      <c r="G227" s="322">
        <v>29</v>
      </c>
      <c r="H227" s="412">
        <v>408.12200000000001</v>
      </c>
      <c r="I227" s="322"/>
      <c r="J227" s="35">
        <f t="shared" si="60"/>
        <v>0</v>
      </c>
      <c r="K227" s="444"/>
      <c r="L227" s="445"/>
      <c r="M227" s="446" t="s">
        <v>43</v>
      </c>
      <c r="N227" s="447"/>
      <c r="O227" s="447"/>
      <c r="P227" s="8" t="s">
        <v>40</v>
      </c>
      <c r="Q227" s="54">
        <f>IFERROR(((F233/7)*100)/D233,0)</f>
        <v>93.613386261996894</v>
      </c>
      <c r="R227" s="52">
        <f>'Output data week'!$H$28</f>
        <v>93.5</v>
      </c>
      <c r="U227" s="67">
        <f>((F233/7)/$Q$9)</f>
        <v>0.93056943056943064</v>
      </c>
      <c r="V227" s="13" t="s">
        <v>44</v>
      </c>
      <c r="W227" s="69">
        <f>W226/$Q$9</f>
        <v>5.9440559440559438E-3</v>
      </c>
      <c r="Y227" s="68" t="s">
        <v>45</v>
      </c>
    </row>
    <row r="228" spans="2:26" s="47" customFormat="1" ht="13.75" customHeight="1" x14ac:dyDescent="0.3">
      <c r="B228" s="442"/>
      <c r="C228" s="6">
        <f t="shared" si="61"/>
        <v>44481</v>
      </c>
      <c r="D228" s="229">
        <f t="shared" si="62"/>
        <v>2843</v>
      </c>
      <c r="E228" s="28"/>
      <c r="F228" s="322">
        <v>2680</v>
      </c>
      <c r="G228" s="322">
        <v>22</v>
      </c>
      <c r="H228" s="412">
        <v>408.12200000000001</v>
      </c>
      <c r="I228" s="322"/>
      <c r="J228" s="35">
        <f t="shared" si="60"/>
        <v>0</v>
      </c>
      <c r="K228" s="444"/>
      <c r="L228" s="445"/>
      <c r="M228" s="446" t="s">
        <v>46</v>
      </c>
      <c r="N228" s="447"/>
      <c r="O228" s="447"/>
      <c r="P228" s="8" t="s">
        <v>40</v>
      </c>
      <c r="Q228" s="80">
        <f>IFERROR(((G233/F233)*100),0)</f>
        <v>0.92860976918947935</v>
      </c>
      <c r="R228" s="52"/>
      <c r="U228" s="72">
        <f>U218+F233</f>
        <v>281861</v>
      </c>
      <c r="V228" s="13" t="s">
        <v>47</v>
      </c>
      <c r="W228" s="75">
        <f>U228/$Q$9</f>
        <v>98.552797202797208</v>
      </c>
      <c r="Y228" s="47" t="s">
        <v>63</v>
      </c>
    </row>
    <row r="229" spans="2:26" s="47" customFormat="1" ht="13.75" customHeight="1" x14ac:dyDescent="0.3">
      <c r="B229" s="442"/>
      <c r="C229" s="6">
        <f t="shared" si="61"/>
        <v>44482</v>
      </c>
      <c r="D229" s="229">
        <f t="shared" si="62"/>
        <v>2843</v>
      </c>
      <c r="E229" s="28"/>
      <c r="F229" s="322">
        <v>2658</v>
      </c>
      <c r="G229" s="322">
        <v>28</v>
      </c>
      <c r="H229" s="412">
        <v>408.12200000000001</v>
      </c>
      <c r="I229" s="322"/>
      <c r="J229" s="35">
        <f t="shared" si="60"/>
        <v>0</v>
      </c>
      <c r="K229" s="444"/>
      <c r="L229" s="445"/>
      <c r="M229" s="446" t="s">
        <v>49</v>
      </c>
      <c r="N229" s="447"/>
      <c r="O229" s="447"/>
      <c r="P229" s="8" t="s">
        <v>50</v>
      </c>
      <c r="Q229" s="242"/>
      <c r="R229" s="52">
        <f>'Output data week'!$K$28</f>
        <v>62</v>
      </c>
      <c r="U229" s="65">
        <f>F233/$Q$9</f>
        <v>6.5139860139860142</v>
      </c>
      <c r="V229" s="13" t="s">
        <v>51</v>
      </c>
    </row>
    <row r="230" spans="2:26" s="47" customFormat="1" ht="13.75" customHeight="1" x14ac:dyDescent="0.3">
      <c r="B230" s="442"/>
      <c r="C230" s="6">
        <f t="shared" si="61"/>
        <v>44483</v>
      </c>
      <c r="D230" s="229">
        <f t="shared" si="62"/>
        <v>2843</v>
      </c>
      <c r="E230" s="28"/>
      <c r="F230" s="322">
        <v>2666</v>
      </c>
      <c r="G230" s="322">
        <v>25</v>
      </c>
      <c r="H230" s="412">
        <v>408.12200000000001</v>
      </c>
      <c r="I230" s="322"/>
      <c r="J230" s="35">
        <f t="shared" si="60"/>
        <v>0</v>
      </c>
      <c r="K230" s="444"/>
      <c r="L230" s="445"/>
      <c r="M230" s="446" t="s">
        <v>52</v>
      </c>
      <c r="N230" s="447"/>
      <c r="O230" s="447"/>
      <c r="P230" s="8" t="s">
        <v>50</v>
      </c>
      <c r="Q230" s="39">
        <f>IFERROR(Q229*(Q227/100),0)</f>
        <v>0</v>
      </c>
      <c r="R230" s="52">
        <f>'Output data week'!$M$28</f>
        <v>57.970000000000006</v>
      </c>
      <c r="U230" s="56">
        <f>((F233*Q229)/1000)</f>
        <v>0</v>
      </c>
      <c r="V230" s="13" t="s">
        <v>53</v>
      </c>
      <c r="W230" s="48">
        <f>W220+U230</f>
        <v>4016.6144999999997</v>
      </c>
      <c r="Y230" s="79" t="s">
        <v>54</v>
      </c>
    </row>
    <row r="231" spans="2:26" s="47" customFormat="1" ht="13.75" customHeight="1" x14ac:dyDescent="0.3">
      <c r="B231" s="442"/>
      <c r="C231" s="6">
        <f t="shared" si="61"/>
        <v>44484</v>
      </c>
      <c r="D231" s="229">
        <f t="shared" si="62"/>
        <v>2843</v>
      </c>
      <c r="E231" s="28"/>
      <c r="F231" s="322">
        <v>2654</v>
      </c>
      <c r="G231" s="322">
        <v>26</v>
      </c>
      <c r="H231" s="412">
        <v>408.12200000000001</v>
      </c>
      <c r="I231" s="322"/>
      <c r="J231" s="35">
        <f t="shared" si="60"/>
        <v>0</v>
      </c>
      <c r="K231" s="444"/>
      <c r="L231" s="445"/>
      <c r="M231" s="446" t="s">
        <v>55</v>
      </c>
      <c r="N231" s="447"/>
      <c r="O231" s="447"/>
      <c r="P231" s="8" t="s">
        <v>50</v>
      </c>
      <c r="Q231" s="39">
        <f>IFERROR(((H233/7)/D233)*1000,0)</f>
        <v>143.55328877945831</v>
      </c>
      <c r="R231" s="52">
        <f>'Output data week'!$O$28</f>
        <v>125</v>
      </c>
      <c r="U231" s="66">
        <f>U230/$Q$9</f>
        <v>0</v>
      </c>
      <c r="V231" s="13" t="s">
        <v>56</v>
      </c>
      <c r="W231" s="84">
        <f>W230/$Q$9</f>
        <v>1.4044106643356642</v>
      </c>
      <c r="Y231" s="47" t="s">
        <v>57</v>
      </c>
    </row>
    <row r="232" spans="2:26" s="47" customFormat="1" ht="13.75" customHeight="1" thickBot="1" x14ac:dyDescent="0.35">
      <c r="B232" s="442"/>
      <c r="C232" s="20">
        <f t="shared" si="61"/>
        <v>44485</v>
      </c>
      <c r="D232" s="230">
        <f t="shared" si="62"/>
        <v>2843</v>
      </c>
      <c r="E232" s="29"/>
      <c r="F232" s="323">
        <v>2659</v>
      </c>
      <c r="G232" s="323">
        <v>17</v>
      </c>
      <c r="H232" s="413">
        <v>408.12200000000001</v>
      </c>
      <c r="I232" s="323"/>
      <c r="J232" s="36">
        <f t="shared" si="60"/>
        <v>0</v>
      </c>
      <c r="K232" s="448"/>
      <c r="L232" s="449"/>
      <c r="M232" s="446" t="s">
        <v>58</v>
      </c>
      <c r="N232" s="447"/>
      <c r="O232" s="447"/>
      <c r="P232" s="8"/>
      <c r="Q232" s="51">
        <f>IFERROR(Q231/Q230,0)</f>
        <v>0</v>
      </c>
      <c r="R232" s="52">
        <f>'Output data week'!$Q$28</f>
        <v>2.1562877350353631</v>
      </c>
      <c r="U232" s="66">
        <f>H233/$Q$9</f>
        <v>0.9988999999999999</v>
      </c>
      <c r="V232" s="13" t="s">
        <v>59</v>
      </c>
      <c r="X232" s="47">
        <f>IFERROR((X222+(F233/D233)),0)</f>
        <v>98.760540689408671</v>
      </c>
      <c r="Y232" s="47" t="s">
        <v>60</v>
      </c>
    </row>
    <row r="233" spans="2:26" s="47" customFormat="1" ht="13.75" customHeight="1" x14ac:dyDescent="0.3">
      <c r="B233" s="443"/>
      <c r="C233" s="19" t="s">
        <v>61</v>
      </c>
      <c r="D233" s="231">
        <f>SUM(D226:D232)/7</f>
        <v>2843</v>
      </c>
      <c r="E233" s="23">
        <f>IFERROR(SUM(E226:E232),0)</f>
        <v>0</v>
      </c>
      <c r="F233" s="24">
        <f>IFERROR(SUM(F226:F232),0)</f>
        <v>18630</v>
      </c>
      <c r="G233" s="24">
        <f>IFERROR(SUM(G226:G232),0)</f>
        <v>173</v>
      </c>
      <c r="H233" s="24">
        <f>IFERROR(SUM(H226:H232),0)</f>
        <v>2856.8539999999998</v>
      </c>
      <c r="I233" s="24">
        <f>IFERROR(SUM(I226:I232),0)</f>
        <v>0</v>
      </c>
      <c r="J233" s="37">
        <f t="shared" si="60"/>
        <v>0</v>
      </c>
      <c r="K233" s="450"/>
      <c r="L233" s="451"/>
      <c r="M233" s="452" t="s">
        <v>62</v>
      </c>
      <c r="N233" s="453"/>
      <c r="O233" s="453"/>
      <c r="P233" s="9" t="s">
        <v>50</v>
      </c>
      <c r="Q233" s="243"/>
      <c r="R233" s="53">
        <f>'Output data week'!$Y$28</f>
        <v>1920.0000166893005</v>
      </c>
      <c r="U233" s="46"/>
    </row>
    <row r="234" spans="2:26" s="47" customFormat="1" ht="5.25" customHeight="1" x14ac:dyDescent="0.3">
      <c r="B234" s="324"/>
      <c r="C234" s="324"/>
      <c r="D234" s="232"/>
      <c r="E234" s="324"/>
      <c r="F234" s="324"/>
      <c r="G234" s="324"/>
      <c r="H234" s="324"/>
      <c r="I234" s="324"/>
      <c r="J234" s="324"/>
      <c r="K234" s="461"/>
      <c r="L234" s="461"/>
      <c r="M234" s="321"/>
      <c r="N234" s="424"/>
      <c r="O234" s="424"/>
      <c r="P234" s="424"/>
      <c r="Q234" s="424"/>
      <c r="R234" s="424"/>
      <c r="U234" s="46"/>
    </row>
    <row r="235" spans="2:26" s="47" customFormat="1" ht="15.75" customHeight="1" x14ac:dyDescent="0.3">
      <c r="B235" s="363" t="s">
        <v>74</v>
      </c>
      <c r="C235" s="363" t="s">
        <v>75</v>
      </c>
      <c r="D235" s="364" t="s">
        <v>76</v>
      </c>
      <c r="E235" s="365" t="s">
        <v>77</v>
      </c>
      <c r="F235" s="363" t="s">
        <v>71</v>
      </c>
      <c r="G235" s="363" t="s">
        <v>46</v>
      </c>
      <c r="H235" s="363" t="s">
        <v>78</v>
      </c>
      <c r="I235" s="363" t="s">
        <v>79</v>
      </c>
      <c r="J235" s="363" t="s">
        <v>80</v>
      </c>
      <c r="K235" s="501" t="s">
        <v>81</v>
      </c>
      <c r="L235" s="502"/>
      <c r="M235" s="428" t="s">
        <v>37</v>
      </c>
      <c r="N235" s="429"/>
      <c r="O235" s="429"/>
      <c r="P235" s="10" t="s">
        <v>38</v>
      </c>
      <c r="Q235" s="244">
        <v>16</v>
      </c>
      <c r="R235" s="43"/>
      <c r="U235" s="46"/>
    </row>
    <row r="236" spans="2:26" s="47" customFormat="1" ht="12.75" customHeight="1" x14ac:dyDescent="0.3">
      <c r="B236" s="430">
        <f>B226+1</f>
        <v>38</v>
      </c>
      <c r="C236" s="5">
        <f>C232+1</f>
        <v>44486</v>
      </c>
      <c r="D236" s="233">
        <f>IFERROR(IF(C236=$H$9,$K$9,D232-E236),0)</f>
        <v>2843</v>
      </c>
      <c r="E236" s="30"/>
      <c r="F236" s="320">
        <v>2698</v>
      </c>
      <c r="G236" s="320">
        <v>15</v>
      </c>
      <c r="H236" s="414">
        <v>399.56</v>
      </c>
      <c r="I236" s="320"/>
      <c r="J236" s="32">
        <f t="shared" ref="J236:J243" si="63">IFERROR(I236/H236,0)</f>
        <v>0</v>
      </c>
      <c r="K236" s="433"/>
      <c r="L236" s="434"/>
      <c r="M236" s="435" t="s">
        <v>39</v>
      </c>
      <c r="N236" s="436"/>
      <c r="O236" s="436"/>
      <c r="P236" s="11" t="s">
        <v>40</v>
      </c>
      <c r="Q236" s="55">
        <f>IFERROR(((E243/D243)*100),0)</f>
        <v>0</v>
      </c>
      <c r="R236" s="78">
        <f>'Output data week'!$D$29</f>
        <v>0.1</v>
      </c>
      <c r="U236" s="67">
        <f>E243/$Q$9</f>
        <v>0</v>
      </c>
      <c r="V236" s="13" t="s">
        <v>41</v>
      </c>
      <c r="W236" s="70">
        <f>W226+E243</f>
        <v>17</v>
      </c>
      <c r="Y236" s="47" t="s">
        <v>42</v>
      </c>
    </row>
    <row r="237" spans="2:26" s="47" customFormat="1" ht="12.75" customHeight="1" x14ac:dyDescent="0.3">
      <c r="B237" s="431"/>
      <c r="C237" s="5">
        <f t="shared" ref="C237:C242" si="64">C236+1</f>
        <v>44487</v>
      </c>
      <c r="D237" s="233">
        <f t="shared" ref="D237:D242" si="65">IFERROR(IF(C237=$H$9,$K$9,D236-E237),0)</f>
        <v>2843</v>
      </c>
      <c r="E237" s="30"/>
      <c r="F237" s="320">
        <v>2637</v>
      </c>
      <c r="G237" s="320">
        <v>11</v>
      </c>
      <c r="H237" s="414">
        <v>399.56</v>
      </c>
      <c r="I237" s="320"/>
      <c r="J237" s="32">
        <f t="shared" si="63"/>
        <v>0</v>
      </c>
      <c r="K237" s="433" t="s">
        <v>224</v>
      </c>
      <c r="L237" s="434"/>
      <c r="M237" s="435" t="s">
        <v>43</v>
      </c>
      <c r="N237" s="436"/>
      <c r="O237" s="436"/>
      <c r="P237" s="11" t="s">
        <v>40</v>
      </c>
      <c r="Q237" s="81">
        <f>IFERROR(((F243/7)*100)/D243,0)</f>
        <v>92.166222802874231</v>
      </c>
      <c r="R237" s="76">
        <f>'Output data week'!$H$29</f>
        <v>93.5</v>
      </c>
      <c r="U237" s="67">
        <f>((F243/7)/$Q$9)</f>
        <v>0.91618381618381617</v>
      </c>
      <c r="V237" s="13" t="s">
        <v>44</v>
      </c>
      <c r="W237" s="69">
        <f>W236/$Q$9</f>
        <v>5.9440559440559438E-3</v>
      </c>
      <c r="Y237" s="68" t="s">
        <v>45</v>
      </c>
    </row>
    <row r="238" spans="2:26" s="47" customFormat="1" ht="12.75" customHeight="1" x14ac:dyDescent="0.3">
      <c r="B238" s="431"/>
      <c r="C238" s="5">
        <f t="shared" si="64"/>
        <v>44488</v>
      </c>
      <c r="D238" s="233">
        <f t="shared" si="65"/>
        <v>2843</v>
      </c>
      <c r="E238" s="30"/>
      <c r="F238" s="320">
        <v>2643</v>
      </c>
      <c r="G238" s="320">
        <v>24</v>
      </c>
      <c r="H238" s="414">
        <v>399.56</v>
      </c>
      <c r="I238" s="320"/>
      <c r="J238" s="32">
        <f t="shared" si="63"/>
        <v>0</v>
      </c>
      <c r="K238" s="433"/>
      <c r="L238" s="434"/>
      <c r="M238" s="435" t="s">
        <v>46</v>
      </c>
      <c r="N238" s="436"/>
      <c r="O238" s="436"/>
      <c r="P238" s="11" t="s">
        <v>40</v>
      </c>
      <c r="Q238" s="55">
        <f>IFERROR(((G243/F243)*100),0)</f>
        <v>0.6869479882237487</v>
      </c>
      <c r="R238" s="44"/>
      <c r="U238" s="72">
        <f>U228+F243</f>
        <v>300203</v>
      </c>
      <c r="V238" s="13" t="s">
        <v>47</v>
      </c>
      <c r="W238" s="75">
        <f>U238/$Q$9</f>
        <v>104.96608391608392</v>
      </c>
      <c r="X238" s="74"/>
      <c r="Y238" s="74" t="s">
        <v>63</v>
      </c>
      <c r="Z238" s="74"/>
    </row>
    <row r="239" spans="2:26" s="47" customFormat="1" ht="12.75" customHeight="1" x14ac:dyDescent="0.3">
      <c r="B239" s="431"/>
      <c r="C239" s="5">
        <f t="shared" si="64"/>
        <v>44489</v>
      </c>
      <c r="D239" s="233">
        <f t="shared" si="65"/>
        <v>2843</v>
      </c>
      <c r="E239" s="30"/>
      <c r="F239" s="320">
        <v>2641</v>
      </c>
      <c r="G239" s="320">
        <v>21</v>
      </c>
      <c r="H239" s="414">
        <v>399.56</v>
      </c>
      <c r="I239" s="320"/>
      <c r="J239" s="32">
        <f t="shared" si="63"/>
        <v>0</v>
      </c>
      <c r="K239" s="433"/>
      <c r="L239" s="434"/>
      <c r="M239" s="435" t="s">
        <v>49</v>
      </c>
      <c r="N239" s="436"/>
      <c r="O239" s="436"/>
      <c r="P239" s="11" t="s">
        <v>50</v>
      </c>
      <c r="Q239" s="246"/>
      <c r="R239" s="76">
        <f>'Output data week'!$K$29</f>
        <v>62.100000381469727</v>
      </c>
      <c r="U239" s="65">
        <f>F243/$Q$9</f>
        <v>6.4132867132867135</v>
      </c>
      <c r="V239" s="13" t="s">
        <v>51</v>
      </c>
    </row>
    <row r="240" spans="2:26" s="47" customFormat="1" ht="12.75" customHeight="1" x14ac:dyDescent="0.3">
      <c r="B240" s="431"/>
      <c r="C240" s="5">
        <f t="shared" si="64"/>
        <v>44490</v>
      </c>
      <c r="D240" s="233">
        <f t="shared" si="65"/>
        <v>2843</v>
      </c>
      <c r="E240" s="30"/>
      <c r="F240" s="320">
        <v>2574</v>
      </c>
      <c r="G240" s="320">
        <v>15</v>
      </c>
      <c r="H240" s="414">
        <v>408.12200000000001</v>
      </c>
      <c r="I240" s="320"/>
      <c r="J240" s="32">
        <f t="shared" si="63"/>
        <v>0</v>
      </c>
      <c r="K240" s="433" t="s">
        <v>225</v>
      </c>
      <c r="L240" s="509" t="s">
        <v>225</v>
      </c>
      <c r="M240" s="435" t="s">
        <v>52</v>
      </c>
      <c r="N240" s="436"/>
      <c r="O240" s="436"/>
      <c r="P240" s="11" t="s">
        <v>50</v>
      </c>
      <c r="Q240" s="50">
        <f>IFERROR(Q239*(Q237/100),0)</f>
        <v>0</v>
      </c>
      <c r="R240" s="76">
        <f>'Output data week'!$M$29</f>
        <v>58.063500356674197</v>
      </c>
      <c r="U240" s="56">
        <f>((F243*Q239)/1000)</f>
        <v>0</v>
      </c>
      <c r="V240" s="13" t="s">
        <v>53</v>
      </c>
      <c r="W240" s="48">
        <f>W230+U240</f>
        <v>4016.6144999999997</v>
      </c>
      <c r="Y240" s="79" t="s">
        <v>54</v>
      </c>
    </row>
    <row r="241" spans="2:25" s="47" customFormat="1" ht="12.75" customHeight="1" x14ac:dyDescent="0.3">
      <c r="B241" s="431"/>
      <c r="C241" s="5">
        <f t="shared" si="64"/>
        <v>44491</v>
      </c>
      <c r="D241" s="233">
        <f t="shared" si="65"/>
        <v>2843</v>
      </c>
      <c r="E241" s="30"/>
      <c r="F241" s="320">
        <v>2561</v>
      </c>
      <c r="G241" s="320">
        <v>25</v>
      </c>
      <c r="H241" s="414">
        <v>408.12200000000001</v>
      </c>
      <c r="I241" s="320"/>
      <c r="J241" s="32">
        <f t="shared" si="63"/>
        <v>0</v>
      </c>
      <c r="K241" s="433" t="s">
        <v>225</v>
      </c>
      <c r="L241" s="509" t="s">
        <v>225</v>
      </c>
      <c r="M241" s="435" t="s">
        <v>55</v>
      </c>
      <c r="N241" s="436"/>
      <c r="O241" s="436"/>
      <c r="P241" s="11" t="s">
        <v>50</v>
      </c>
      <c r="Q241" s="50">
        <f>IFERROR(((H243/7)/D243)*1000,0)</f>
        <v>141.83237023265161</v>
      </c>
      <c r="R241" s="49">
        <f>'Output data week'!$O$29</f>
        <v>125</v>
      </c>
      <c r="U241" s="66">
        <f>U240/$Q$9</f>
        <v>0</v>
      </c>
      <c r="V241" s="13" t="s">
        <v>56</v>
      </c>
      <c r="W241" s="84">
        <f>W240/$Q$9</f>
        <v>1.4044106643356642</v>
      </c>
      <c r="Y241" s="47" t="s">
        <v>57</v>
      </c>
    </row>
    <row r="242" spans="2:25" s="47" customFormat="1" ht="13.5" customHeight="1" thickBot="1" x14ac:dyDescent="0.35">
      <c r="B242" s="431"/>
      <c r="C242" s="22">
        <f t="shared" si="64"/>
        <v>44492</v>
      </c>
      <c r="D242" s="234">
        <f t="shared" si="65"/>
        <v>2843</v>
      </c>
      <c r="E242" s="31"/>
      <c r="F242" s="325">
        <v>2588</v>
      </c>
      <c r="G242" s="325">
        <v>15</v>
      </c>
      <c r="H242" s="415">
        <v>408.12200000000001</v>
      </c>
      <c r="I242" s="325"/>
      <c r="J242" s="33">
        <f t="shared" si="63"/>
        <v>0</v>
      </c>
      <c r="K242" s="437" t="s">
        <v>226</v>
      </c>
      <c r="L242" s="438" t="s">
        <v>226</v>
      </c>
      <c r="M242" s="435" t="s">
        <v>58</v>
      </c>
      <c r="N242" s="436"/>
      <c r="O242" s="436"/>
      <c r="P242" s="11"/>
      <c r="Q242" s="40">
        <f>IFERROR(Q241/Q240,0)</f>
        <v>0</v>
      </c>
      <c r="R242" s="77">
        <f>'Output data week'!$Q$29</f>
        <v>2.1528154388238097</v>
      </c>
      <c r="U242" s="66">
        <f>H243/$Q$9</f>
        <v>0.98692517482517472</v>
      </c>
      <c r="V242" s="13" t="s">
        <v>59</v>
      </c>
      <c r="X242" s="47">
        <f>IFERROR((X232+(F243/D243)),0)</f>
        <v>105.21217628560987</v>
      </c>
      <c r="Y242" s="47" t="s">
        <v>60</v>
      </c>
    </row>
    <row r="243" spans="2:25" s="47" customFormat="1" ht="12.75" customHeight="1" x14ac:dyDescent="0.3">
      <c r="B243" s="432"/>
      <c r="C243" s="21" t="s">
        <v>61</v>
      </c>
      <c r="D243" s="235">
        <f>SUM(D236:D242)/7</f>
        <v>2843</v>
      </c>
      <c r="E243" s="86">
        <f>IFERROR(SUM(E236:E242),0)</f>
        <v>0</v>
      </c>
      <c r="F243" s="87">
        <f>IFERROR(SUM(F236:F242),0)</f>
        <v>18342</v>
      </c>
      <c r="G243" s="87">
        <f>IFERROR(SUM(G236:G242),0)</f>
        <v>126</v>
      </c>
      <c r="H243" s="87">
        <f>IFERROR(SUM(H236:H242),0)</f>
        <v>2822.6059999999998</v>
      </c>
      <c r="I243" s="87">
        <f>IFERROR(SUM(I236:I242),0)</f>
        <v>0</v>
      </c>
      <c r="J243" s="34">
        <f t="shared" si="63"/>
        <v>0</v>
      </c>
      <c r="K243" s="439"/>
      <c r="L243" s="440"/>
      <c r="M243" s="454" t="s">
        <v>62</v>
      </c>
      <c r="N243" s="455"/>
      <c r="O243" s="455"/>
      <c r="P243" s="12" t="s">
        <v>50</v>
      </c>
      <c r="Q243" s="245"/>
      <c r="R243" s="45">
        <f>'Output data week'!$Y$29</f>
        <v>1920.0000166893005</v>
      </c>
      <c r="U243" s="46"/>
    </row>
    <row r="244" spans="2:25" s="47" customFormat="1" ht="5.25" customHeight="1" x14ac:dyDescent="0.3">
      <c r="B244" s="58"/>
      <c r="C244" s="59"/>
      <c r="D244" s="237"/>
      <c r="E244" s="61"/>
      <c r="F244" s="61"/>
      <c r="G244" s="61"/>
      <c r="H244" s="61"/>
      <c r="I244" s="61"/>
      <c r="J244" s="62"/>
      <c r="K244" s="63"/>
      <c r="L244" s="63"/>
      <c r="M244" s="317"/>
      <c r="N244" s="317"/>
      <c r="O244" s="317"/>
      <c r="P244" s="11"/>
      <c r="Q244" s="253"/>
      <c r="R244" s="57"/>
      <c r="U244" s="46"/>
    </row>
    <row r="245" spans="2:25" s="47" customFormat="1" ht="15.75" customHeight="1" x14ac:dyDescent="0.3">
      <c r="B245" s="504" t="s">
        <v>83</v>
      </c>
      <c r="C245" s="505"/>
      <c r="D245" s="366" t="s">
        <v>65</v>
      </c>
      <c r="E245" s="367">
        <f>E213+E223+E233+E243</f>
        <v>12</v>
      </c>
      <c r="F245" s="367">
        <f>F213+F223+F233+F243</f>
        <v>71000</v>
      </c>
      <c r="G245" s="367">
        <f>G213+G223+G233+G243</f>
        <v>588</v>
      </c>
      <c r="H245" s="367">
        <f>H213+H223+H233+H243</f>
        <v>11333.491999999998</v>
      </c>
      <c r="I245" s="367">
        <f>I213+I223+I233+I243</f>
        <v>0</v>
      </c>
      <c r="J245" s="368">
        <f>IFERROR(I245/H245,0)</f>
        <v>0</v>
      </c>
      <c r="K245" s="506" t="s">
        <v>66</v>
      </c>
      <c r="L245" s="507"/>
      <c r="M245" s="507"/>
      <c r="N245" s="507"/>
      <c r="O245" s="369">
        <f>IFERROR(U210+U220+U230+U240,0)</f>
        <v>0</v>
      </c>
      <c r="P245" s="370" t="s">
        <v>67</v>
      </c>
      <c r="Q245" s="371" t="s">
        <v>68</v>
      </c>
      <c r="R245" s="372">
        <f>IFERROR(H245/O245,0)</f>
        <v>0</v>
      </c>
      <c r="U245" s="46"/>
    </row>
    <row r="246" spans="2:25" s="47" customFormat="1" ht="5.25" customHeight="1" x14ac:dyDescent="0.3">
      <c r="B246" s="373"/>
      <c r="C246" s="373"/>
      <c r="D246" s="374"/>
      <c r="E246" s="373"/>
      <c r="F246" s="373"/>
      <c r="G246" s="373"/>
      <c r="H246" s="373"/>
      <c r="I246" s="373"/>
      <c r="J246" s="373"/>
      <c r="K246" s="519"/>
      <c r="L246" s="519"/>
      <c r="M246" s="321"/>
      <c r="N246" s="424"/>
      <c r="O246" s="424"/>
      <c r="P246" s="424"/>
      <c r="Q246" s="424"/>
      <c r="R246" s="424"/>
      <c r="U246" s="46"/>
    </row>
    <row r="247" spans="2:25" s="47" customFormat="1" ht="15.75" customHeight="1" x14ac:dyDescent="0.3">
      <c r="B247" s="363" t="s">
        <v>74</v>
      </c>
      <c r="C247" s="363" t="s">
        <v>75</v>
      </c>
      <c r="D247" s="364" t="s">
        <v>76</v>
      </c>
      <c r="E247" s="365" t="s">
        <v>77</v>
      </c>
      <c r="F247" s="363" t="s">
        <v>69</v>
      </c>
      <c r="G247" s="363" t="s">
        <v>46</v>
      </c>
      <c r="H247" s="363" t="s">
        <v>78</v>
      </c>
      <c r="I247" s="363" t="s">
        <v>79</v>
      </c>
      <c r="J247" s="363" t="s">
        <v>80</v>
      </c>
      <c r="K247" s="501" t="s">
        <v>81</v>
      </c>
      <c r="L247" s="503"/>
      <c r="M247" s="458" t="s">
        <v>37</v>
      </c>
      <c r="N247" s="459"/>
      <c r="O247" s="459"/>
      <c r="P247" s="7" t="s">
        <v>38</v>
      </c>
      <c r="Q247" s="241">
        <v>16</v>
      </c>
      <c r="R247" s="42"/>
      <c r="U247" s="46"/>
    </row>
    <row r="248" spans="2:25" s="47" customFormat="1" ht="13.75" customHeight="1" x14ac:dyDescent="0.3">
      <c r="B248" s="441">
        <f>B236+1</f>
        <v>39</v>
      </c>
      <c r="C248" s="6">
        <f>C242+1</f>
        <v>44493</v>
      </c>
      <c r="D248" s="229">
        <f>IFERROR(IF(C248=$H$9,$K$9,D242-E248),0)</f>
        <v>2843</v>
      </c>
      <c r="E248" s="28"/>
      <c r="F248" s="322">
        <v>2543</v>
      </c>
      <c r="G248" s="322">
        <v>19</v>
      </c>
      <c r="H248" s="322">
        <v>408</v>
      </c>
      <c r="I248" s="322"/>
      <c r="J248" s="35">
        <f t="shared" ref="J248:J255" si="66">IFERROR(I248/H248,0)</f>
        <v>0</v>
      </c>
      <c r="K248" s="444"/>
      <c r="L248" s="445"/>
      <c r="M248" s="446" t="s">
        <v>39</v>
      </c>
      <c r="N248" s="447"/>
      <c r="O248" s="447"/>
      <c r="P248" s="8" t="s">
        <v>40</v>
      </c>
      <c r="Q248" s="54">
        <f>IFERROR(((E255/D255)*100),0)</f>
        <v>0</v>
      </c>
      <c r="R248" s="52">
        <f>'Output data week'!$D$30</f>
        <v>0.1</v>
      </c>
      <c r="U248" s="67">
        <f>E255/$Q$9</f>
        <v>0</v>
      </c>
      <c r="V248" s="13" t="s">
        <v>41</v>
      </c>
      <c r="W248" s="70">
        <f>E255+W236</f>
        <v>17</v>
      </c>
      <c r="Y248" s="47" t="s">
        <v>42</v>
      </c>
    </row>
    <row r="249" spans="2:25" s="47" customFormat="1" ht="13.75" customHeight="1" x14ac:dyDescent="0.3">
      <c r="B249" s="442"/>
      <c r="C249" s="6">
        <f t="shared" ref="C249:C254" si="67">C248+1</f>
        <v>44494</v>
      </c>
      <c r="D249" s="229">
        <f t="shared" ref="D249:D254" si="68">IFERROR(IF(C249=$H$9,$K$9,D248-E249),0)</f>
        <v>2843</v>
      </c>
      <c r="E249" s="28"/>
      <c r="F249" s="322">
        <v>2566</v>
      </c>
      <c r="G249" s="322">
        <v>24</v>
      </c>
      <c r="H249" s="409">
        <v>408</v>
      </c>
      <c r="I249" s="322"/>
      <c r="J249" s="35">
        <f t="shared" si="66"/>
        <v>0</v>
      </c>
      <c r="K249" s="444"/>
      <c r="L249" s="445"/>
      <c r="M249" s="446" t="s">
        <v>43</v>
      </c>
      <c r="N249" s="447"/>
      <c r="O249" s="447"/>
      <c r="P249" s="8" t="s">
        <v>40</v>
      </c>
      <c r="Q249" s="54">
        <f>IFERROR(((F255/7)*100)/D255,0)</f>
        <v>91.553188281995872</v>
      </c>
      <c r="R249" s="52">
        <f>'Output data week'!$H$30</f>
        <v>92.5</v>
      </c>
      <c r="U249" s="67">
        <f>((F255/7)/$Q$9)</f>
        <v>0.91008991008991003</v>
      </c>
      <c r="V249" s="13" t="s">
        <v>44</v>
      </c>
      <c r="W249" s="69">
        <f>W248/$Q$9</f>
        <v>5.9440559440559438E-3</v>
      </c>
      <c r="Y249" s="68" t="s">
        <v>45</v>
      </c>
    </row>
    <row r="250" spans="2:25" s="47" customFormat="1" ht="13.75" customHeight="1" x14ac:dyDescent="0.3">
      <c r="B250" s="442"/>
      <c r="C250" s="6">
        <f t="shared" si="67"/>
        <v>44495</v>
      </c>
      <c r="D250" s="229">
        <f t="shared" si="68"/>
        <v>2843</v>
      </c>
      <c r="E250" s="28"/>
      <c r="F250" s="322">
        <v>2647</v>
      </c>
      <c r="G250" s="322">
        <v>19</v>
      </c>
      <c r="H250" s="409">
        <v>408</v>
      </c>
      <c r="I250" s="322"/>
      <c r="J250" s="35">
        <f t="shared" si="66"/>
        <v>0</v>
      </c>
      <c r="K250" s="444" t="s">
        <v>227</v>
      </c>
      <c r="L250" s="445"/>
      <c r="M250" s="446" t="s">
        <v>46</v>
      </c>
      <c r="N250" s="447"/>
      <c r="O250" s="447"/>
      <c r="P250" s="8" t="s">
        <v>40</v>
      </c>
      <c r="Q250" s="80">
        <f>IFERROR(((G255/F255)*100),0)</f>
        <v>0.75740944017563117</v>
      </c>
      <c r="R250" s="52"/>
      <c r="U250" s="72">
        <f>U238+F255</f>
        <v>318423</v>
      </c>
      <c r="V250" s="13" t="s">
        <v>47</v>
      </c>
      <c r="W250" s="75">
        <f>U250/$Q$9</f>
        <v>111.33671328671329</v>
      </c>
      <c r="Y250" s="47" t="s">
        <v>63</v>
      </c>
    </row>
    <row r="251" spans="2:25" s="47" customFormat="1" ht="13.75" customHeight="1" x14ac:dyDescent="0.3">
      <c r="B251" s="442"/>
      <c r="C251" s="6">
        <f t="shared" si="67"/>
        <v>44496</v>
      </c>
      <c r="D251" s="229">
        <f t="shared" si="68"/>
        <v>2843</v>
      </c>
      <c r="E251" s="28"/>
      <c r="F251" s="322">
        <v>2597</v>
      </c>
      <c r="G251" s="322">
        <v>15</v>
      </c>
      <c r="H251" s="409">
        <v>408</v>
      </c>
      <c r="I251" s="322"/>
      <c r="J251" s="35">
        <f t="shared" si="66"/>
        <v>0</v>
      </c>
      <c r="K251" s="444" t="s">
        <v>228</v>
      </c>
      <c r="L251" s="445"/>
      <c r="M251" s="446" t="s">
        <v>49</v>
      </c>
      <c r="N251" s="447"/>
      <c r="O251" s="447"/>
      <c r="P251" s="8" t="s">
        <v>50</v>
      </c>
      <c r="Q251" s="242"/>
      <c r="R251" s="52">
        <f>'Output data week'!$K$30</f>
        <v>62.200000762939453</v>
      </c>
      <c r="U251" s="65">
        <f>F255/$Q$9</f>
        <v>6.3706293706293708</v>
      </c>
      <c r="V251" s="13" t="s">
        <v>51</v>
      </c>
    </row>
    <row r="252" spans="2:25" s="47" customFormat="1" ht="13.75" customHeight="1" x14ac:dyDescent="0.3">
      <c r="B252" s="442"/>
      <c r="C252" s="6">
        <f t="shared" si="67"/>
        <v>44497</v>
      </c>
      <c r="D252" s="229">
        <f t="shared" si="68"/>
        <v>2843</v>
      </c>
      <c r="E252" s="28"/>
      <c r="F252" s="322">
        <v>2615</v>
      </c>
      <c r="G252" s="322">
        <v>18</v>
      </c>
      <c r="H252" s="409">
        <v>408</v>
      </c>
      <c r="I252" s="322"/>
      <c r="J252" s="35">
        <f t="shared" si="66"/>
        <v>0</v>
      </c>
      <c r="K252" s="444" t="s">
        <v>228</v>
      </c>
      <c r="L252" s="445"/>
      <c r="M252" s="446" t="s">
        <v>52</v>
      </c>
      <c r="N252" s="447"/>
      <c r="O252" s="447"/>
      <c r="P252" s="8" t="s">
        <v>50</v>
      </c>
      <c r="Q252" s="39">
        <f>IFERROR(Q251*(Q249/100),0)</f>
        <v>0</v>
      </c>
      <c r="R252" s="52">
        <f>'Output data week'!$M$30</f>
        <v>57.535000705719</v>
      </c>
      <c r="U252" s="56">
        <f>((F255*Q251)/1000)</f>
        <v>0</v>
      </c>
      <c r="V252" s="13" t="s">
        <v>53</v>
      </c>
      <c r="W252" s="75">
        <f>W240+U252</f>
        <v>4016.6144999999997</v>
      </c>
      <c r="Y252" s="79" t="s">
        <v>54</v>
      </c>
    </row>
    <row r="253" spans="2:25" s="47" customFormat="1" ht="13.75" customHeight="1" x14ac:dyDescent="0.3">
      <c r="B253" s="442"/>
      <c r="C253" s="6">
        <f t="shared" si="67"/>
        <v>44498</v>
      </c>
      <c r="D253" s="229">
        <f t="shared" si="68"/>
        <v>2843</v>
      </c>
      <c r="E253" s="28"/>
      <c r="F253" s="322">
        <v>2606</v>
      </c>
      <c r="G253" s="322">
        <v>21</v>
      </c>
      <c r="H253" s="409">
        <v>408</v>
      </c>
      <c r="I253" s="322"/>
      <c r="J253" s="35">
        <f t="shared" si="66"/>
        <v>0</v>
      </c>
      <c r="K253" s="444" t="s">
        <v>228</v>
      </c>
      <c r="L253" s="445"/>
      <c r="M253" s="446" t="s">
        <v>55</v>
      </c>
      <c r="N253" s="447"/>
      <c r="O253" s="447"/>
      <c r="P253" s="8" t="s">
        <v>50</v>
      </c>
      <c r="Q253" s="39">
        <f>IFERROR(((H255/7)/D255)*1000,0)</f>
        <v>143.51037636299682</v>
      </c>
      <c r="R253" s="52">
        <f>'Output data week'!$O$30</f>
        <v>125</v>
      </c>
      <c r="U253" s="66">
        <f>U252/$Q$9</f>
        <v>0</v>
      </c>
      <c r="V253" s="13" t="s">
        <v>56</v>
      </c>
      <c r="W253" s="84">
        <f>W252/$Q$9</f>
        <v>1.4044106643356642</v>
      </c>
      <c r="Y253" s="47" t="s">
        <v>57</v>
      </c>
    </row>
    <row r="254" spans="2:25" s="47" customFormat="1" ht="13.75" customHeight="1" thickBot="1" x14ac:dyDescent="0.35">
      <c r="B254" s="442"/>
      <c r="C254" s="20">
        <f t="shared" si="67"/>
        <v>44499</v>
      </c>
      <c r="D254" s="230">
        <f t="shared" si="68"/>
        <v>2843</v>
      </c>
      <c r="E254" s="29"/>
      <c r="F254" s="323">
        <v>2646</v>
      </c>
      <c r="G254" s="323">
        <v>22</v>
      </c>
      <c r="H254" s="410">
        <v>408</v>
      </c>
      <c r="I254" s="323"/>
      <c r="J254" s="36">
        <f t="shared" si="66"/>
        <v>0</v>
      </c>
      <c r="K254" s="444" t="s">
        <v>228</v>
      </c>
      <c r="L254" s="445"/>
      <c r="M254" s="446" t="s">
        <v>58</v>
      </c>
      <c r="N254" s="447"/>
      <c r="O254" s="447"/>
      <c r="P254" s="8"/>
      <c r="Q254" s="51">
        <f>IFERROR(Q253/Q252,0)</f>
        <v>0</v>
      </c>
      <c r="R254" s="52">
        <f>'Output data week'!$Q$30</f>
        <v>2.1725905703791009</v>
      </c>
      <c r="U254" s="66">
        <f>H255/$Q$9</f>
        <v>0.99860139860139863</v>
      </c>
      <c r="V254" s="13" t="s">
        <v>59</v>
      </c>
      <c r="X254" s="47">
        <f>IFERROR((X242+(F255/D255)),0)</f>
        <v>111.62089946534958</v>
      </c>
      <c r="Y254" s="47" t="s">
        <v>60</v>
      </c>
    </row>
    <row r="255" spans="2:25" s="47" customFormat="1" ht="13.75" customHeight="1" x14ac:dyDescent="0.3">
      <c r="B255" s="443"/>
      <c r="C255" s="19" t="s">
        <v>61</v>
      </c>
      <c r="D255" s="231">
        <f>SUM(D248:D254)/7</f>
        <v>2843</v>
      </c>
      <c r="E255" s="23">
        <f>IFERROR(SUM(E248:E254),0)</f>
        <v>0</v>
      </c>
      <c r="F255" s="24">
        <f>IFERROR(SUM(F248:F254),0)</f>
        <v>18220</v>
      </c>
      <c r="G255" s="24">
        <f>IFERROR(SUM(G248:G254),0)</f>
        <v>138</v>
      </c>
      <c r="H255" s="24">
        <f>IFERROR(SUM(H248:H254),0)</f>
        <v>2856</v>
      </c>
      <c r="I255" s="24">
        <f>IFERROR(SUM(I248:I254),0)</f>
        <v>0</v>
      </c>
      <c r="J255" s="37">
        <f t="shared" si="66"/>
        <v>0</v>
      </c>
      <c r="K255" s="450"/>
      <c r="L255" s="451"/>
      <c r="M255" s="452" t="s">
        <v>62</v>
      </c>
      <c r="N255" s="453"/>
      <c r="O255" s="453"/>
      <c r="P255" s="9" t="s">
        <v>50</v>
      </c>
      <c r="Q255" s="243"/>
      <c r="R255" s="53">
        <f>'Output data week'!$Y$30</f>
        <v>1930.0000071525574</v>
      </c>
      <c r="U255" s="46"/>
    </row>
    <row r="256" spans="2:25" s="47" customFormat="1" ht="5.25" customHeight="1" x14ac:dyDescent="0.3">
      <c r="B256" s="324"/>
      <c r="C256" s="324"/>
      <c r="D256" s="232"/>
      <c r="E256" s="324"/>
      <c r="F256" s="324"/>
      <c r="G256" s="324"/>
      <c r="H256" s="324"/>
      <c r="I256" s="324"/>
      <c r="J256" s="324"/>
      <c r="K256" s="461"/>
      <c r="L256" s="461"/>
      <c r="M256" s="321"/>
      <c r="N256" s="424"/>
      <c r="O256" s="424"/>
      <c r="P256" s="424"/>
      <c r="Q256" s="424"/>
      <c r="R256" s="424"/>
      <c r="U256" s="46"/>
    </row>
    <row r="257" spans="2:26" s="47" customFormat="1" ht="15.75" customHeight="1" x14ac:dyDescent="0.3">
      <c r="B257" s="363" t="s">
        <v>74</v>
      </c>
      <c r="C257" s="363" t="s">
        <v>75</v>
      </c>
      <c r="D257" s="364" t="s">
        <v>76</v>
      </c>
      <c r="E257" s="365" t="s">
        <v>77</v>
      </c>
      <c r="F257" s="363" t="s">
        <v>69</v>
      </c>
      <c r="G257" s="363" t="s">
        <v>46</v>
      </c>
      <c r="H257" s="363" t="s">
        <v>78</v>
      </c>
      <c r="I257" s="363" t="s">
        <v>79</v>
      </c>
      <c r="J257" s="363" t="s">
        <v>80</v>
      </c>
      <c r="K257" s="501" t="s">
        <v>81</v>
      </c>
      <c r="L257" s="502"/>
      <c r="M257" s="428" t="s">
        <v>37</v>
      </c>
      <c r="N257" s="429"/>
      <c r="O257" s="429"/>
      <c r="P257" s="10" t="s">
        <v>38</v>
      </c>
      <c r="Q257" s="244">
        <v>16</v>
      </c>
      <c r="R257" s="43"/>
      <c r="U257" s="46"/>
    </row>
    <row r="258" spans="2:26" s="47" customFormat="1" ht="13.75" customHeight="1" x14ac:dyDescent="0.3">
      <c r="B258" s="430">
        <f>B248+1</f>
        <v>40</v>
      </c>
      <c r="C258" s="5">
        <f>C254+1</f>
        <v>44500</v>
      </c>
      <c r="D258" s="233">
        <f>IFERROR(IF(C258=$H$9,$K$9,D254-E258),0)</f>
        <v>2838</v>
      </c>
      <c r="E258" s="30">
        <v>5</v>
      </c>
      <c r="F258" s="320">
        <v>2645</v>
      </c>
      <c r="G258" s="320">
        <v>19</v>
      </c>
      <c r="H258" s="414">
        <v>407.40699999999998</v>
      </c>
      <c r="I258" s="320"/>
      <c r="J258" s="32">
        <f t="shared" ref="J258:J265" si="69">IFERROR(I258/H258,0)</f>
        <v>0</v>
      </c>
      <c r="K258" s="433" t="s">
        <v>211</v>
      </c>
      <c r="L258" s="434"/>
      <c r="M258" s="435" t="s">
        <v>39</v>
      </c>
      <c r="N258" s="436"/>
      <c r="O258" s="436"/>
      <c r="P258" s="11" t="s">
        <v>40</v>
      </c>
      <c r="Q258" s="55">
        <f>IFERROR(((E265/D265)*100),0)</f>
        <v>0.17618040873854829</v>
      </c>
      <c r="R258" s="78">
        <f>'Output data week'!$D$31</f>
        <v>0.1</v>
      </c>
      <c r="U258" s="67">
        <f>E265/$Q$9</f>
        <v>1.7482517482517483E-3</v>
      </c>
      <c r="V258" s="13" t="s">
        <v>41</v>
      </c>
      <c r="W258" s="70">
        <f>W248+E265</f>
        <v>22</v>
      </c>
      <c r="Y258" s="47" t="s">
        <v>42</v>
      </c>
    </row>
    <row r="259" spans="2:26" s="47" customFormat="1" ht="13.75" customHeight="1" x14ac:dyDescent="0.3">
      <c r="B259" s="431"/>
      <c r="C259" s="5">
        <f t="shared" ref="C259:C264" si="70">C258+1</f>
        <v>44501</v>
      </c>
      <c r="D259" s="233">
        <f t="shared" ref="D259:D264" si="71">IFERROR(IF(C259=$H$9,$K$9,D258-E259),0)</f>
        <v>2838</v>
      </c>
      <c r="E259" s="30"/>
      <c r="F259" s="320">
        <v>2659</v>
      </c>
      <c r="G259" s="320">
        <v>17</v>
      </c>
      <c r="H259" s="414">
        <v>407.40699999999998</v>
      </c>
      <c r="I259" s="320"/>
      <c r="J259" s="32">
        <f t="shared" si="69"/>
        <v>0</v>
      </c>
      <c r="K259" s="433" t="s">
        <v>228</v>
      </c>
      <c r="L259" s="509"/>
      <c r="M259" s="435" t="s">
        <v>43</v>
      </c>
      <c r="N259" s="436"/>
      <c r="O259" s="436"/>
      <c r="P259" s="11" t="s">
        <v>40</v>
      </c>
      <c r="Q259" s="81">
        <f>IFERROR(((F265/7)*100)/D265,0)</f>
        <v>94.080338266384771</v>
      </c>
      <c r="R259" s="76">
        <f>'Output data week'!$H$31</f>
        <v>92.5</v>
      </c>
      <c r="U259" s="67">
        <f>((F265/7)/$Q$9)</f>
        <v>0.93356643356643354</v>
      </c>
      <c r="V259" s="13" t="s">
        <v>44</v>
      </c>
      <c r="W259" s="69">
        <f>W258/$Q$9</f>
        <v>7.6923076923076927E-3</v>
      </c>
      <c r="Y259" s="68" t="s">
        <v>45</v>
      </c>
    </row>
    <row r="260" spans="2:26" s="47" customFormat="1" ht="13.75" customHeight="1" x14ac:dyDescent="0.3">
      <c r="B260" s="431"/>
      <c r="C260" s="5">
        <f t="shared" si="70"/>
        <v>44502</v>
      </c>
      <c r="D260" s="233">
        <f t="shared" si="71"/>
        <v>2838</v>
      </c>
      <c r="E260" s="30"/>
      <c r="F260" s="320">
        <v>2619</v>
      </c>
      <c r="G260" s="320">
        <v>23</v>
      </c>
      <c r="H260" s="414">
        <v>407.40699999999998</v>
      </c>
      <c r="I260" s="320"/>
      <c r="J260" s="32">
        <f t="shared" si="69"/>
        <v>0</v>
      </c>
      <c r="K260" s="433" t="s">
        <v>228</v>
      </c>
      <c r="L260" s="509"/>
      <c r="M260" s="435" t="s">
        <v>46</v>
      </c>
      <c r="N260" s="436"/>
      <c r="O260" s="436"/>
      <c r="P260" s="11" t="s">
        <v>40</v>
      </c>
      <c r="Q260" s="55">
        <f>IFERROR(((G265/F265)*100),0)</f>
        <v>0.71696094168004276</v>
      </c>
      <c r="R260" s="44"/>
      <c r="U260" s="72">
        <f>U250+F265</f>
        <v>337113</v>
      </c>
      <c r="V260" s="13" t="s">
        <v>47</v>
      </c>
      <c r="W260" s="75">
        <f>U260/$Q$9</f>
        <v>117.87167832167832</v>
      </c>
      <c r="X260" s="74"/>
      <c r="Y260" s="74" t="s">
        <v>63</v>
      </c>
      <c r="Z260" s="74"/>
    </row>
    <row r="261" spans="2:26" s="47" customFormat="1" ht="13.75" customHeight="1" x14ac:dyDescent="0.3">
      <c r="B261" s="431"/>
      <c r="C261" s="5">
        <f t="shared" si="70"/>
        <v>44503</v>
      </c>
      <c r="D261" s="233">
        <f t="shared" si="71"/>
        <v>2838</v>
      </c>
      <c r="E261" s="30"/>
      <c r="F261" s="320">
        <v>2675</v>
      </c>
      <c r="G261" s="320">
        <v>23</v>
      </c>
      <c r="H261" s="414">
        <v>407.40699999999998</v>
      </c>
      <c r="I261" s="320"/>
      <c r="J261" s="32">
        <f t="shared" si="69"/>
        <v>0</v>
      </c>
      <c r="K261" s="433" t="s">
        <v>228</v>
      </c>
      <c r="L261" s="509"/>
      <c r="M261" s="435" t="s">
        <v>49</v>
      </c>
      <c r="N261" s="436"/>
      <c r="O261" s="436"/>
      <c r="P261" s="11" t="s">
        <v>50</v>
      </c>
      <c r="Q261" s="246"/>
      <c r="R261" s="76">
        <f>'Output data week'!$K$31</f>
        <v>62.299999237060547</v>
      </c>
      <c r="U261" s="65">
        <f>F265/$Q$9</f>
        <v>6.534965034965035</v>
      </c>
      <c r="V261" s="13" t="s">
        <v>51</v>
      </c>
    </row>
    <row r="262" spans="2:26" s="47" customFormat="1" ht="13.75" customHeight="1" x14ac:dyDescent="0.3">
      <c r="B262" s="431"/>
      <c r="C262" s="5">
        <f t="shared" si="70"/>
        <v>44504</v>
      </c>
      <c r="D262" s="233">
        <f t="shared" si="71"/>
        <v>2838</v>
      </c>
      <c r="E262" s="30"/>
      <c r="F262" s="320">
        <v>2698</v>
      </c>
      <c r="G262" s="320">
        <v>20</v>
      </c>
      <c r="H262" s="414">
        <v>407.40699999999998</v>
      </c>
      <c r="I262" s="320"/>
      <c r="J262" s="32">
        <f t="shared" si="69"/>
        <v>0</v>
      </c>
      <c r="K262" s="433" t="s">
        <v>228</v>
      </c>
      <c r="L262" s="509"/>
      <c r="M262" s="435" t="s">
        <v>52</v>
      </c>
      <c r="N262" s="436"/>
      <c r="O262" s="436"/>
      <c r="P262" s="11" t="s">
        <v>50</v>
      </c>
      <c r="Q262" s="50">
        <f>IFERROR(Q261*(Q259/100),0)</f>
        <v>0</v>
      </c>
      <c r="R262" s="76">
        <f>'Output data week'!$M$31</f>
        <v>57.627499294281009</v>
      </c>
      <c r="U262" s="56">
        <f>((F265*Q261)/1000)</f>
        <v>0</v>
      </c>
      <c r="V262" s="13" t="s">
        <v>53</v>
      </c>
      <c r="W262" s="48">
        <f>W252+U262</f>
        <v>4016.6144999999997</v>
      </c>
      <c r="Y262" s="79" t="s">
        <v>54</v>
      </c>
    </row>
    <row r="263" spans="2:26" s="47" customFormat="1" ht="13.75" customHeight="1" x14ac:dyDescent="0.3">
      <c r="B263" s="431"/>
      <c r="C263" s="5">
        <f t="shared" si="70"/>
        <v>44505</v>
      </c>
      <c r="D263" s="233">
        <f t="shared" si="71"/>
        <v>2838</v>
      </c>
      <c r="E263" s="30"/>
      <c r="F263" s="320">
        <v>2676</v>
      </c>
      <c r="G263" s="320">
        <v>18</v>
      </c>
      <c r="H263" s="414">
        <v>407.40699999999998</v>
      </c>
      <c r="I263" s="320"/>
      <c r="J263" s="32">
        <f t="shared" si="69"/>
        <v>0</v>
      </c>
      <c r="K263" s="433" t="s">
        <v>228</v>
      </c>
      <c r="L263" s="509"/>
      <c r="M263" s="435" t="s">
        <v>55</v>
      </c>
      <c r="N263" s="436"/>
      <c r="O263" s="436"/>
      <c r="P263" s="11" t="s">
        <v>50</v>
      </c>
      <c r="Q263" s="50">
        <f>IFERROR(((H265/7)/D265)*1000,0)</f>
        <v>143.55426356589149</v>
      </c>
      <c r="R263" s="49">
        <f>'Output data week'!$O$31</f>
        <v>125</v>
      </c>
      <c r="U263" s="66">
        <f>U262/$Q$9</f>
        <v>0</v>
      </c>
      <c r="V263" s="13" t="s">
        <v>56</v>
      </c>
      <c r="W263" s="84">
        <f>W262/$Q$9</f>
        <v>1.4044106643356642</v>
      </c>
      <c r="Y263" s="47" t="s">
        <v>57</v>
      </c>
    </row>
    <row r="264" spans="2:26" s="47" customFormat="1" ht="13.75" customHeight="1" thickBot="1" x14ac:dyDescent="0.35">
      <c r="B264" s="431"/>
      <c r="C264" s="22">
        <f t="shared" si="70"/>
        <v>44506</v>
      </c>
      <c r="D264" s="234">
        <f t="shared" si="71"/>
        <v>2838</v>
      </c>
      <c r="E264" s="31"/>
      <c r="F264" s="325">
        <v>2718</v>
      </c>
      <c r="G264" s="325">
        <v>14</v>
      </c>
      <c r="H264" s="415">
        <v>407.40699999999998</v>
      </c>
      <c r="I264" s="325"/>
      <c r="J264" s="33">
        <f t="shared" si="69"/>
        <v>0</v>
      </c>
      <c r="K264" s="433" t="s">
        <v>228</v>
      </c>
      <c r="L264" s="509"/>
      <c r="M264" s="435" t="s">
        <v>58</v>
      </c>
      <c r="N264" s="436"/>
      <c r="O264" s="436"/>
      <c r="P264" s="11"/>
      <c r="Q264" s="40">
        <f>IFERROR(Q263/Q262,0)</f>
        <v>0</v>
      </c>
      <c r="R264" s="77">
        <f>'Output data week'!$Q$31</f>
        <v>2.169103319262113</v>
      </c>
      <c r="U264" s="66">
        <f>H265/$Q$9</f>
        <v>0.99715000000000009</v>
      </c>
      <c r="V264" s="13" t="s">
        <v>59</v>
      </c>
      <c r="X264" s="47">
        <f>IFERROR((X254+(F265/D265)),0)</f>
        <v>118.20652314399652</v>
      </c>
      <c r="Y264" s="47" t="s">
        <v>60</v>
      </c>
    </row>
    <row r="265" spans="2:26" s="47" customFormat="1" ht="13.75" customHeight="1" x14ac:dyDescent="0.3">
      <c r="B265" s="432"/>
      <c r="C265" s="21" t="s">
        <v>61</v>
      </c>
      <c r="D265" s="235">
        <f>SUM(D258:D264)/7</f>
        <v>2838</v>
      </c>
      <c r="E265" s="86">
        <f>IFERROR(SUM(E258:E264),0)</f>
        <v>5</v>
      </c>
      <c r="F265" s="87">
        <f>IFERROR(SUM(F258:F264),0)</f>
        <v>18690</v>
      </c>
      <c r="G265" s="87">
        <f>IFERROR(SUM(G258:G264),0)</f>
        <v>134</v>
      </c>
      <c r="H265" s="87">
        <f>IFERROR(SUM(H258:H264),0)</f>
        <v>2851.8490000000002</v>
      </c>
      <c r="I265" s="87">
        <f>IFERROR(SUM(I258:I264),0)</f>
        <v>0</v>
      </c>
      <c r="J265" s="34">
        <f t="shared" si="69"/>
        <v>0</v>
      </c>
      <c r="K265" s="439"/>
      <c r="L265" s="440"/>
      <c r="M265" s="454" t="s">
        <v>62</v>
      </c>
      <c r="N265" s="455"/>
      <c r="O265" s="455"/>
      <c r="P265" s="12" t="s">
        <v>50</v>
      </c>
      <c r="Q265" s="245"/>
      <c r="R265" s="45">
        <f>'Output data week'!$Y$31</f>
        <v>1930.0000071525574</v>
      </c>
      <c r="U265" s="46"/>
    </row>
    <row r="266" spans="2:26" s="47" customFormat="1" ht="5.25" customHeight="1" x14ac:dyDescent="0.3">
      <c r="B266" s="326"/>
      <c r="C266" s="326"/>
      <c r="D266" s="236"/>
      <c r="E266" s="326"/>
      <c r="F266" s="326"/>
      <c r="G266" s="326"/>
      <c r="H266" s="326"/>
      <c r="I266" s="326"/>
      <c r="J266" s="326"/>
      <c r="K266" s="423"/>
      <c r="L266" s="423"/>
      <c r="M266" s="321"/>
      <c r="N266" s="424"/>
      <c r="O266" s="424"/>
      <c r="P266" s="424"/>
      <c r="Q266" s="424"/>
      <c r="R266" s="424"/>
      <c r="U266" s="46"/>
    </row>
    <row r="267" spans="2:26" s="47" customFormat="1" ht="15.75" customHeight="1" x14ac:dyDescent="0.3">
      <c r="B267" s="363" t="s">
        <v>74</v>
      </c>
      <c r="C267" s="363" t="s">
        <v>75</v>
      </c>
      <c r="D267" s="364" t="s">
        <v>76</v>
      </c>
      <c r="E267" s="365" t="s">
        <v>77</v>
      </c>
      <c r="F267" s="363" t="s">
        <v>69</v>
      </c>
      <c r="G267" s="363" t="s">
        <v>46</v>
      </c>
      <c r="H267" s="363" t="s">
        <v>78</v>
      </c>
      <c r="I267" s="363" t="s">
        <v>79</v>
      </c>
      <c r="J267" s="363" t="s">
        <v>80</v>
      </c>
      <c r="K267" s="501" t="s">
        <v>81</v>
      </c>
      <c r="L267" s="503"/>
      <c r="M267" s="458" t="s">
        <v>37</v>
      </c>
      <c r="N267" s="459"/>
      <c r="O267" s="459"/>
      <c r="P267" s="7" t="s">
        <v>38</v>
      </c>
      <c r="Q267" s="241">
        <v>16</v>
      </c>
      <c r="R267" s="42"/>
      <c r="U267" s="46"/>
    </row>
    <row r="268" spans="2:26" s="47" customFormat="1" ht="13.75" customHeight="1" x14ac:dyDescent="0.3">
      <c r="B268" s="441">
        <f>B258+1</f>
        <v>41</v>
      </c>
      <c r="C268" s="6">
        <f>C264+1</f>
        <v>44507</v>
      </c>
      <c r="D268" s="229">
        <f>IFERROR(IF(C268=$H$9,$K$9,D264-E268),0)</f>
        <v>2838</v>
      </c>
      <c r="E268" s="28"/>
      <c r="F268" s="322">
        <v>2665</v>
      </c>
      <c r="G268" s="322">
        <v>18</v>
      </c>
      <c r="H268" s="412">
        <v>407.40699999999998</v>
      </c>
      <c r="I268" s="322"/>
      <c r="J268" s="35">
        <f t="shared" ref="J268:J275" si="72">IFERROR(I268/H268,0)</f>
        <v>0</v>
      </c>
      <c r="K268" s="444" t="s">
        <v>228</v>
      </c>
      <c r="L268" s="508"/>
      <c r="M268" s="446" t="s">
        <v>39</v>
      </c>
      <c r="N268" s="447"/>
      <c r="O268" s="447"/>
      <c r="P268" s="8" t="s">
        <v>40</v>
      </c>
      <c r="Q268" s="54">
        <f>IFERROR(((E275/D275)*100),0)</f>
        <v>0</v>
      </c>
      <c r="R268" s="52">
        <f>'Output data week'!$D$32</f>
        <v>0.1</v>
      </c>
      <c r="U268" s="67">
        <f>E275/$Q$9</f>
        <v>0</v>
      </c>
      <c r="V268" s="13" t="s">
        <v>41</v>
      </c>
      <c r="W268" s="70">
        <f>W258+E275</f>
        <v>22</v>
      </c>
      <c r="Y268" s="47" t="s">
        <v>42</v>
      </c>
    </row>
    <row r="269" spans="2:26" s="47" customFormat="1" ht="13.75" customHeight="1" x14ac:dyDescent="0.3">
      <c r="B269" s="442"/>
      <c r="C269" s="6">
        <f t="shared" ref="C269:C274" si="73">C268+1</f>
        <v>44508</v>
      </c>
      <c r="D269" s="229">
        <f t="shared" ref="D269:D274" si="74">IFERROR(IF(C269=$H$9,$K$9,D268-E269),0)</f>
        <v>2838</v>
      </c>
      <c r="E269" s="28"/>
      <c r="F269" s="322">
        <v>2670</v>
      </c>
      <c r="G269" s="322">
        <v>18</v>
      </c>
      <c r="H269" s="412">
        <v>407.40699999999998</v>
      </c>
      <c r="I269" s="322"/>
      <c r="J269" s="35">
        <f t="shared" si="72"/>
        <v>0</v>
      </c>
      <c r="K269" s="444" t="s">
        <v>228</v>
      </c>
      <c r="L269" s="508"/>
      <c r="M269" s="446" t="s">
        <v>43</v>
      </c>
      <c r="N269" s="447"/>
      <c r="O269" s="447"/>
      <c r="P269" s="8" t="s">
        <v>40</v>
      </c>
      <c r="Q269" s="54">
        <f>IFERROR(((F275/7)*100)/D275,0)</f>
        <v>93.657505285412256</v>
      </c>
      <c r="R269" s="52">
        <f>'Output data week'!$H$32</f>
        <v>92</v>
      </c>
      <c r="U269" s="67">
        <f>((F275/7)/$Q$9)</f>
        <v>0.92937062937062942</v>
      </c>
      <c r="V269" s="13" t="s">
        <v>44</v>
      </c>
      <c r="W269" s="69">
        <f>W268/$Q$9</f>
        <v>7.6923076923076927E-3</v>
      </c>
      <c r="Y269" s="68" t="s">
        <v>45</v>
      </c>
    </row>
    <row r="270" spans="2:26" s="47" customFormat="1" ht="13.75" customHeight="1" x14ac:dyDescent="0.3">
      <c r="B270" s="442"/>
      <c r="C270" s="6">
        <f t="shared" si="73"/>
        <v>44509</v>
      </c>
      <c r="D270" s="229">
        <f t="shared" si="74"/>
        <v>2838</v>
      </c>
      <c r="E270" s="28"/>
      <c r="F270" s="322">
        <v>2686</v>
      </c>
      <c r="G270" s="322">
        <v>31</v>
      </c>
      <c r="H270" s="412">
        <v>407.40699999999998</v>
      </c>
      <c r="I270" s="322"/>
      <c r="J270" s="35">
        <f t="shared" si="72"/>
        <v>0</v>
      </c>
      <c r="K270" s="444" t="s">
        <v>228</v>
      </c>
      <c r="L270" s="508"/>
      <c r="M270" s="446" t="s">
        <v>46</v>
      </c>
      <c r="N270" s="447"/>
      <c r="O270" s="447"/>
      <c r="P270" s="8" t="s">
        <v>40</v>
      </c>
      <c r="Q270" s="80">
        <f>IFERROR(((G275/F275)*100),0)</f>
        <v>0.90293453724604955</v>
      </c>
      <c r="R270" s="52"/>
      <c r="U270" s="72">
        <f>U260+F275</f>
        <v>355719</v>
      </c>
      <c r="V270" s="13" t="s">
        <v>47</v>
      </c>
      <c r="W270" s="75">
        <f>U270/$Q$9</f>
        <v>124.37727272727273</v>
      </c>
      <c r="Y270" s="47" t="s">
        <v>63</v>
      </c>
    </row>
    <row r="271" spans="2:26" s="47" customFormat="1" ht="13.75" customHeight="1" x14ac:dyDescent="0.3">
      <c r="B271" s="442"/>
      <c r="C271" s="6">
        <f t="shared" si="73"/>
        <v>44510</v>
      </c>
      <c r="D271" s="229">
        <f t="shared" si="74"/>
        <v>2838</v>
      </c>
      <c r="E271" s="28"/>
      <c r="F271" s="322">
        <v>2669</v>
      </c>
      <c r="G271" s="322">
        <v>26</v>
      </c>
      <c r="H271" s="412">
        <v>407.40699999999998</v>
      </c>
      <c r="I271" s="322"/>
      <c r="J271" s="35">
        <f t="shared" si="72"/>
        <v>0</v>
      </c>
      <c r="K271" s="444" t="s">
        <v>228</v>
      </c>
      <c r="L271" s="508"/>
      <c r="M271" s="446" t="s">
        <v>49</v>
      </c>
      <c r="N271" s="447"/>
      <c r="O271" s="447"/>
      <c r="P271" s="8" t="s">
        <v>50</v>
      </c>
      <c r="Q271" s="242">
        <v>60.8</v>
      </c>
      <c r="R271" s="52">
        <f>'Output data week'!$K$32</f>
        <v>62.399999618530273</v>
      </c>
      <c r="U271" s="65">
        <f>F275/$Q$9</f>
        <v>6.5055944055944055</v>
      </c>
      <c r="V271" s="13" t="s">
        <v>51</v>
      </c>
    </row>
    <row r="272" spans="2:26" s="47" customFormat="1" ht="13.75" customHeight="1" x14ac:dyDescent="0.3">
      <c r="B272" s="442"/>
      <c r="C272" s="6">
        <f t="shared" si="73"/>
        <v>44511</v>
      </c>
      <c r="D272" s="229">
        <f t="shared" si="74"/>
        <v>2838</v>
      </c>
      <c r="E272" s="28"/>
      <c r="F272" s="322">
        <v>2658</v>
      </c>
      <c r="G272" s="322">
        <v>25</v>
      </c>
      <c r="H272" s="412">
        <v>407.40699999999998</v>
      </c>
      <c r="I272" s="322"/>
      <c r="J272" s="35">
        <f t="shared" si="72"/>
        <v>0</v>
      </c>
      <c r="K272" s="444" t="s">
        <v>229</v>
      </c>
      <c r="L272" s="508"/>
      <c r="M272" s="446" t="s">
        <v>52</v>
      </c>
      <c r="N272" s="447"/>
      <c r="O272" s="447"/>
      <c r="P272" s="8" t="s">
        <v>50</v>
      </c>
      <c r="Q272" s="39">
        <f>IFERROR(Q271*(Q269/100),0)</f>
        <v>56.943763213530652</v>
      </c>
      <c r="R272" s="52">
        <f>'Output data week'!$M$32</f>
        <v>57.407999649047852</v>
      </c>
      <c r="U272" s="56">
        <f>((F275*Q271)/1000)</f>
        <v>1131.2447999999999</v>
      </c>
      <c r="V272" s="13" t="s">
        <v>53</v>
      </c>
      <c r="W272" s="48">
        <f>W262+U272</f>
        <v>5147.8593000000001</v>
      </c>
      <c r="Y272" s="79" t="s">
        <v>54</v>
      </c>
    </row>
    <row r="273" spans="2:26" s="47" customFormat="1" ht="13.75" customHeight="1" x14ac:dyDescent="0.3">
      <c r="B273" s="442"/>
      <c r="C273" s="6">
        <f t="shared" si="73"/>
        <v>44512</v>
      </c>
      <c r="D273" s="229">
        <f t="shared" si="74"/>
        <v>2838</v>
      </c>
      <c r="E273" s="28"/>
      <c r="F273" s="322">
        <v>2658</v>
      </c>
      <c r="G273" s="322">
        <v>27</v>
      </c>
      <c r="H273" s="412">
        <v>407.40699999999998</v>
      </c>
      <c r="I273" s="322"/>
      <c r="J273" s="35">
        <f t="shared" si="72"/>
        <v>0</v>
      </c>
      <c r="K273" s="444" t="s">
        <v>228</v>
      </c>
      <c r="L273" s="508"/>
      <c r="M273" s="446" t="s">
        <v>55</v>
      </c>
      <c r="N273" s="447"/>
      <c r="O273" s="447"/>
      <c r="P273" s="8" t="s">
        <v>50</v>
      </c>
      <c r="Q273" s="39">
        <f>IFERROR(((H275/7)/D275)*1000,0)</f>
        <v>143.55426356589149</v>
      </c>
      <c r="R273" s="52">
        <f>'Output data week'!$O$32</f>
        <v>125</v>
      </c>
      <c r="U273" s="66">
        <f>U272/$Q$9</f>
        <v>0.39554013986013986</v>
      </c>
      <c r="V273" s="13" t="s">
        <v>56</v>
      </c>
      <c r="W273" s="84">
        <f>W272/$Q$9</f>
        <v>1.7999508041958043</v>
      </c>
      <c r="Y273" s="47" t="s">
        <v>57</v>
      </c>
    </row>
    <row r="274" spans="2:26" s="47" customFormat="1" ht="13.75" customHeight="1" thickBot="1" x14ac:dyDescent="0.35">
      <c r="B274" s="442"/>
      <c r="C274" s="20">
        <f t="shared" si="73"/>
        <v>44513</v>
      </c>
      <c r="D274" s="230">
        <f t="shared" si="74"/>
        <v>2838</v>
      </c>
      <c r="E274" s="29"/>
      <c r="F274" s="323">
        <v>2600</v>
      </c>
      <c r="G274" s="323">
        <v>23</v>
      </c>
      <c r="H274" s="413">
        <v>407.40699999999998</v>
      </c>
      <c r="I274" s="323"/>
      <c r="J274" s="36">
        <f t="shared" si="72"/>
        <v>0</v>
      </c>
      <c r="K274" s="444" t="s">
        <v>228</v>
      </c>
      <c r="L274" s="508"/>
      <c r="M274" s="446" t="s">
        <v>58</v>
      </c>
      <c r="N274" s="447"/>
      <c r="O274" s="447"/>
      <c r="P274" s="8"/>
      <c r="Q274" s="51">
        <f>IFERROR(Q273/Q272,0)</f>
        <v>2.5209830798780253</v>
      </c>
      <c r="R274" s="52">
        <f>'Output data week'!$Q$32</f>
        <v>2.1773968917949085</v>
      </c>
      <c r="U274" s="66">
        <f>H275/$Q$9</f>
        <v>0.99715000000000009</v>
      </c>
      <c r="V274" s="13" t="s">
        <v>59</v>
      </c>
      <c r="X274" s="47">
        <f>IFERROR((X264+(F275/D275)),0)</f>
        <v>124.76254851397537</v>
      </c>
      <c r="Y274" s="47" t="s">
        <v>60</v>
      </c>
    </row>
    <row r="275" spans="2:26" s="47" customFormat="1" ht="13.75" customHeight="1" x14ac:dyDescent="0.3">
      <c r="B275" s="443"/>
      <c r="C275" s="19" t="s">
        <v>61</v>
      </c>
      <c r="D275" s="231">
        <f>SUM(D268:D274)/7</f>
        <v>2838</v>
      </c>
      <c r="E275" s="23">
        <f>IFERROR(SUM(E268:E274),0)</f>
        <v>0</v>
      </c>
      <c r="F275" s="24">
        <f>IFERROR(SUM(F268:F274),0)</f>
        <v>18606</v>
      </c>
      <c r="G275" s="24">
        <f>IFERROR(SUM(G268:G274),0)</f>
        <v>168</v>
      </c>
      <c r="H275" s="24">
        <f>IFERROR(SUM(H268:H274),0)</f>
        <v>2851.8490000000002</v>
      </c>
      <c r="I275" s="24">
        <f>IFERROR(SUM(I268:I274),0)</f>
        <v>0</v>
      </c>
      <c r="J275" s="37">
        <f t="shared" si="72"/>
        <v>0</v>
      </c>
      <c r="K275" s="450"/>
      <c r="L275" s="451"/>
      <c r="M275" s="452" t="s">
        <v>62</v>
      </c>
      <c r="N275" s="453"/>
      <c r="O275" s="453"/>
      <c r="P275" s="9" t="s">
        <v>50</v>
      </c>
      <c r="Q275" s="243">
        <v>1857.5</v>
      </c>
      <c r="R275" s="53">
        <f>'Output data week'!$Y$32</f>
        <v>1930.0000071525574</v>
      </c>
      <c r="U275" s="46"/>
    </row>
    <row r="276" spans="2:26" s="47" customFormat="1" ht="5.25" customHeight="1" x14ac:dyDescent="0.3">
      <c r="B276" s="324"/>
      <c r="C276" s="324"/>
      <c r="D276" s="232"/>
      <c r="E276" s="324"/>
      <c r="F276" s="324"/>
      <c r="G276" s="324"/>
      <c r="H276" s="324"/>
      <c r="I276" s="324"/>
      <c r="J276" s="324"/>
      <c r="K276" s="461"/>
      <c r="L276" s="461"/>
      <c r="M276" s="321"/>
      <c r="N276" s="424"/>
      <c r="O276" s="424"/>
      <c r="P276" s="424"/>
      <c r="Q276" s="424"/>
      <c r="R276" s="424"/>
      <c r="U276" s="46"/>
    </row>
    <row r="277" spans="2:26" s="47" customFormat="1" ht="15.75" customHeight="1" x14ac:dyDescent="0.3">
      <c r="B277" s="363" t="s">
        <v>74</v>
      </c>
      <c r="C277" s="363" t="s">
        <v>75</v>
      </c>
      <c r="D277" s="364" t="s">
        <v>76</v>
      </c>
      <c r="E277" s="365" t="s">
        <v>77</v>
      </c>
      <c r="F277" s="363" t="s">
        <v>71</v>
      </c>
      <c r="G277" s="363" t="s">
        <v>46</v>
      </c>
      <c r="H277" s="363" t="s">
        <v>78</v>
      </c>
      <c r="I277" s="363" t="s">
        <v>79</v>
      </c>
      <c r="J277" s="363" t="s">
        <v>80</v>
      </c>
      <c r="K277" s="501" t="s">
        <v>81</v>
      </c>
      <c r="L277" s="502"/>
      <c r="M277" s="428" t="s">
        <v>37</v>
      </c>
      <c r="N277" s="429"/>
      <c r="O277" s="429"/>
      <c r="P277" s="10" t="s">
        <v>38</v>
      </c>
      <c r="Q277" s="244">
        <v>16</v>
      </c>
      <c r="R277" s="43"/>
      <c r="U277" s="46"/>
    </row>
    <row r="278" spans="2:26" s="47" customFormat="1" ht="12.75" customHeight="1" x14ac:dyDescent="0.3">
      <c r="B278" s="430">
        <f>B268+1</f>
        <v>42</v>
      </c>
      <c r="C278" s="5">
        <f>C274+1</f>
        <v>44514</v>
      </c>
      <c r="D278" s="233">
        <f>IFERROR(IF(C278=$H$9,$K$9,D274-E278),0)</f>
        <v>2838</v>
      </c>
      <c r="E278" s="30"/>
      <c r="F278" s="320">
        <v>2616</v>
      </c>
      <c r="G278" s="320">
        <v>27</v>
      </c>
      <c r="H278" s="414">
        <v>407.40699999999998</v>
      </c>
      <c r="I278" s="320"/>
      <c r="J278" s="32">
        <f t="shared" ref="J278:J285" si="75">IFERROR(I278/H278,0)</f>
        <v>0</v>
      </c>
      <c r="K278" s="433" t="s">
        <v>228</v>
      </c>
      <c r="L278" s="434"/>
      <c r="M278" s="435" t="s">
        <v>39</v>
      </c>
      <c r="N278" s="436"/>
      <c r="O278" s="436"/>
      <c r="P278" s="11" t="s">
        <v>40</v>
      </c>
      <c r="Q278" s="55">
        <f>IFERROR(((E285/D285)*100),0)</f>
        <v>0</v>
      </c>
      <c r="R278" s="78">
        <f>'Output data week'!$D$33</f>
        <v>0.1</v>
      </c>
      <c r="U278" s="67">
        <f>E285/$Q$9</f>
        <v>0</v>
      </c>
      <c r="V278" s="13" t="s">
        <v>41</v>
      </c>
      <c r="W278" s="70">
        <f>W268+E285</f>
        <v>22</v>
      </c>
      <c r="Y278" s="47" t="s">
        <v>42</v>
      </c>
    </row>
    <row r="279" spans="2:26" s="47" customFormat="1" ht="12.75" customHeight="1" x14ac:dyDescent="0.3">
      <c r="B279" s="431"/>
      <c r="C279" s="5">
        <f t="shared" ref="C279:C284" si="76">C278+1</f>
        <v>44515</v>
      </c>
      <c r="D279" s="233">
        <f t="shared" ref="D279:D284" si="77">IFERROR(IF(C279=$H$9,$K$9,D278-E279),0)</f>
        <v>2838</v>
      </c>
      <c r="E279" s="30"/>
      <c r="F279" s="320">
        <v>2578</v>
      </c>
      <c r="G279" s="320">
        <v>23</v>
      </c>
      <c r="H279" s="414">
        <v>407.40699999999998</v>
      </c>
      <c r="I279" s="320"/>
      <c r="J279" s="32">
        <f t="shared" si="75"/>
        <v>0</v>
      </c>
      <c r="K279" s="433" t="s">
        <v>228</v>
      </c>
      <c r="L279" s="434"/>
      <c r="M279" s="435" t="s">
        <v>43</v>
      </c>
      <c r="N279" s="436"/>
      <c r="O279" s="436"/>
      <c r="P279" s="11" t="s">
        <v>40</v>
      </c>
      <c r="Q279" s="81">
        <f>IFERROR(((F285/7)*100)/D285,0)</f>
        <v>90.294976341487967</v>
      </c>
      <c r="R279" s="76">
        <f>'Output data week'!$H$33</f>
        <v>91.5</v>
      </c>
      <c r="U279" s="67">
        <f>((F285/7)/$Q$9)</f>
        <v>0.89600399600399594</v>
      </c>
      <c r="V279" s="13" t="s">
        <v>44</v>
      </c>
      <c r="W279" s="69">
        <f>W278/$Q$9</f>
        <v>7.6923076923076927E-3</v>
      </c>
      <c r="Y279" s="68" t="s">
        <v>45</v>
      </c>
    </row>
    <row r="280" spans="2:26" s="47" customFormat="1" ht="12.75" customHeight="1" x14ac:dyDescent="0.3">
      <c r="B280" s="431"/>
      <c r="C280" s="5">
        <f t="shared" si="76"/>
        <v>44516</v>
      </c>
      <c r="D280" s="233">
        <f t="shared" si="77"/>
        <v>2838</v>
      </c>
      <c r="E280" s="30"/>
      <c r="F280" s="320">
        <v>2582</v>
      </c>
      <c r="G280" s="320">
        <v>15</v>
      </c>
      <c r="H280" s="414">
        <v>407.40699999999998</v>
      </c>
      <c r="I280" s="320"/>
      <c r="J280" s="32">
        <f t="shared" si="75"/>
        <v>0</v>
      </c>
      <c r="K280" s="433" t="s">
        <v>228</v>
      </c>
      <c r="L280" s="434"/>
      <c r="M280" s="435" t="s">
        <v>46</v>
      </c>
      <c r="N280" s="436"/>
      <c r="O280" s="436"/>
      <c r="P280" s="11" t="s">
        <v>40</v>
      </c>
      <c r="Q280" s="55">
        <f>IFERROR(((G285/F285)*100),0)</f>
        <v>0.77489129222878805</v>
      </c>
      <c r="R280" s="44"/>
      <c r="U280" s="72">
        <f>U270+F285</f>
        <v>373657</v>
      </c>
      <c r="V280" s="13" t="s">
        <v>47</v>
      </c>
      <c r="W280" s="75">
        <f>U280/$Q$9</f>
        <v>130.64930069930071</v>
      </c>
      <c r="X280" s="74"/>
      <c r="Y280" s="74" t="s">
        <v>63</v>
      </c>
      <c r="Z280" s="74"/>
    </row>
    <row r="281" spans="2:26" s="47" customFormat="1" ht="12.75" customHeight="1" x14ac:dyDescent="0.3">
      <c r="B281" s="431"/>
      <c r="C281" s="5">
        <f t="shared" si="76"/>
        <v>44517</v>
      </c>
      <c r="D281" s="233">
        <f t="shared" si="77"/>
        <v>2838</v>
      </c>
      <c r="E281" s="30"/>
      <c r="F281" s="320">
        <v>2543</v>
      </c>
      <c r="G281" s="320">
        <v>14</v>
      </c>
      <c r="H281" s="414">
        <v>407.40699999999998</v>
      </c>
      <c r="I281" s="320"/>
      <c r="J281" s="32">
        <f t="shared" si="75"/>
        <v>0</v>
      </c>
      <c r="K281" s="433" t="s">
        <v>238</v>
      </c>
      <c r="L281" s="434"/>
      <c r="M281" s="435" t="s">
        <v>49</v>
      </c>
      <c r="N281" s="436"/>
      <c r="O281" s="436"/>
      <c r="P281" s="11" t="s">
        <v>50</v>
      </c>
      <c r="Q281" s="246"/>
      <c r="R281" s="76">
        <f>'Output data week'!$K$33</f>
        <v>62.600000381469727</v>
      </c>
      <c r="U281" s="65">
        <f>F285/$Q$9</f>
        <v>6.2720279720279724</v>
      </c>
      <c r="V281" s="13" t="s">
        <v>51</v>
      </c>
    </row>
    <row r="282" spans="2:26" s="47" customFormat="1" ht="12.75" customHeight="1" x14ac:dyDescent="0.3">
      <c r="B282" s="431"/>
      <c r="C282" s="5">
        <f t="shared" si="76"/>
        <v>44518</v>
      </c>
      <c r="D282" s="233">
        <f t="shared" si="77"/>
        <v>2838</v>
      </c>
      <c r="E282" s="30"/>
      <c r="F282" s="320">
        <v>2521</v>
      </c>
      <c r="G282" s="320">
        <v>20</v>
      </c>
      <c r="H282" s="414">
        <v>407.40699999999998</v>
      </c>
      <c r="I282" s="320"/>
      <c r="J282" s="32">
        <f t="shared" si="75"/>
        <v>0</v>
      </c>
      <c r="K282" s="433" t="s">
        <v>228</v>
      </c>
      <c r="L282" s="434"/>
      <c r="M282" s="435" t="s">
        <v>52</v>
      </c>
      <c r="N282" s="436"/>
      <c r="O282" s="436"/>
      <c r="P282" s="11" t="s">
        <v>50</v>
      </c>
      <c r="Q282" s="50">
        <f>IFERROR(Q281*(Q279/100),0)</f>
        <v>0</v>
      </c>
      <c r="R282" s="76">
        <f>'Output data week'!$M$33</f>
        <v>57.2790003490448</v>
      </c>
      <c r="U282" s="56">
        <f>((F285*Q281)/1000)</f>
        <v>0</v>
      </c>
      <c r="V282" s="13" t="s">
        <v>53</v>
      </c>
      <c r="W282" s="48">
        <f>W272+U282</f>
        <v>5147.8593000000001</v>
      </c>
      <c r="Y282" s="79" t="s">
        <v>54</v>
      </c>
    </row>
    <row r="283" spans="2:26" s="47" customFormat="1" ht="12.75" customHeight="1" x14ac:dyDescent="0.3">
      <c r="B283" s="431"/>
      <c r="C283" s="5">
        <f t="shared" si="76"/>
        <v>44519</v>
      </c>
      <c r="D283" s="233">
        <f t="shared" si="77"/>
        <v>2838</v>
      </c>
      <c r="E283" s="30"/>
      <c r="F283" s="320">
        <v>2531</v>
      </c>
      <c r="G283" s="320">
        <v>17</v>
      </c>
      <c r="H283" s="414">
        <v>407.40699999999998</v>
      </c>
      <c r="I283" s="320"/>
      <c r="J283" s="32">
        <f t="shared" si="75"/>
        <v>0</v>
      </c>
      <c r="K283" s="433" t="s">
        <v>228</v>
      </c>
      <c r="L283" s="434"/>
      <c r="M283" s="435" t="s">
        <v>55</v>
      </c>
      <c r="N283" s="436"/>
      <c r="O283" s="436"/>
      <c r="P283" s="11" t="s">
        <v>50</v>
      </c>
      <c r="Q283" s="50">
        <f>IFERROR(((H285/7)/D285)*1000,0)</f>
        <v>143.55426356589149</v>
      </c>
      <c r="R283" s="49">
        <f>'Output data week'!$O$33</f>
        <v>125</v>
      </c>
      <c r="U283" s="66">
        <f>U282/$Q$9</f>
        <v>0</v>
      </c>
      <c r="V283" s="13" t="s">
        <v>56</v>
      </c>
      <c r="W283" s="84">
        <f>W282/$Q$9</f>
        <v>1.7999508041958043</v>
      </c>
      <c r="Y283" s="47" t="s">
        <v>57</v>
      </c>
    </row>
    <row r="284" spans="2:26" s="47" customFormat="1" ht="13.5" customHeight="1" thickBot="1" x14ac:dyDescent="0.35">
      <c r="B284" s="431"/>
      <c r="C284" s="22">
        <f t="shared" si="76"/>
        <v>44520</v>
      </c>
      <c r="D284" s="234">
        <f t="shared" si="77"/>
        <v>2838</v>
      </c>
      <c r="E284" s="31"/>
      <c r="F284" s="325">
        <v>2567</v>
      </c>
      <c r="G284" s="325">
        <v>23</v>
      </c>
      <c r="H284" s="415">
        <v>407.40699999999998</v>
      </c>
      <c r="I284" s="325"/>
      <c r="J284" s="33">
        <f t="shared" si="75"/>
        <v>0</v>
      </c>
      <c r="K284" s="437"/>
      <c r="L284" s="438"/>
      <c r="M284" s="435" t="s">
        <v>58</v>
      </c>
      <c r="N284" s="436"/>
      <c r="O284" s="436"/>
      <c r="P284" s="11"/>
      <c r="Q284" s="40">
        <f>IFERROR(Q283/Q282,0)</f>
        <v>0</v>
      </c>
      <c r="R284" s="77">
        <f>'Output data week'!$Q$33</f>
        <v>2.182300655358496</v>
      </c>
      <c r="U284" s="66">
        <f>H285/$Q$9</f>
        <v>0.99715000000000009</v>
      </c>
      <c r="V284" s="13" t="s">
        <v>59</v>
      </c>
      <c r="X284" s="47">
        <f>IFERROR((X274+(F285/D285)),0)</f>
        <v>131.08319685787953</v>
      </c>
      <c r="Y284" s="47" t="s">
        <v>60</v>
      </c>
    </row>
    <row r="285" spans="2:26" s="47" customFormat="1" ht="12.75" customHeight="1" x14ac:dyDescent="0.3">
      <c r="B285" s="432"/>
      <c r="C285" s="21" t="s">
        <v>61</v>
      </c>
      <c r="D285" s="235">
        <f>SUM(D278:D284)/7</f>
        <v>2838</v>
      </c>
      <c r="E285" s="86">
        <f>IFERROR(SUM(E278:E284),0)</f>
        <v>0</v>
      </c>
      <c r="F285" s="87">
        <f>IFERROR(SUM(F278:F284),0)</f>
        <v>17938</v>
      </c>
      <c r="G285" s="87">
        <f>IFERROR(SUM(G278:G284),0)</f>
        <v>139</v>
      </c>
      <c r="H285" s="87">
        <f>IFERROR(SUM(H278:H284),0)</f>
        <v>2851.8490000000002</v>
      </c>
      <c r="I285" s="87">
        <f>IFERROR(SUM(I278:I284),0)</f>
        <v>0</v>
      </c>
      <c r="J285" s="34">
        <f t="shared" si="75"/>
        <v>0</v>
      </c>
      <c r="K285" s="439"/>
      <c r="L285" s="440"/>
      <c r="M285" s="454" t="s">
        <v>62</v>
      </c>
      <c r="N285" s="455"/>
      <c r="O285" s="455"/>
      <c r="P285" s="12" t="s">
        <v>50</v>
      </c>
      <c r="Q285" s="245"/>
      <c r="R285" s="45">
        <f>'Output data week'!$Y$33</f>
        <v>1939.9999976158142</v>
      </c>
      <c r="U285" s="46"/>
    </row>
    <row r="286" spans="2:26" s="47" customFormat="1" ht="5.25" customHeight="1" x14ac:dyDescent="0.3">
      <c r="B286" s="58"/>
      <c r="C286" s="59"/>
      <c r="D286" s="237"/>
      <c r="E286" s="61"/>
      <c r="F286" s="61"/>
      <c r="G286" s="61"/>
      <c r="H286" s="61"/>
      <c r="I286" s="61"/>
      <c r="J286" s="62"/>
      <c r="K286" s="63"/>
      <c r="L286" s="63"/>
      <c r="M286" s="317"/>
      <c r="N286" s="317"/>
      <c r="O286" s="317"/>
      <c r="P286" s="11"/>
      <c r="Q286" s="253"/>
      <c r="R286" s="57"/>
      <c r="U286" s="46"/>
    </row>
    <row r="287" spans="2:26" s="47" customFormat="1" ht="15.75" customHeight="1" x14ac:dyDescent="0.3">
      <c r="B287" s="504" t="s">
        <v>84</v>
      </c>
      <c r="C287" s="505"/>
      <c r="D287" s="366" t="s">
        <v>65</v>
      </c>
      <c r="E287" s="367">
        <f>E255+E265+E275+E285</f>
        <v>5</v>
      </c>
      <c r="F287" s="367">
        <f>F255+F265+F275+F285</f>
        <v>73454</v>
      </c>
      <c r="G287" s="367">
        <f>G255+G265+G275+G285</f>
        <v>579</v>
      </c>
      <c r="H287" s="367">
        <f>H255+H265+H275+H285</f>
        <v>11411.547</v>
      </c>
      <c r="I287" s="367">
        <f>I255+I265+I275+I285</f>
        <v>0</v>
      </c>
      <c r="J287" s="368">
        <f>IFERROR(I287/H287,0)</f>
        <v>0</v>
      </c>
      <c r="K287" s="506" t="s">
        <v>66</v>
      </c>
      <c r="L287" s="507"/>
      <c r="M287" s="507"/>
      <c r="N287" s="507"/>
      <c r="O287" s="369">
        <f>IFERROR(U252+U262+U272+U282,0)</f>
        <v>1131.2447999999999</v>
      </c>
      <c r="P287" s="370" t="s">
        <v>67</v>
      </c>
      <c r="Q287" s="371" t="s">
        <v>68</v>
      </c>
      <c r="R287" s="372">
        <f>IFERROR(H287/O287,0)</f>
        <v>10.087601728644412</v>
      </c>
      <c r="U287" s="46"/>
    </row>
    <row r="288" spans="2:26" s="47" customFormat="1" ht="5.25" customHeight="1" x14ac:dyDescent="0.3">
      <c r="B288" s="326"/>
      <c r="C288" s="326"/>
      <c r="D288" s="236"/>
      <c r="E288" s="326"/>
      <c r="F288" s="326"/>
      <c r="G288" s="326"/>
      <c r="H288" s="326"/>
      <c r="I288" s="326"/>
      <c r="J288" s="326"/>
      <c r="K288" s="423"/>
      <c r="L288" s="423"/>
      <c r="M288" s="321"/>
      <c r="N288" s="424"/>
      <c r="O288" s="424"/>
      <c r="P288" s="424"/>
      <c r="Q288" s="424"/>
      <c r="R288" s="424"/>
      <c r="U288" s="46"/>
    </row>
    <row r="289" spans="2:26" s="47" customFormat="1" ht="15.75" customHeight="1" x14ac:dyDescent="0.3">
      <c r="B289" s="363" t="s">
        <v>74</v>
      </c>
      <c r="C289" s="363" t="s">
        <v>75</v>
      </c>
      <c r="D289" s="364" t="s">
        <v>76</v>
      </c>
      <c r="E289" s="365" t="s">
        <v>77</v>
      </c>
      <c r="F289" s="363" t="s">
        <v>69</v>
      </c>
      <c r="G289" s="363" t="s">
        <v>46</v>
      </c>
      <c r="H289" s="363" t="s">
        <v>78</v>
      </c>
      <c r="I289" s="363" t="s">
        <v>79</v>
      </c>
      <c r="J289" s="363" t="s">
        <v>80</v>
      </c>
      <c r="K289" s="501" t="s">
        <v>81</v>
      </c>
      <c r="L289" s="503"/>
      <c r="M289" s="458" t="s">
        <v>37</v>
      </c>
      <c r="N289" s="459"/>
      <c r="O289" s="459"/>
      <c r="P289" s="7" t="s">
        <v>38</v>
      </c>
      <c r="Q289" s="241">
        <v>16</v>
      </c>
      <c r="R289" s="42"/>
      <c r="U289" s="46"/>
    </row>
    <row r="290" spans="2:26" s="47" customFormat="1" ht="13.75" customHeight="1" x14ac:dyDescent="0.3">
      <c r="B290" s="441">
        <f>B278+1</f>
        <v>43</v>
      </c>
      <c r="C290" s="6">
        <f>C284+1</f>
        <v>44521</v>
      </c>
      <c r="D290" s="229">
        <f>IFERROR(IF(C290=$H$9,$K$9,D284-E290),0)</f>
        <v>2838</v>
      </c>
      <c r="E290" s="28"/>
      <c r="F290" s="322">
        <v>2543</v>
      </c>
      <c r="G290" s="322">
        <v>14</v>
      </c>
      <c r="H290" s="412">
        <v>407.40699999999998</v>
      </c>
      <c r="I290" s="322"/>
      <c r="J290" s="35">
        <f t="shared" ref="J290:J297" si="78">IFERROR(I290/H290,0)</f>
        <v>0</v>
      </c>
      <c r="K290" s="444" t="s">
        <v>228</v>
      </c>
      <c r="L290" s="508"/>
      <c r="M290" s="446" t="s">
        <v>39</v>
      </c>
      <c r="N290" s="447"/>
      <c r="O290" s="447"/>
      <c r="P290" s="8" t="s">
        <v>40</v>
      </c>
      <c r="Q290" s="54">
        <f>IFERROR(((E297/D297)*100),0)</f>
        <v>0</v>
      </c>
      <c r="R290" s="52">
        <f>'Output data week'!$D$34</f>
        <v>0.1</v>
      </c>
      <c r="U290" s="67">
        <f>E297/$Q$9</f>
        <v>0</v>
      </c>
      <c r="V290" s="13" t="s">
        <v>41</v>
      </c>
      <c r="W290" s="70">
        <f>E297+W278</f>
        <v>22</v>
      </c>
      <c r="Y290" s="47" t="s">
        <v>42</v>
      </c>
    </row>
    <row r="291" spans="2:26" s="47" customFormat="1" ht="13.75" customHeight="1" x14ac:dyDescent="0.3">
      <c r="B291" s="442"/>
      <c r="C291" s="6">
        <f t="shared" ref="C291:C296" si="79">C290+1</f>
        <v>44522</v>
      </c>
      <c r="D291" s="229">
        <f t="shared" ref="D291:D296" si="80">IFERROR(IF(C291=$H$9,$K$9,D290-E291),0)</f>
        <v>2838</v>
      </c>
      <c r="E291" s="28"/>
      <c r="F291" s="322">
        <v>2582</v>
      </c>
      <c r="G291" s="322">
        <v>22</v>
      </c>
      <c r="H291" s="412">
        <v>407.40699999999998</v>
      </c>
      <c r="I291" s="322"/>
      <c r="J291" s="35">
        <f t="shared" si="78"/>
        <v>0</v>
      </c>
      <c r="K291" s="444" t="s">
        <v>228</v>
      </c>
      <c r="L291" s="508"/>
      <c r="M291" s="446" t="s">
        <v>43</v>
      </c>
      <c r="N291" s="447"/>
      <c r="O291" s="447"/>
      <c r="P291" s="8" t="s">
        <v>40</v>
      </c>
      <c r="Q291" s="54">
        <f>IFERROR(((F297/7)*100)/D297,0)</f>
        <v>90.99969797644215</v>
      </c>
      <c r="R291" s="52">
        <f>'Output data week'!$H$34</f>
        <v>91</v>
      </c>
      <c r="U291" s="67">
        <f>((F297/7)/$Q$9)</f>
        <v>0.90299700299700292</v>
      </c>
      <c r="V291" s="13" t="s">
        <v>44</v>
      </c>
      <c r="W291" s="69">
        <f>W290/$Q$9</f>
        <v>7.6923076923076927E-3</v>
      </c>
      <c r="Y291" s="68" t="s">
        <v>45</v>
      </c>
    </row>
    <row r="292" spans="2:26" s="47" customFormat="1" ht="13.75" customHeight="1" x14ac:dyDescent="0.3">
      <c r="B292" s="442"/>
      <c r="C292" s="6">
        <f t="shared" si="79"/>
        <v>44523</v>
      </c>
      <c r="D292" s="229">
        <f t="shared" si="80"/>
        <v>2838</v>
      </c>
      <c r="E292" s="28"/>
      <c r="F292" s="322">
        <v>2561</v>
      </c>
      <c r="G292" s="322">
        <v>27</v>
      </c>
      <c r="H292" s="412">
        <v>407.40699999999998</v>
      </c>
      <c r="I292" s="322"/>
      <c r="J292" s="35">
        <f t="shared" si="78"/>
        <v>0</v>
      </c>
      <c r="K292" s="444" t="s">
        <v>228</v>
      </c>
      <c r="L292" s="508"/>
      <c r="M292" s="446" t="s">
        <v>46</v>
      </c>
      <c r="N292" s="447"/>
      <c r="O292" s="447"/>
      <c r="P292" s="8" t="s">
        <v>40</v>
      </c>
      <c r="Q292" s="80">
        <f>IFERROR(((G297/F297)*100),0)</f>
        <v>0.84633255891138404</v>
      </c>
      <c r="R292" s="52"/>
      <c r="U292" s="72">
        <f>U280+F297</f>
        <v>391735</v>
      </c>
      <c r="V292" s="13" t="s">
        <v>47</v>
      </c>
      <c r="W292" s="75">
        <f>U292/$Q$9</f>
        <v>136.97027972027973</v>
      </c>
      <c r="Y292" s="47" t="s">
        <v>63</v>
      </c>
    </row>
    <row r="293" spans="2:26" s="47" customFormat="1" ht="13.75" customHeight="1" x14ac:dyDescent="0.3">
      <c r="B293" s="442"/>
      <c r="C293" s="6">
        <f t="shared" si="79"/>
        <v>44524</v>
      </c>
      <c r="D293" s="229">
        <f t="shared" si="80"/>
        <v>2838</v>
      </c>
      <c r="E293" s="28"/>
      <c r="F293" s="322">
        <v>2587</v>
      </c>
      <c r="G293" s="322">
        <v>22</v>
      </c>
      <c r="H293" s="412">
        <v>407.40699999999998</v>
      </c>
      <c r="I293" s="322"/>
      <c r="J293" s="35">
        <f t="shared" si="78"/>
        <v>0</v>
      </c>
      <c r="K293" s="444" t="s">
        <v>228</v>
      </c>
      <c r="L293" s="508"/>
      <c r="M293" s="446" t="s">
        <v>49</v>
      </c>
      <c r="N293" s="447"/>
      <c r="O293" s="447"/>
      <c r="P293" s="8" t="s">
        <v>50</v>
      </c>
      <c r="Q293" s="242"/>
      <c r="R293" s="52">
        <f>'Output data week'!$K$34</f>
        <v>62.799999237060547</v>
      </c>
      <c r="U293" s="65">
        <f>F297/$Q$9</f>
        <v>6.3209790209790206</v>
      </c>
      <c r="V293" s="13" t="s">
        <v>51</v>
      </c>
    </row>
    <row r="294" spans="2:26" s="47" customFormat="1" ht="13.75" customHeight="1" x14ac:dyDescent="0.3">
      <c r="B294" s="442"/>
      <c r="C294" s="6">
        <f t="shared" si="79"/>
        <v>44525</v>
      </c>
      <c r="D294" s="229">
        <f t="shared" si="80"/>
        <v>2838</v>
      </c>
      <c r="E294" s="28"/>
      <c r="F294" s="322">
        <v>2609</v>
      </c>
      <c r="G294" s="322">
        <v>13</v>
      </c>
      <c r="H294" s="412">
        <v>407.40699999999998</v>
      </c>
      <c r="I294" s="322"/>
      <c r="J294" s="35">
        <f t="shared" si="78"/>
        <v>0</v>
      </c>
      <c r="K294" s="444" t="s">
        <v>230</v>
      </c>
      <c r="L294" s="445"/>
      <c r="M294" s="446" t="s">
        <v>52</v>
      </c>
      <c r="N294" s="447"/>
      <c r="O294" s="447"/>
      <c r="P294" s="8" t="s">
        <v>50</v>
      </c>
      <c r="Q294" s="39">
        <f>IFERROR(Q293*(Q291/100),0)</f>
        <v>0</v>
      </c>
      <c r="R294" s="52">
        <f>'Output data week'!$M$34</f>
        <v>57.147999305725101</v>
      </c>
      <c r="U294" s="56">
        <f>((F297*Q293)/1000)</f>
        <v>0</v>
      </c>
      <c r="V294" s="13" t="s">
        <v>53</v>
      </c>
      <c r="W294" s="75">
        <f>W282+U294</f>
        <v>5147.8593000000001</v>
      </c>
      <c r="Y294" s="79" t="s">
        <v>54</v>
      </c>
    </row>
    <row r="295" spans="2:26" s="47" customFormat="1" ht="13.75" customHeight="1" x14ac:dyDescent="0.3">
      <c r="B295" s="442"/>
      <c r="C295" s="6">
        <f t="shared" si="79"/>
        <v>44526</v>
      </c>
      <c r="D295" s="229">
        <f t="shared" si="80"/>
        <v>2838</v>
      </c>
      <c r="E295" s="28"/>
      <c r="F295" s="322">
        <v>2587</v>
      </c>
      <c r="G295" s="322">
        <v>30</v>
      </c>
      <c r="H295" s="412">
        <v>407.40699999999998</v>
      </c>
      <c r="I295" s="322"/>
      <c r="J295" s="35">
        <f t="shared" si="78"/>
        <v>0</v>
      </c>
      <c r="K295" s="444" t="s">
        <v>230</v>
      </c>
      <c r="L295" s="445"/>
      <c r="M295" s="446" t="s">
        <v>55</v>
      </c>
      <c r="N295" s="447"/>
      <c r="O295" s="447"/>
      <c r="P295" s="8" t="s">
        <v>50</v>
      </c>
      <c r="Q295" s="39">
        <f>IFERROR(((H297/7)/D297)*1000,0)</f>
        <v>143.55426356589149</v>
      </c>
      <c r="R295" s="52">
        <f>'Output data week'!$O$34</f>
        <v>125</v>
      </c>
      <c r="U295" s="66">
        <f>U294/$Q$9</f>
        <v>0</v>
      </c>
      <c r="V295" s="13" t="s">
        <v>56</v>
      </c>
      <c r="W295" s="84">
        <f>W294/$Q$9</f>
        <v>1.7999508041958043</v>
      </c>
      <c r="Y295" s="47" t="s">
        <v>57</v>
      </c>
    </row>
    <row r="296" spans="2:26" s="47" customFormat="1" ht="13.75" customHeight="1" thickBot="1" x14ac:dyDescent="0.35">
      <c r="B296" s="442"/>
      <c r="C296" s="20">
        <f t="shared" si="79"/>
        <v>44527</v>
      </c>
      <c r="D296" s="230">
        <f t="shared" si="80"/>
        <v>2838</v>
      </c>
      <c r="E296" s="29"/>
      <c r="F296" s="323">
        <v>2609</v>
      </c>
      <c r="G296" s="323">
        <v>25</v>
      </c>
      <c r="H296" s="413">
        <v>407.40699999999998</v>
      </c>
      <c r="I296" s="323"/>
      <c r="J296" s="36">
        <f t="shared" si="78"/>
        <v>0</v>
      </c>
      <c r="K296" s="444" t="s">
        <v>230</v>
      </c>
      <c r="L296" s="445"/>
      <c r="M296" s="446" t="s">
        <v>58</v>
      </c>
      <c r="N296" s="447"/>
      <c r="O296" s="447"/>
      <c r="P296" s="8"/>
      <c r="Q296" s="51">
        <f>IFERROR(Q295/Q294,0)</f>
        <v>0</v>
      </c>
      <c r="R296" s="52">
        <f>'Output data week'!$Q$34</f>
        <v>2.1873031692900833</v>
      </c>
      <c r="U296" s="66">
        <f>H297/$Q$9</f>
        <v>0.99715000000000009</v>
      </c>
      <c r="V296" s="13" t="s">
        <v>59</v>
      </c>
      <c r="X296" s="47">
        <f>IFERROR((X284+(F297/D297)),0)</f>
        <v>137.45317571623048</v>
      </c>
      <c r="Y296" s="47" t="s">
        <v>60</v>
      </c>
    </row>
    <row r="297" spans="2:26" s="47" customFormat="1" ht="13.75" customHeight="1" x14ac:dyDescent="0.3">
      <c r="B297" s="443"/>
      <c r="C297" s="19" t="s">
        <v>61</v>
      </c>
      <c r="D297" s="231">
        <f>SUM(D290:D296)/7</f>
        <v>2838</v>
      </c>
      <c r="E297" s="23">
        <f>IFERROR(SUM(E290:E296),0)</f>
        <v>0</v>
      </c>
      <c r="F297" s="24">
        <f>IFERROR(SUM(F290:F296),0)</f>
        <v>18078</v>
      </c>
      <c r="G297" s="24">
        <f>IFERROR(SUM(G290:G296),0)</f>
        <v>153</v>
      </c>
      <c r="H297" s="24">
        <f>IFERROR(SUM(H290:H296),0)</f>
        <v>2851.8490000000002</v>
      </c>
      <c r="I297" s="24">
        <f>IFERROR(SUM(I290:I296),0)</f>
        <v>0</v>
      </c>
      <c r="J297" s="37">
        <f t="shared" si="78"/>
        <v>0</v>
      </c>
      <c r="K297" s="450"/>
      <c r="L297" s="451"/>
      <c r="M297" s="452" t="s">
        <v>62</v>
      </c>
      <c r="N297" s="453"/>
      <c r="O297" s="453"/>
      <c r="P297" s="9" t="s">
        <v>50</v>
      </c>
      <c r="Q297" s="243"/>
      <c r="R297" s="53">
        <f>'Output data week'!$Y$34</f>
        <v>1939.9999976158142</v>
      </c>
      <c r="U297" s="46"/>
    </row>
    <row r="298" spans="2:26" s="47" customFormat="1" ht="5.25" customHeight="1" x14ac:dyDescent="0.3">
      <c r="B298" s="324"/>
      <c r="C298" s="324"/>
      <c r="D298" s="232"/>
      <c r="E298" s="324"/>
      <c r="F298" s="324"/>
      <c r="G298" s="324"/>
      <c r="H298" s="324"/>
      <c r="I298" s="324"/>
      <c r="J298" s="324"/>
      <c r="K298" s="461"/>
      <c r="L298" s="461"/>
      <c r="M298" s="321"/>
      <c r="N298" s="424"/>
      <c r="O298" s="424"/>
      <c r="P298" s="424"/>
      <c r="Q298" s="424"/>
      <c r="R298" s="424"/>
      <c r="U298" s="46"/>
    </row>
    <row r="299" spans="2:26" s="47" customFormat="1" ht="15.75" customHeight="1" x14ac:dyDescent="0.3">
      <c r="B299" s="363" t="s">
        <v>74</v>
      </c>
      <c r="C299" s="363" t="s">
        <v>75</v>
      </c>
      <c r="D299" s="364" t="s">
        <v>76</v>
      </c>
      <c r="E299" s="365" t="s">
        <v>77</v>
      </c>
      <c r="F299" s="363" t="s">
        <v>69</v>
      </c>
      <c r="G299" s="363" t="s">
        <v>46</v>
      </c>
      <c r="H299" s="363" t="s">
        <v>78</v>
      </c>
      <c r="I299" s="363" t="s">
        <v>79</v>
      </c>
      <c r="J299" s="363" t="s">
        <v>80</v>
      </c>
      <c r="K299" s="501" t="s">
        <v>81</v>
      </c>
      <c r="L299" s="502"/>
      <c r="M299" s="428" t="s">
        <v>37</v>
      </c>
      <c r="N299" s="429"/>
      <c r="O299" s="429"/>
      <c r="P299" s="10" t="s">
        <v>38</v>
      </c>
      <c r="Q299" s="244">
        <v>16</v>
      </c>
      <c r="R299" s="43"/>
      <c r="U299" s="46"/>
    </row>
    <row r="300" spans="2:26" s="47" customFormat="1" ht="13.75" customHeight="1" x14ac:dyDescent="0.3">
      <c r="B300" s="430">
        <f>B290+1</f>
        <v>44</v>
      </c>
      <c r="C300" s="5">
        <f>C296+1</f>
        <v>44528</v>
      </c>
      <c r="D300" s="233">
        <f>IFERROR(IF(C300=$H$9,$K$9,D296-E300),0)</f>
        <v>2838</v>
      </c>
      <c r="E300" s="30"/>
      <c r="F300" s="320">
        <v>2585</v>
      </c>
      <c r="G300" s="320">
        <v>21</v>
      </c>
      <c r="H300" s="414">
        <v>407.40699999999998</v>
      </c>
      <c r="I300" s="320"/>
      <c r="J300" s="32">
        <f t="shared" ref="J300:J307" si="81">IFERROR(I300/H300,0)</f>
        <v>0</v>
      </c>
      <c r="K300" s="433" t="s">
        <v>231</v>
      </c>
      <c r="L300" s="434"/>
      <c r="M300" s="435" t="s">
        <v>39</v>
      </c>
      <c r="N300" s="436"/>
      <c r="O300" s="436"/>
      <c r="P300" s="11" t="s">
        <v>40</v>
      </c>
      <c r="Q300" s="55">
        <f>IFERROR(((E307/D307)*100),0)</f>
        <v>0</v>
      </c>
      <c r="R300" s="78">
        <f>'Output data week'!$D$35</f>
        <v>0.1</v>
      </c>
      <c r="U300" s="67">
        <f>E307/$Q$9</f>
        <v>0</v>
      </c>
      <c r="V300" s="13" t="s">
        <v>41</v>
      </c>
      <c r="W300" s="70">
        <f>W290+E307</f>
        <v>22</v>
      </c>
      <c r="Y300" s="47" t="s">
        <v>42</v>
      </c>
    </row>
    <row r="301" spans="2:26" s="47" customFormat="1" ht="13.75" customHeight="1" x14ac:dyDescent="0.3">
      <c r="B301" s="431"/>
      <c r="C301" s="5">
        <f t="shared" ref="C301:C306" si="82">C300+1</f>
        <v>44529</v>
      </c>
      <c r="D301" s="233">
        <f t="shared" ref="D301:D306" si="83">IFERROR(IF(C301=$H$9,$K$9,D300-E301),0)</f>
        <v>2838</v>
      </c>
      <c r="E301" s="30"/>
      <c r="F301" s="320">
        <v>2603</v>
      </c>
      <c r="G301" s="320">
        <v>24</v>
      </c>
      <c r="H301" s="414">
        <v>407.40699999999998</v>
      </c>
      <c r="I301" s="320"/>
      <c r="J301" s="32">
        <f t="shared" si="81"/>
        <v>0</v>
      </c>
      <c r="K301" s="433" t="s">
        <v>231</v>
      </c>
      <c r="L301" s="434"/>
      <c r="M301" s="435" t="s">
        <v>43</v>
      </c>
      <c r="N301" s="436"/>
      <c r="O301" s="436"/>
      <c r="P301" s="11" t="s">
        <v>40</v>
      </c>
      <c r="Q301" s="81">
        <f>IFERROR(((F307/7)*100)/D307,0)</f>
        <v>90.62216852914527</v>
      </c>
      <c r="R301" s="76">
        <f>'Output data week'!$H$35</f>
        <v>91</v>
      </c>
      <c r="U301" s="67">
        <f>((F307/7)/$Q$9)</f>
        <v>0.89925074925074922</v>
      </c>
      <c r="V301" s="13" t="s">
        <v>44</v>
      </c>
      <c r="W301" s="69">
        <f>W300/$Q$9</f>
        <v>7.6923076923076927E-3</v>
      </c>
      <c r="Y301" s="68" t="s">
        <v>45</v>
      </c>
    </row>
    <row r="302" spans="2:26" s="47" customFormat="1" ht="13.75" customHeight="1" x14ac:dyDescent="0.3">
      <c r="B302" s="431"/>
      <c r="C302" s="5">
        <f t="shared" si="82"/>
        <v>44530</v>
      </c>
      <c r="D302" s="233">
        <f t="shared" si="83"/>
        <v>2838</v>
      </c>
      <c r="E302" s="30"/>
      <c r="F302" s="320">
        <v>2570</v>
      </c>
      <c r="G302" s="320">
        <v>17</v>
      </c>
      <c r="H302" s="414">
        <v>407.40699999999998</v>
      </c>
      <c r="I302" s="320"/>
      <c r="J302" s="32">
        <f t="shared" si="81"/>
        <v>0</v>
      </c>
      <c r="K302" s="433" t="s">
        <v>228</v>
      </c>
      <c r="L302" s="434"/>
      <c r="M302" s="435" t="s">
        <v>46</v>
      </c>
      <c r="N302" s="436"/>
      <c r="O302" s="436"/>
      <c r="P302" s="11" t="s">
        <v>40</v>
      </c>
      <c r="Q302" s="55">
        <f>IFERROR(((G307/F307)*100),0)</f>
        <v>0.71099261234238731</v>
      </c>
      <c r="R302" s="44"/>
      <c r="U302" s="72">
        <f>U292+F307</f>
        <v>409738</v>
      </c>
      <c r="V302" s="13" t="s">
        <v>47</v>
      </c>
      <c r="W302" s="75">
        <f>U302/$Q$9</f>
        <v>143.26503496503497</v>
      </c>
      <c r="X302" s="74"/>
      <c r="Y302" s="74" t="s">
        <v>63</v>
      </c>
      <c r="Z302" s="74"/>
    </row>
    <row r="303" spans="2:26" s="47" customFormat="1" ht="13.75" customHeight="1" x14ac:dyDescent="0.3">
      <c r="B303" s="431"/>
      <c r="C303" s="5">
        <f t="shared" si="82"/>
        <v>44531</v>
      </c>
      <c r="D303" s="233">
        <f t="shared" si="83"/>
        <v>2838</v>
      </c>
      <c r="E303" s="30"/>
      <c r="F303" s="320">
        <v>2570</v>
      </c>
      <c r="G303" s="320">
        <v>13</v>
      </c>
      <c r="H303" s="414">
        <v>407.40699999999998</v>
      </c>
      <c r="I303" s="320"/>
      <c r="J303" s="32">
        <f t="shared" si="81"/>
        <v>0</v>
      </c>
      <c r="K303" s="433" t="s">
        <v>228</v>
      </c>
      <c r="L303" s="434"/>
      <c r="M303" s="435" t="s">
        <v>49</v>
      </c>
      <c r="N303" s="436"/>
      <c r="O303" s="436"/>
      <c r="P303" s="11" t="s">
        <v>50</v>
      </c>
      <c r="Q303" s="246"/>
      <c r="R303" s="76">
        <f>'Output data week'!$K$35</f>
        <v>62.899997711181641</v>
      </c>
      <c r="U303" s="65">
        <f>F307/$Q$9</f>
        <v>6.2947552447552448</v>
      </c>
      <c r="V303" s="13" t="s">
        <v>51</v>
      </c>
    </row>
    <row r="304" spans="2:26" s="47" customFormat="1" ht="13.75" customHeight="1" x14ac:dyDescent="0.3">
      <c r="B304" s="431"/>
      <c r="C304" s="5">
        <f t="shared" si="82"/>
        <v>44532</v>
      </c>
      <c r="D304" s="233">
        <f t="shared" si="83"/>
        <v>2838</v>
      </c>
      <c r="E304" s="30"/>
      <c r="F304" s="320">
        <v>2556</v>
      </c>
      <c r="G304" s="320">
        <v>16</v>
      </c>
      <c r="H304" s="414">
        <v>407.40699999999998</v>
      </c>
      <c r="I304" s="320"/>
      <c r="J304" s="32">
        <f t="shared" si="81"/>
        <v>0</v>
      </c>
      <c r="K304" s="433" t="s">
        <v>228</v>
      </c>
      <c r="L304" s="434"/>
      <c r="M304" s="435" t="s">
        <v>52</v>
      </c>
      <c r="N304" s="436"/>
      <c r="O304" s="436"/>
      <c r="P304" s="11" t="s">
        <v>50</v>
      </c>
      <c r="Q304" s="50">
        <f>IFERROR(Q303*(Q301/100),0)</f>
        <v>0</v>
      </c>
      <c r="R304" s="76">
        <f>'Output data week'!$M$35</f>
        <v>57.238997917175297</v>
      </c>
      <c r="U304" s="56">
        <f>((F307*Q303)/1000)</f>
        <v>0</v>
      </c>
      <c r="V304" s="13" t="s">
        <v>53</v>
      </c>
      <c r="W304" s="48">
        <f>W294+U304</f>
        <v>5147.8593000000001</v>
      </c>
      <c r="Y304" s="79" t="s">
        <v>54</v>
      </c>
    </row>
    <row r="305" spans="2:25" s="47" customFormat="1" ht="13.75" customHeight="1" x14ac:dyDescent="0.3">
      <c r="B305" s="431"/>
      <c r="C305" s="5">
        <f t="shared" si="82"/>
        <v>44533</v>
      </c>
      <c r="D305" s="233">
        <f t="shared" si="83"/>
        <v>2838</v>
      </c>
      <c r="E305" s="30"/>
      <c r="F305" s="320">
        <v>2552</v>
      </c>
      <c r="G305" s="320">
        <v>24</v>
      </c>
      <c r="H305" s="414">
        <v>407.40699999999998</v>
      </c>
      <c r="I305" s="320"/>
      <c r="J305" s="32">
        <f t="shared" si="81"/>
        <v>0</v>
      </c>
      <c r="K305" s="433" t="s">
        <v>228</v>
      </c>
      <c r="L305" s="434"/>
      <c r="M305" s="435" t="s">
        <v>55</v>
      </c>
      <c r="N305" s="436"/>
      <c r="O305" s="436"/>
      <c r="P305" s="11" t="s">
        <v>50</v>
      </c>
      <c r="Q305" s="50">
        <f>IFERROR(((H307/7)/D307)*1000,0)</f>
        <v>143.55426356589149</v>
      </c>
      <c r="R305" s="49">
        <f>'Output data week'!$O$35</f>
        <v>125</v>
      </c>
      <c r="U305" s="66">
        <f>U304/$Q$9</f>
        <v>0</v>
      </c>
      <c r="V305" s="13" t="s">
        <v>56</v>
      </c>
      <c r="W305" s="84">
        <f>W304/$Q$9</f>
        <v>1.7999508041958043</v>
      </c>
      <c r="Y305" s="47" t="s">
        <v>57</v>
      </c>
    </row>
    <row r="306" spans="2:25" s="47" customFormat="1" ht="13.75" customHeight="1" thickBot="1" x14ac:dyDescent="0.35">
      <c r="B306" s="431"/>
      <c r="C306" s="22">
        <f t="shared" si="82"/>
        <v>44534</v>
      </c>
      <c r="D306" s="234">
        <f t="shared" si="83"/>
        <v>2838</v>
      </c>
      <c r="E306" s="31"/>
      <c r="F306" s="325">
        <v>2567</v>
      </c>
      <c r="G306" s="325">
        <v>13</v>
      </c>
      <c r="H306" s="415">
        <v>407.40699999999998</v>
      </c>
      <c r="I306" s="325"/>
      <c r="J306" s="33">
        <f t="shared" si="81"/>
        <v>0</v>
      </c>
      <c r="K306" s="433" t="s">
        <v>228</v>
      </c>
      <c r="L306" s="434"/>
      <c r="M306" s="435" t="s">
        <v>58</v>
      </c>
      <c r="N306" s="436"/>
      <c r="O306" s="436"/>
      <c r="P306" s="11"/>
      <c r="Q306" s="40">
        <f>IFERROR(Q305/Q304,0)</f>
        <v>0</v>
      </c>
      <c r="R306" s="77">
        <f>'Output data week'!$Q$35</f>
        <v>2.1838257927029878</v>
      </c>
      <c r="U306" s="66">
        <f>H307/$Q$9</f>
        <v>0.99715000000000009</v>
      </c>
      <c r="V306" s="13" t="s">
        <v>59</v>
      </c>
      <c r="X306" s="47">
        <f>IFERROR((X296+(F307/D307)),0)</f>
        <v>143.79672751327064</v>
      </c>
      <c r="Y306" s="47" t="s">
        <v>60</v>
      </c>
    </row>
    <row r="307" spans="2:25" s="47" customFormat="1" ht="13.75" customHeight="1" x14ac:dyDescent="0.3">
      <c r="B307" s="432"/>
      <c r="C307" s="21" t="s">
        <v>61</v>
      </c>
      <c r="D307" s="235">
        <f>SUM(D300:D306)/7</f>
        <v>2838</v>
      </c>
      <c r="E307" s="86">
        <f>IFERROR(SUM(E300:E306),0)</f>
        <v>0</v>
      </c>
      <c r="F307" s="87">
        <f>IFERROR(SUM(F300:F306),0)</f>
        <v>18003</v>
      </c>
      <c r="G307" s="87">
        <f>IFERROR(SUM(G300:G306),0)</f>
        <v>128</v>
      </c>
      <c r="H307" s="87">
        <f>IFERROR(SUM(H300:H306),0)</f>
        <v>2851.8490000000002</v>
      </c>
      <c r="I307" s="87">
        <f>IFERROR(SUM(I300:I306),0)</f>
        <v>0</v>
      </c>
      <c r="J307" s="34">
        <f t="shared" si="81"/>
        <v>0</v>
      </c>
      <c r="K307" s="439"/>
      <c r="L307" s="440"/>
      <c r="M307" s="454" t="s">
        <v>62</v>
      </c>
      <c r="N307" s="455"/>
      <c r="O307" s="455"/>
      <c r="P307" s="12" t="s">
        <v>50</v>
      </c>
      <c r="Q307" s="245"/>
      <c r="R307" s="45">
        <f>'Output data week'!$Y$35</f>
        <v>1939.9999976158142</v>
      </c>
      <c r="U307" s="46"/>
    </row>
    <row r="308" spans="2:25" s="47" customFormat="1" ht="5.25" customHeight="1" x14ac:dyDescent="0.3">
      <c r="B308" s="326"/>
      <c r="C308" s="326"/>
      <c r="D308" s="236"/>
      <c r="E308" s="326"/>
      <c r="F308" s="326"/>
      <c r="G308" s="326"/>
      <c r="H308" s="326"/>
      <c r="I308" s="326"/>
      <c r="J308" s="326"/>
      <c r="K308" s="423"/>
      <c r="L308" s="423"/>
      <c r="M308" s="321"/>
      <c r="N308" s="424"/>
      <c r="O308" s="424"/>
      <c r="P308" s="424"/>
      <c r="Q308" s="424"/>
      <c r="R308" s="424"/>
      <c r="U308" s="46"/>
    </row>
    <row r="309" spans="2:25" s="47" customFormat="1" ht="15.75" customHeight="1" x14ac:dyDescent="0.3">
      <c r="B309" s="363" t="s">
        <v>74</v>
      </c>
      <c r="C309" s="363" t="s">
        <v>75</v>
      </c>
      <c r="D309" s="364" t="s">
        <v>76</v>
      </c>
      <c r="E309" s="365" t="s">
        <v>77</v>
      </c>
      <c r="F309" s="363" t="s">
        <v>69</v>
      </c>
      <c r="G309" s="363" t="s">
        <v>46</v>
      </c>
      <c r="H309" s="363" t="s">
        <v>78</v>
      </c>
      <c r="I309" s="363" t="s">
        <v>79</v>
      </c>
      <c r="J309" s="363" t="s">
        <v>80</v>
      </c>
      <c r="K309" s="501" t="s">
        <v>81</v>
      </c>
      <c r="L309" s="503"/>
      <c r="M309" s="458" t="s">
        <v>37</v>
      </c>
      <c r="N309" s="459"/>
      <c r="O309" s="459"/>
      <c r="P309" s="7" t="s">
        <v>38</v>
      </c>
      <c r="Q309" s="241">
        <v>16</v>
      </c>
      <c r="R309" s="42"/>
      <c r="U309" s="46"/>
    </row>
    <row r="310" spans="2:25" s="47" customFormat="1" ht="13.75" customHeight="1" x14ac:dyDescent="0.3">
      <c r="B310" s="441">
        <f>B300+1</f>
        <v>45</v>
      </c>
      <c r="C310" s="6">
        <f>C306+1</f>
        <v>44535</v>
      </c>
      <c r="D310" s="229">
        <f>IFERROR(IF(C310=$H$9,$K$9,D306-E310),0)</f>
        <v>2838</v>
      </c>
      <c r="E310" s="28"/>
      <c r="F310" s="322">
        <v>2614</v>
      </c>
      <c r="G310" s="322">
        <v>23</v>
      </c>
      <c r="H310" s="412">
        <v>407.40699999999998</v>
      </c>
      <c r="I310" s="322"/>
      <c r="J310" s="35">
        <f t="shared" ref="J310:J317" si="84">IFERROR(I310/H310,0)</f>
        <v>0</v>
      </c>
      <c r="K310" s="444" t="s">
        <v>232</v>
      </c>
      <c r="L310" s="445"/>
      <c r="M310" s="446" t="s">
        <v>39</v>
      </c>
      <c r="N310" s="447"/>
      <c r="O310" s="447"/>
      <c r="P310" s="8" t="s">
        <v>40</v>
      </c>
      <c r="Q310" s="54">
        <f>IFERROR(((E317/D317)*100),0)</f>
        <v>3.5243177927701139E-2</v>
      </c>
      <c r="R310" s="52">
        <f>'Output data week'!$D$36</f>
        <v>0.1</v>
      </c>
      <c r="U310" s="67">
        <f>E317/$Q$9</f>
        <v>3.4965034965034965E-4</v>
      </c>
      <c r="V310" s="13" t="s">
        <v>41</v>
      </c>
      <c r="W310" s="70">
        <f>W300+E317</f>
        <v>23</v>
      </c>
      <c r="Y310" s="47" t="s">
        <v>42</v>
      </c>
    </row>
    <row r="311" spans="2:25" s="47" customFormat="1" ht="13.75" customHeight="1" x14ac:dyDescent="0.3">
      <c r="B311" s="442"/>
      <c r="C311" s="6">
        <f t="shared" ref="C311:C316" si="85">C310+1</f>
        <v>44536</v>
      </c>
      <c r="D311" s="229">
        <f t="shared" ref="D311:D316" si="86">IFERROR(IF(C311=$H$9,$K$9,D310-E311),0)</f>
        <v>2838</v>
      </c>
      <c r="E311" s="28"/>
      <c r="F311" s="322">
        <v>2560</v>
      </c>
      <c r="G311" s="322">
        <v>25</v>
      </c>
      <c r="H311" s="412">
        <v>407.40699999999998</v>
      </c>
      <c r="I311" s="322"/>
      <c r="J311" s="35">
        <f t="shared" si="84"/>
        <v>0</v>
      </c>
      <c r="K311" s="444" t="s">
        <v>228</v>
      </c>
      <c r="L311" s="445"/>
      <c r="M311" s="446" t="s">
        <v>43</v>
      </c>
      <c r="N311" s="447"/>
      <c r="O311" s="447"/>
      <c r="P311" s="8" t="s">
        <v>40</v>
      </c>
      <c r="Q311" s="54">
        <f>IFERROR(((F317/7)*100)/D317,0)</f>
        <v>91.793374282549578</v>
      </c>
      <c r="R311" s="52">
        <f>'Output data week'!$H$36</f>
        <v>90</v>
      </c>
      <c r="U311" s="67">
        <f>((F317/7)/$Q$9)</f>
        <v>0.91068931068931069</v>
      </c>
      <c r="V311" s="13" t="s">
        <v>44</v>
      </c>
      <c r="W311" s="69">
        <f>W310/$Q$9</f>
        <v>8.0419580419580413E-3</v>
      </c>
      <c r="Y311" s="68" t="s">
        <v>45</v>
      </c>
    </row>
    <row r="312" spans="2:25" s="47" customFormat="1" ht="13.75" customHeight="1" x14ac:dyDescent="0.3">
      <c r="B312" s="442"/>
      <c r="C312" s="6">
        <f t="shared" si="85"/>
        <v>44537</v>
      </c>
      <c r="D312" s="229">
        <f t="shared" si="86"/>
        <v>2838</v>
      </c>
      <c r="E312" s="28"/>
      <c r="F312" s="322">
        <v>2607</v>
      </c>
      <c r="G312" s="322">
        <v>24</v>
      </c>
      <c r="H312" s="412">
        <v>407.40699999999998</v>
      </c>
      <c r="I312" s="322"/>
      <c r="J312" s="35">
        <f t="shared" si="84"/>
        <v>0</v>
      </c>
      <c r="K312" s="444" t="s">
        <v>228</v>
      </c>
      <c r="L312" s="445"/>
      <c r="M312" s="446" t="s">
        <v>46</v>
      </c>
      <c r="N312" s="447"/>
      <c r="O312" s="447"/>
      <c r="P312" s="8" t="s">
        <v>40</v>
      </c>
      <c r="Q312" s="80">
        <f>IFERROR(((G317/F317)*100),0)</f>
        <v>0.89951733216322938</v>
      </c>
      <c r="R312" s="52"/>
      <c r="U312" s="72">
        <f>U302+F317</f>
        <v>427970</v>
      </c>
      <c r="V312" s="13" t="s">
        <v>47</v>
      </c>
      <c r="W312" s="75">
        <f>U312/$Q$9</f>
        <v>149.63986013986013</v>
      </c>
      <c r="Y312" s="47" t="s">
        <v>63</v>
      </c>
    </row>
    <row r="313" spans="2:25" s="47" customFormat="1" ht="13.75" customHeight="1" x14ac:dyDescent="0.3">
      <c r="B313" s="442"/>
      <c r="C313" s="6">
        <f t="shared" si="85"/>
        <v>44538</v>
      </c>
      <c r="D313" s="229">
        <f t="shared" si="86"/>
        <v>2837</v>
      </c>
      <c r="E313" s="28">
        <v>1</v>
      </c>
      <c r="F313" s="322">
        <v>2602</v>
      </c>
      <c r="G313" s="322">
        <v>25</v>
      </c>
      <c r="H313" s="412">
        <v>407.26400000000001</v>
      </c>
      <c r="I313" s="322"/>
      <c r="J313" s="35">
        <f t="shared" si="84"/>
        <v>0</v>
      </c>
      <c r="K313" s="444" t="s">
        <v>228</v>
      </c>
      <c r="L313" s="445"/>
      <c r="M313" s="446" t="s">
        <v>49</v>
      </c>
      <c r="N313" s="447"/>
      <c r="O313" s="447"/>
      <c r="P313" s="8" t="s">
        <v>50</v>
      </c>
      <c r="Q313" s="242"/>
      <c r="R313" s="52">
        <f>'Output data week'!$K$36</f>
        <v>62.899997711181641</v>
      </c>
      <c r="U313" s="65">
        <f>F317/$Q$9</f>
        <v>6.3748251748251752</v>
      </c>
      <c r="V313" s="13" t="s">
        <v>51</v>
      </c>
    </row>
    <row r="314" spans="2:25" s="47" customFormat="1" ht="13.75" customHeight="1" x14ac:dyDescent="0.3">
      <c r="B314" s="442"/>
      <c r="C314" s="6">
        <f t="shared" si="85"/>
        <v>44539</v>
      </c>
      <c r="D314" s="229">
        <f t="shared" si="86"/>
        <v>2837</v>
      </c>
      <c r="E314" s="28"/>
      <c r="F314" s="322">
        <v>2614</v>
      </c>
      <c r="G314" s="322">
        <v>20</v>
      </c>
      <c r="H314" s="412">
        <v>407.26400000000001</v>
      </c>
      <c r="I314" s="322"/>
      <c r="J314" s="35">
        <f t="shared" si="84"/>
        <v>0</v>
      </c>
      <c r="K314" s="444" t="s">
        <v>228</v>
      </c>
      <c r="L314" s="445"/>
      <c r="M314" s="446" t="s">
        <v>52</v>
      </c>
      <c r="N314" s="447"/>
      <c r="O314" s="447"/>
      <c r="P314" s="8" t="s">
        <v>50</v>
      </c>
      <c r="Q314" s="39">
        <f>IFERROR(Q313*(Q311/100),0)</f>
        <v>0</v>
      </c>
      <c r="R314" s="52">
        <f>'Output data week'!$M$36</f>
        <v>56.609997940063479</v>
      </c>
      <c r="U314" s="56">
        <f>((F317*Q313)/1000)</f>
        <v>0</v>
      </c>
      <c r="V314" s="13" t="s">
        <v>53</v>
      </c>
      <c r="W314" s="48">
        <f>W304+U314</f>
        <v>5147.8593000000001</v>
      </c>
      <c r="Y314" s="79" t="s">
        <v>54</v>
      </c>
    </row>
    <row r="315" spans="2:25" s="47" customFormat="1" ht="13.75" customHeight="1" x14ac:dyDescent="0.3">
      <c r="B315" s="442"/>
      <c r="C315" s="6">
        <f t="shared" si="85"/>
        <v>44540</v>
      </c>
      <c r="D315" s="229">
        <f t="shared" si="86"/>
        <v>2837</v>
      </c>
      <c r="E315" s="28"/>
      <c r="F315" s="322">
        <v>2611</v>
      </c>
      <c r="G315" s="322">
        <v>24</v>
      </c>
      <c r="H315" s="412">
        <v>407.26400000000001</v>
      </c>
      <c r="I315" s="322"/>
      <c r="J315" s="35">
        <f t="shared" si="84"/>
        <v>0</v>
      </c>
      <c r="K315" s="444" t="s">
        <v>228</v>
      </c>
      <c r="L315" s="445"/>
      <c r="M315" s="446" t="s">
        <v>55</v>
      </c>
      <c r="N315" s="447"/>
      <c r="O315" s="447"/>
      <c r="P315" s="8" t="s">
        <v>50</v>
      </c>
      <c r="Q315" s="39">
        <f>IFERROR(((H317/7)/D317)*1000,0)</f>
        <v>143.55437518880277</v>
      </c>
      <c r="R315" s="52">
        <f>'Output data week'!$O$36</f>
        <v>125</v>
      </c>
      <c r="U315" s="66">
        <f>U314/$Q$9</f>
        <v>0</v>
      </c>
      <c r="V315" s="13" t="s">
        <v>56</v>
      </c>
      <c r="W315" s="84">
        <f>W314/$Q$9</f>
        <v>1.7999508041958043</v>
      </c>
      <c r="Y315" s="47" t="s">
        <v>57</v>
      </c>
    </row>
    <row r="316" spans="2:25" s="47" customFormat="1" ht="13.75" customHeight="1" thickBot="1" x14ac:dyDescent="0.35">
      <c r="B316" s="442"/>
      <c r="C316" s="20">
        <f t="shared" si="85"/>
        <v>44541</v>
      </c>
      <c r="D316" s="230">
        <f t="shared" si="86"/>
        <v>2837</v>
      </c>
      <c r="E316" s="29"/>
      <c r="F316" s="323">
        <v>2624</v>
      </c>
      <c r="G316" s="323">
        <v>23</v>
      </c>
      <c r="H316" s="413">
        <v>407.26400000000001</v>
      </c>
      <c r="I316" s="323"/>
      <c r="J316" s="36">
        <f t="shared" si="84"/>
        <v>0</v>
      </c>
      <c r="K316" s="444" t="s">
        <v>228</v>
      </c>
      <c r="L316" s="445"/>
      <c r="M316" s="446" t="s">
        <v>58</v>
      </c>
      <c r="N316" s="447"/>
      <c r="O316" s="447"/>
      <c r="P316" s="8"/>
      <c r="Q316" s="51">
        <f>IFERROR(Q315/Q314,0)</f>
        <v>0</v>
      </c>
      <c r="R316" s="52">
        <f>'Output data week'!$Q$36</f>
        <v>2.2080905237330208</v>
      </c>
      <c r="U316" s="66">
        <f>H317/$Q$9</f>
        <v>0.99695000000000022</v>
      </c>
      <c r="V316" s="13" t="s">
        <v>59</v>
      </c>
      <c r="X316" s="47">
        <f>IFERROR((X306+(F317/D317)),0)</f>
        <v>150.2222637130491</v>
      </c>
      <c r="Y316" s="47" t="s">
        <v>60</v>
      </c>
    </row>
    <row r="317" spans="2:25" s="47" customFormat="1" ht="13.75" customHeight="1" x14ac:dyDescent="0.3">
      <c r="B317" s="443"/>
      <c r="C317" s="19" t="s">
        <v>61</v>
      </c>
      <c r="D317" s="231">
        <f>SUM(D310:D316)/7</f>
        <v>2837.4285714285716</v>
      </c>
      <c r="E317" s="23">
        <f>IFERROR(SUM(E310:E316),0)</f>
        <v>1</v>
      </c>
      <c r="F317" s="24">
        <f>IFERROR(SUM(F310:F316),0)</f>
        <v>18232</v>
      </c>
      <c r="G317" s="24">
        <f>IFERROR(SUM(G310:G316),0)</f>
        <v>164</v>
      </c>
      <c r="H317" s="24">
        <f>IFERROR(SUM(H310:H316),0)</f>
        <v>2851.2770000000005</v>
      </c>
      <c r="I317" s="24">
        <f>IFERROR(SUM(I310:I316),0)</f>
        <v>0</v>
      </c>
      <c r="J317" s="37">
        <f t="shared" si="84"/>
        <v>0</v>
      </c>
      <c r="K317" s="510"/>
      <c r="L317" s="511"/>
      <c r="M317" s="452" t="s">
        <v>62</v>
      </c>
      <c r="N317" s="453"/>
      <c r="O317" s="453"/>
      <c r="P317" s="9" t="s">
        <v>50</v>
      </c>
      <c r="Q317" s="243"/>
      <c r="R317" s="53">
        <f>'Output data week'!$Y$36</f>
        <v>1949.999988079071</v>
      </c>
      <c r="U317" s="46"/>
    </row>
    <row r="318" spans="2:25" s="47" customFormat="1" ht="5.25" customHeight="1" x14ac:dyDescent="0.3">
      <c r="B318" s="324"/>
      <c r="C318" s="324"/>
      <c r="D318" s="232"/>
      <c r="E318" s="324"/>
      <c r="F318" s="324"/>
      <c r="G318" s="324"/>
      <c r="H318" s="324"/>
      <c r="I318" s="324"/>
      <c r="J318" s="324"/>
      <c r="K318" s="461"/>
      <c r="L318" s="461"/>
      <c r="M318" s="321"/>
      <c r="N318" s="424"/>
      <c r="O318" s="424"/>
      <c r="P318" s="424"/>
      <c r="Q318" s="424"/>
      <c r="R318" s="424"/>
      <c r="U318" s="46"/>
    </row>
    <row r="319" spans="2:25" s="47" customFormat="1" ht="15.75" customHeight="1" x14ac:dyDescent="0.3">
      <c r="B319" s="363" t="s">
        <v>74</v>
      </c>
      <c r="C319" s="363" t="s">
        <v>75</v>
      </c>
      <c r="D319" s="364" t="s">
        <v>76</v>
      </c>
      <c r="E319" s="365" t="s">
        <v>77</v>
      </c>
      <c r="F319" s="363" t="s">
        <v>71</v>
      </c>
      <c r="G319" s="363" t="s">
        <v>46</v>
      </c>
      <c r="H319" s="363" t="s">
        <v>78</v>
      </c>
      <c r="I319" s="363" t="s">
        <v>79</v>
      </c>
      <c r="J319" s="363" t="s">
        <v>80</v>
      </c>
      <c r="K319" s="501" t="s">
        <v>81</v>
      </c>
      <c r="L319" s="502"/>
      <c r="M319" s="428" t="s">
        <v>37</v>
      </c>
      <c r="N319" s="429"/>
      <c r="O319" s="429"/>
      <c r="P319" s="10" t="s">
        <v>38</v>
      </c>
      <c r="Q319" s="244">
        <v>16</v>
      </c>
      <c r="R319" s="43"/>
      <c r="U319" s="46"/>
    </row>
    <row r="320" spans="2:25" s="47" customFormat="1" ht="12.75" customHeight="1" x14ac:dyDescent="0.3">
      <c r="B320" s="430">
        <f>B310+1</f>
        <v>46</v>
      </c>
      <c r="C320" s="5">
        <f>C316+1</f>
        <v>44542</v>
      </c>
      <c r="D320" s="233">
        <f>IFERROR(IF(C320=$H$9,$K$9,D316-E320),0)</f>
        <v>2837</v>
      </c>
      <c r="E320" s="30"/>
      <c r="F320" s="320">
        <v>2609</v>
      </c>
      <c r="G320" s="320">
        <v>28</v>
      </c>
      <c r="H320" s="414">
        <v>407.26400000000001</v>
      </c>
      <c r="I320" s="320"/>
      <c r="J320" s="32">
        <f t="shared" ref="J320:J327" si="87">IFERROR(I320/H320,0)</f>
        <v>0</v>
      </c>
      <c r="K320" s="433" t="s">
        <v>228</v>
      </c>
      <c r="L320" s="434"/>
      <c r="M320" s="435" t="s">
        <v>39</v>
      </c>
      <c r="N320" s="436"/>
      <c r="O320" s="436"/>
      <c r="P320" s="11" t="s">
        <v>40</v>
      </c>
      <c r="Q320" s="55">
        <f>IFERROR(((E327/D327)*100),0)</f>
        <v>0</v>
      </c>
      <c r="R320" s="78">
        <f>'Output data week'!$D$37</f>
        <v>0.1</v>
      </c>
      <c r="U320" s="67">
        <f>E327/$Q$9</f>
        <v>0</v>
      </c>
      <c r="V320" s="13" t="s">
        <v>41</v>
      </c>
      <c r="W320" s="70">
        <f>W310+E327</f>
        <v>23</v>
      </c>
      <c r="Y320" s="47" t="s">
        <v>42</v>
      </c>
    </row>
    <row r="321" spans="2:26" s="47" customFormat="1" ht="12.75" customHeight="1" x14ac:dyDescent="0.3">
      <c r="B321" s="431"/>
      <c r="C321" s="5">
        <f t="shared" ref="C321:C326" si="88">C320+1</f>
        <v>44543</v>
      </c>
      <c r="D321" s="233">
        <f t="shared" ref="D321:D326" si="89">IFERROR(IF(C321=$H$9,$K$9,D320-E321),0)</f>
        <v>2837</v>
      </c>
      <c r="E321" s="30"/>
      <c r="F321" s="320">
        <v>2565</v>
      </c>
      <c r="G321" s="320">
        <v>19</v>
      </c>
      <c r="H321" s="414">
        <v>407.26400000000001</v>
      </c>
      <c r="I321" s="320"/>
      <c r="J321" s="32">
        <f t="shared" si="87"/>
        <v>0</v>
      </c>
      <c r="K321" s="433" t="s">
        <v>228</v>
      </c>
      <c r="L321" s="434"/>
      <c r="M321" s="435" t="s">
        <v>43</v>
      </c>
      <c r="N321" s="436"/>
      <c r="O321" s="436"/>
      <c r="P321" s="11" t="s">
        <v>40</v>
      </c>
      <c r="Q321" s="81">
        <f>IFERROR(((F327/7)*100)/D327,0)</f>
        <v>90.608791983483556</v>
      </c>
      <c r="R321" s="76">
        <f>'Output data week'!$H$37</f>
        <v>90</v>
      </c>
      <c r="U321" s="67">
        <f>((F327/7)/$Q$9)</f>
        <v>0.8988011988011988</v>
      </c>
      <c r="V321" s="13" t="s">
        <v>44</v>
      </c>
      <c r="W321" s="69">
        <f>W320/$Q$9</f>
        <v>8.0419580419580413E-3</v>
      </c>
      <c r="Y321" s="68" t="s">
        <v>45</v>
      </c>
    </row>
    <row r="322" spans="2:26" s="47" customFormat="1" ht="12.75" customHeight="1" x14ac:dyDescent="0.3">
      <c r="B322" s="431"/>
      <c r="C322" s="5">
        <f t="shared" si="88"/>
        <v>44544</v>
      </c>
      <c r="D322" s="233">
        <f t="shared" si="89"/>
        <v>2837</v>
      </c>
      <c r="E322" s="30"/>
      <c r="F322" s="320">
        <v>2549</v>
      </c>
      <c r="G322" s="320">
        <v>22</v>
      </c>
      <c r="H322" s="414">
        <v>407.26400000000001</v>
      </c>
      <c r="I322" s="320"/>
      <c r="J322" s="32">
        <f t="shared" si="87"/>
        <v>0</v>
      </c>
      <c r="K322" s="433" t="s">
        <v>228</v>
      </c>
      <c r="L322" s="434"/>
      <c r="M322" s="435" t="s">
        <v>46</v>
      </c>
      <c r="N322" s="436"/>
      <c r="O322" s="436"/>
      <c r="P322" s="11" t="s">
        <v>40</v>
      </c>
      <c r="Q322" s="55">
        <f>IFERROR(((G327/F327)*100),0)</f>
        <v>0.85584083583416692</v>
      </c>
      <c r="R322" s="44"/>
      <c r="U322" s="72">
        <f>U312+F327</f>
        <v>445964</v>
      </c>
      <c r="V322" s="13" t="s">
        <v>47</v>
      </c>
      <c r="W322" s="75">
        <f>U322/$Q$9</f>
        <v>155.93146853146854</v>
      </c>
      <c r="X322" s="74"/>
      <c r="Y322" s="74" t="s">
        <v>63</v>
      </c>
      <c r="Z322" s="74"/>
    </row>
    <row r="323" spans="2:26" s="47" customFormat="1" ht="12.75" customHeight="1" x14ac:dyDescent="0.3">
      <c r="B323" s="431"/>
      <c r="C323" s="5">
        <f t="shared" si="88"/>
        <v>44545</v>
      </c>
      <c r="D323" s="233">
        <f t="shared" si="89"/>
        <v>2837</v>
      </c>
      <c r="E323" s="30"/>
      <c r="F323" s="320">
        <v>2570</v>
      </c>
      <c r="G323" s="320">
        <v>22</v>
      </c>
      <c r="H323" s="414">
        <v>407.26400000000001</v>
      </c>
      <c r="I323" s="320"/>
      <c r="J323" s="32">
        <f t="shared" si="87"/>
        <v>0</v>
      </c>
      <c r="K323" s="433" t="s">
        <v>228</v>
      </c>
      <c r="L323" s="434"/>
      <c r="M323" s="435" t="s">
        <v>49</v>
      </c>
      <c r="N323" s="436"/>
      <c r="O323" s="436"/>
      <c r="P323" s="11" t="s">
        <v>50</v>
      </c>
      <c r="Q323" s="246"/>
      <c r="R323" s="76">
        <f>'Output data week'!$K$37</f>
        <v>63.000001907348633</v>
      </c>
      <c r="U323" s="65">
        <f>F327/$Q$9</f>
        <v>6.291608391608392</v>
      </c>
      <c r="V323" s="13" t="s">
        <v>51</v>
      </c>
    </row>
    <row r="324" spans="2:26" s="47" customFormat="1" ht="12.75" customHeight="1" x14ac:dyDescent="0.3">
      <c r="B324" s="431"/>
      <c r="C324" s="5">
        <f t="shared" si="88"/>
        <v>44546</v>
      </c>
      <c r="D324" s="233">
        <f t="shared" si="89"/>
        <v>2837</v>
      </c>
      <c r="E324" s="30"/>
      <c r="F324" s="320">
        <v>2616</v>
      </c>
      <c r="G324" s="320">
        <v>17</v>
      </c>
      <c r="H324" s="414">
        <v>407.26400000000001</v>
      </c>
      <c r="I324" s="320"/>
      <c r="J324" s="32">
        <f t="shared" si="87"/>
        <v>0</v>
      </c>
      <c r="K324" s="433" t="s">
        <v>228</v>
      </c>
      <c r="L324" s="434"/>
      <c r="M324" s="435" t="s">
        <v>52</v>
      </c>
      <c r="N324" s="436"/>
      <c r="O324" s="436"/>
      <c r="P324" s="11" t="s">
        <v>50</v>
      </c>
      <c r="Q324" s="50">
        <f>IFERROR(Q323*(Q321/100),0)</f>
        <v>0</v>
      </c>
      <c r="R324" s="76">
        <f>'Output data week'!$M$37</f>
        <v>56.70000171661377</v>
      </c>
      <c r="U324" s="56">
        <f>((F327*Q323)/1000)</f>
        <v>0</v>
      </c>
      <c r="V324" s="13" t="s">
        <v>53</v>
      </c>
      <c r="W324" s="48">
        <f>W314+U324</f>
        <v>5147.8593000000001</v>
      </c>
      <c r="Y324" s="79" t="s">
        <v>54</v>
      </c>
    </row>
    <row r="325" spans="2:26" s="47" customFormat="1" ht="12.75" customHeight="1" x14ac:dyDescent="0.3">
      <c r="B325" s="431"/>
      <c r="C325" s="5">
        <f t="shared" si="88"/>
        <v>44547</v>
      </c>
      <c r="D325" s="233">
        <f t="shared" si="89"/>
        <v>2837</v>
      </c>
      <c r="E325" s="30"/>
      <c r="F325" s="320">
        <v>2543</v>
      </c>
      <c r="G325" s="320">
        <v>21</v>
      </c>
      <c r="H325" s="414">
        <v>407.26400000000001</v>
      </c>
      <c r="I325" s="320"/>
      <c r="J325" s="32">
        <f t="shared" si="87"/>
        <v>0</v>
      </c>
      <c r="K325" s="433" t="s">
        <v>228</v>
      </c>
      <c r="L325" s="434"/>
      <c r="M325" s="435" t="s">
        <v>55</v>
      </c>
      <c r="N325" s="436"/>
      <c r="O325" s="436"/>
      <c r="P325" s="11" t="s">
        <v>50</v>
      </c>
      <c r="Q325" s="50">
        <f>IFERROR(((H327/7)/D327)*1000,0)</f>
        <v>143.55445893549526</v>
      </c>
      <c r="R325" s="49">
        <f>'Output data week'!$O$37</f>
        <v>125</v>
      </c>
      <c r="U325" s="66">
        <f>U324/$Q$9</f>
        <v>0</v>
      </c>
      <c r="V325" s="13" t="s">
        <v>56</v>
      </c>
      <c r="W325" s="84">
        <f>W324/$Q$9</f>
        <v>1.7999508041958043</v>
      </c>
      <c r="Y325" s="47" t="s">
        <v>57</v>
      </c>
    </row>
    <row r="326" spans="2:26" s="47" customFormat="1" ht="13.5" customHeight="1" thickBot="1" x14ac:dyDescent="0.35">
      <c r="B326" s="431"/>
      <c r="C326" s="22">
        <f t="shared" si="88"/>
        <v>44548</v>
      </c>
      <c r="D326" s="234">
        <f t="shared" si="89"/>
        <v>2837</v>
      </c>
      <c r="E326" s="31"/>
      <c r="F326" s="325">
        <v>2542</v>
      </c>
      <c r="G326" s="325">
        <v>25</v>
      </c>
      <c r="H326" s="415">
        <v>407.26400000000001</v>
      </c>
      <c r="I326" s="325"/>
      <c r="J326" s="33">
        <f t="shared" si="87"/>
        <v>0</v>
      </c>
      <c r="K326" s="433" t="s">
        <v>228</v>
      </c>
      <c r="L326" s="434"/>
      <c r="M326" s="435" t="s">
        <v>58</v>
      </c>
      <c r="N326" s="436"/>
      <c r="O326" s="436"/>
      <c r="P326" s="11"/>
      <c r="Q326" s="40">
        <f>IFERROR(Q325/Q324,0)</f>
        <v>0</v>
      </c>
      <c r="R326" s="77">
        <f>'Output data week'!$Q$37</f>
        <v>2.204585471174219</v>
      </c>
      <c r="U326" s="66">
        <f>H327/$Q$9</f>
        <v>0.99680000000000013</v>
      </c>
      <c r="V326" s="13" t="s">
        <v>59</v>
      </c>
      <c r="X326" s="47">
        <f>IFERROR((X316+(F327/D327)),0)</f>
        <v>156.56487915189294</v>
      </c>
      <c r="Y326" s="47" t="s">
        <v>60</v>
      </c>
    </row>
    <row r="327" spans="2:26" s="47" customFormat="1" ht="12.75" customHeight="1" x14ac:dyDescent="0.3">
      <c r="B327" s="432"/>
      <c r="C327" s="21" t="s">
        <v>61</v>
      </c>
      <c r="D327" s="235">
        <f>SUM(D320:D326)/7</f>
        <v>2837</v>
      </c>
      <c r="E327" s="86">
        <f>IFERROR(SUM(E320:E326),0)</f>
        <v>0</v>
      </c>
      <c r="F327" s="87">
        <f>IFERROR(SUM(F320:F326),0)</f>
        <v>17994</v>
      </c>
      <c r="G327" s="87">
        <f>IFERROR(SUM(G320:G326),0)</f>
        <v>154</v>
      </c>
      <c r="H327" s="87">
        <f>IFERROR(SUM(H320:H326),0)</f>
        <v>2850.8480000000004</v>
      </c>
      <c r="I327" s="87">
        <f>IFERROR(SUM(I320:I326),0)</f>
        <v>0</v>
      </c>
      <c r="J327" s="34">
        <f t="shared" si="87"/>
        <v>0</v>
      </c>
      <c r="K327" s="439"/>
      <c r="L327" s="440"/>
      <c r="M327" s="454" t="s">
        <v>62</v>
      </c>
      <c r="N327" s="455"/>
      <c r="O327" s="455"/>
      <c r="P327" s="12" t="s">
        <v>50</v>
      </c>
      <c r="Q327" s="245"/>
      <c r="R327" s="45">
        <f>'Output data week'!$Y$37</f>
        <v>1949.999988079071</v>
      </c>
      <c r="U327" s="46"/>
    </row>
    <row r="328" spans="2:26" s="47" customFormat="1" ht="5.25" customHeight="1" x14ac:dyDescent="0.3">
      <c r="B328" s="58"/>
      <c r="C328" s="59"/>
      <c r="D328" s="237"/>
      <c r="E328" s="61"/>
      <c r="F328" s="61"/>
      <c r="G328" s="61"/>
      <c r="H328" s="61"/>
      <c r="I328" s="61"/>
      <c r="J328" s="62"/>
      <c r="K328" s="63"/>
      <c r="L328" s="63"/>
      <c r="M328" s="317"/>
      <c r="N328" s="317"/>
      <c r="O328" s="317"/>
      <c r="P328" s="11"/>
      <c r="Q328" s="253"/>
      <c r="R328" s="57"/>
      <c r="U328" s="46"/>
    </row>
    <row r="329" spans="2:26" s="47" customFormat="1" ht="15.75" customHeight="1" x14ac:dyDescent="0.3">
      <c r="B329" s="504" t="s">
        <v>85</v>
      </c>
      <c r="C329" s="505"/>
      <c r="D329" s="366" t="s">
        <v>65</v>
      </c>
      <c r="E329" s="367">
        <f>E297+E307+E317+E327</f>
        <v>1</v>
      </c>
      <c r="F329" s="367">
        <f>F297+F307+F317+F327</f>
        <v>72307</v>
      </c>
      <c r="G329" s="367">
        <f>G297+G307+G317+G327</f>
        <v>599</v>
      </c>
      <c r="H329" s="367">
        <f>H297+H307+H317+H327</f>
        <v>11405.823</v>
      </c>
      <c r="I329" s="367">
        <f>I297+I307+I317+I327</f>
        <v>0</v>
      </c>
      <c r="J329" s="368">
        <f>IFERROR(I329/H329,0)</f>
        <v>0</v>
      </c>
      <c r="K329" s="506" t="s">
        <v>66</v>
      </c>
      <c r="L329" s="507"/>
      <c r="M329" s="507"/>
      <c r="N329" s="507"/>
      <c r="O329" s="369">
        <f>IFERROR(U294+U304+U314+U324,0)</f>
        <v>0</v>
      </c>
      <c r="P329" s="370" t="s">
        <v>67</v>
      </c>
      <c r="Q329" s="371" t="s">
        <v>68</v>
      </c>
      <c r="R329" s="372">
        <f>IFERROR(H329/O329,0)</f>
        <v>0</v>
      </c>
      <c r="U329" s="46"/>
    </row>
    <row r="330" spans="2:26" s="47" customFormat="1" ht="5.25" customHeight="1" x14ac:dyDescent="0.3">
      <c r="B330" s="326"/>
      <c r="C330" s="326"/>
      <c r="D330" s="236"/>
      <c r="E330" s="326"/>
      <c r="F330" s="326"/>
      <c r="G330" s="326"/>
      <c r="H330" s="326"/>
      <c r="I330" s="326"/>
      <c r="J330" s="326"/>
      <c r="K330" s="423"/>
      <c r="L330" s="423"/>
      <c r="M330" s="321"/>
      <c r="N330" s="424"/>
      <c r="O330" s="424"/>
      <c r="P330" s="424"/>
      <c r="Q330" s="424"/>
      <c r="R330" s="424"/>
      <c r="U330" s="46"/>
    </row>
    <row r="331" spans="2:26" s="47" customFormat="1" ht="15.75" customHeight="1" x14ac:dyDescent="0.3">
      <c r="B331" s="363" t="s">
        <v>74</v>
      </c>
      <c r="C331" s="363" t="s">
        <v>75</v>
      </c>
      <c r="D331" s="364" t="s">
        <v>76</v>
      </c>
      <c r="E331" s="365" t="s">
        <v>77</v>
      </c>
      <c r="F331" s="363" t="s">
        <v>69</v>
      </c>
      <c r="G331" s="363" t="s">
        <v>46</v>
      </c>
      <c r="H331" s="363" t="s">
        <v>78</v>
      </c>
      <c r="I331" s="363" t="s">
        <v>79</v>
      </c>
      <c r="J331" s="363" t="s">
        <v>80</v>
      </c>
      <c r="K331" s="501" t="s">
        <v>81</v>
      </c>
      <c r="L331" s="503"/>
      <c r="M331" s="458" t="s">
        <v>37</v>
      </c>
      <c r="N331" s="459"/>
      <c r="O331" s="459"/>
      <c r="P331" s="7" t="s">
        <v>38</v>
      </c>
      <c r="Q331" s="241">
        <v>16</v>
      </c>
      <c r="R331" s="42"/>
      <c r="U331" s="46"/>
    </row>
    <row r="332" spans="2:26" s="47" customFormat="1" ht="13.75" customHeight="1" x14ac:dyDescent="0.3">
      <c r="B332" s="441">
        <f>B320+1</f>
        <v>47</v>
      </c>
      <c r="C332" s="6">
        <f>C326+1</f>
        <v>44549</v>
      </c>
      <c r="D332" s="229">
        <f>IFERROR(IF(C332=$H$9,$K$9,D326-E332),0)</f>
        <v>2837</v>
      </c>
      <c r="E332" s="28"/>
      <c r="F332" s="322">
        <v>2551</v>
      </c>
      <c r="G332" s="322">
        <v>18</v>
      </c>
      <c r="H332" s="412">
        <v>407.26400000000001</v>
      </c>
      <c r="I332" s="322"/>
      <c r="J332" s="35">
        <f t="shared" ref="J332:J339" si="90">IFERROR(I332/H332,0)</f>
        <v>0</v>
      </c>
      <c r="K332" s="444" t="s">
        <v>228</v>
      </c>
      <c r="L332" s="445"/>
      <c r="M332" s="446" t="s">
        <v>39</v>
      </c>
      <c r="N332" s="447"/>
      <c r="O332" s="447"/>
      <c r="P332" s="8" t="s">
        <v>40</v>
      </c>
      <c r="Q332" s="54">
        <f>IFERROR(((E339/D339)*100),0)</f>
        <v>0</v>
      </c>
      <c r="R332" s="52">
        <f>'Output data week'!$D$38</f>
        <v>0.1</v>
      </c>
      <c r="U332" s="67">
        <f>E339/$Q$9</f>
        <v>0</v>
      </c>
      <c r="V332" s="13" t="s">
        <v>41</v>
      </c>
      <c r="W332" s="70">
        <f>E339+W320</f>
        <v>23</v>
      </c>
      <c r="Y332" s="47" t="s">
        <v>42</v>
      </c>
    </row>
    <row r="333" spans="2:26" s="47" customFormat="1" ht="13.75" customHeight="1" x14ac:dyDescent="0.3">
      <c r="B333" s="442"/>
      <c r="C333" s="6">
        <f t="shared" ref="C333:C338" si="91">C332+1</f>
        <v>44550</v>
      </c>
      <c r="D333" s="229">
        <f t="shared" ref="D333:D338" si="92">IFERROR(IF(C333=$H$9,$K$9,D332-E333),0)</f>
        <v>2837</v>
      </c>
      <c r="E333" s="28"/>
      <c r="F333" s="322">
        <v>2534</v>
      </c>
      <c r="G333" s="322">
        <v>25</v>
      </c>
      <c r="H333" s="412">
        <v>407.26400000000001</v>
      </c>
      <c r="I333" s="322"/>
      <c r="J333" s="35">
        <f t="shared" si="90"/>
        <v>0</v>
      </c>
      <c r="K333" s="444" t="s">
        <v>228</v>
      </c>
      <c r="L333" s="445"/>
      <c r="M333" s="446" t="s">
        <v>43</v>
      </c>
      <c r="N333" s="447"/>
      <c r="O333" s="447"/>
      <c r="P333" s="8" t="s">
        <v>40</v>
      </c>
      <c r="Q333" s="54">
        <f>IFERROR(((F339/7)*100)/D339,0)</f>
        <v>89.908857444987163</v>
      </c>
      <c r="R333" s="52">
        <f>'Output data week'!$H$38</f>
        <v>89</v>
      </c>
      <c r="U333" s="67">
        <f>((F339/7)/$Q$9)</f>
        <v>0.89185814185814183</v>
      </c>
      <c r="V333" s="13" t="s">
        <v>44</v>
      </c>
      <c r="W333" s="69">
        <f>W332/$Q$9</f>
        <v>8.0419580419580413E-3</v>
      </c>
      <c r="Y333" s="68" t="s">
        <v>45</v>
      </c>
    </row>
    <row r="334" spans="2:26" s="47" customFormat="1" ht="13.75" customHeight="1" x14ac:dyDescent="0.3">
      <c r="B334" s="442"/>
      <c r="C334" s="6">
        <f t="shared" si="91"/>
        <v>44551</v>
      </c>
      <c r="D334" s="229">
        <f t="shared" si="92"/>
        <v>2837</v>
      </c>
      <c r="E334" s="28"/>
      <c r="F334" s="322">
        <v>2547</v>
      </c>
      <c r="G334" s="322">
        <v>16</v>
      </c>
      <c r="H334" s="412">
        <v>407.26400000000001</v>
      </c>
      <c r="I334" s="322"/>
      <c r="J334" s="35">
        <f t="shared" si="90"/>
        <v>0</v>
      </c>
      <c r="K334" s="444"/>
      <c r="L334" s="445"/>
      <c r="M334" s="446" t="s">
        <v>46</v>
      </c>
      <c r="N334" s="447"/>
      <c r="O334" s="447"/>
      <c r="P334" s="8" t="s">
        <v>40</v>
      </c>
      <c r="Q334" s="80">
        <f>IFERROR(((G339/F339)*100),0)</f>
        <v>0.62167460095211424</v>
      </c>
      <c r="R334" s="52"/>
      <c r="U334" s="72">
        <f>U322+F339</f>
        <v>463819</v>
      </c>
      <c r="V334" s="13" t="s">
        <v>47</v>
      </c>
      <c r="W334" s="75">
        <f>U334/$Q$9</f>
        <v>162.17447552447553</v>
      </c>
      <c r="Y334" s="47" t="s">
        <v>63</v>
      </c>
    </row>
    <row r="335" spans="2:26" s="47" customFormat="1" ht="13.75" customHeight="1" x14ac:dyDescent="0.3">
      <c r="B335" s="442"/>
      <c r="C335" s="6">
        <f t="shared" si="91"/>
        <v>44552</v>
      </c>
      <c r="D335" s="229">
        <f t="shared" si="92"/>
        <v>2837</v>
      </c>
      <c r="E335" s="28"/>
      <c r="F335" s="322">
        <v>2580</v>
      </c>
      <c r="G335" s="322">
        <v>14</v>
      </c>
      <c r="H335" s="412">
        <v>407.26400000000001</v>
      </c>
      <c r="I335" s="322"/>
      <c r="J335" s="35">
        <f t="shared" si="90"/>
        <v>0</v>
      </c>
      <c r="K335" s="444"/>
      <c r="L335" s="445"/>
      <c r="M335" s="446" t="s">
        <v>49</v>
      </c>
      <c r="N335" s="447"/>
      <c r="O335" s="447"/>
      <c r="P335" s="8" t="s">
        <v>50</v>
      </c>
      <c r="Q335" s="242"/>
      <c r="R335" s="52">
        <f>'Output data week'!$K$38</f>
        <v>63.100000381469727</v>
      </c>
      <c r="U335" s="65">
        <f>F339/$Q$9</f>
        <v>6.2430069930069934</v>
      </c>
      <c r="V335" s="13" t="s">
        <v>51</v>
      </c>
    </row>
    <row r="336" spans="2:26" s="47" customFormat="1" ht="13.75" customHeight="1" x14ac:dyDescent="0.3">
      <c r="B336" s="442"/>
      <c r="C336" s="6">
        <f t="shared" si="91"/>
        <v>44553</v>
      </c>
      <c r="D336" s="229">
        <f t="shared" si="92"/>
        <v>2837</v>
      </c>
      <c r="E336" s="28"/>
      <c r="F336" s="322">
        <v>2562</v>
      </c>
      <c r="G336" s="322">
        <v>13</v>
      </c>
      <c r="H336" s="412">
        <v>407.26400000000001</v>
      </c>
      <c r="I336" s="322"/>
      <c r="J336" s="35">
        <f t="shared" si="90"/>
        <v>0</v>
      </c>
      <c r="K336" s="444"/>
      <c r="L336" s="445"/>
      <c r="M336" s="446" t="s">
        <v>52</v>
      </c>
      <c r="N336" s="447"/>
      <c r="O336" s="447"/>
      <c r="P336" s="8" t="s">
        <v>50</v>
      </c>
      <c r="Q336" s="39">
        <f>IFERROR(Q335*(Q333/100),0)</f>
        <v>0</v>
      </c>
      <c r="R336" s="52">
        <f>'Output data week'!$M$38</f>
        <v>56.159000339508054</v>
      </c>
      <c r="U336" s="56">
        <f>((F339*Q335)/1000)</f>
        <v>0</v>
      </c>
      <c r="V336" s="13" t="s">
        <v>53</v>
      </c>
      <c r="W336" s="75">
        <f>W324+U336</f>
        <v>5147.8593000000001</v>
      </c>
      <c r="Y336" s="79" t="s">
        <v>54</v>
      </c>
    </row>
    <row r="337" spans="2:26" s="47" customFormat="1" ht="13.75" customHeight="1" x14ac:dyDescent="0.3">
      <c r="B337" s="442"/>
      <c r="C337" s="6">
        <f t="shared" si="91"/>
        <v>44554</v>
      </c>
      <c r="D337" s="229">
        <f t="shared" si="92"/>
        <v>2837</v>
      </c>
      <c r="E337" s="28"/>
      <c r="F337" s="322">
        <v>2567</v>
      </c>
      <c r="G337" s="322">
        <v>10</v>
      </c>
      <c r="H337" s="412">
        <v>407.26400000000001</v>
      </c>
      <c r="I337" s="322"/>
      <c r="J337" s="35">
        <f t="shared" si="90"/>
        <v>0</v>
      </c>
      <c r="K337" s="444"/>
      <c r="L337" s="445"/>
      <c r="M337" s="446" t="s">
        <v>55</v>
      </c>
      <c r="N337" s="447"/>
      <c r="O337" s="447"/>
      <c r="P337" s="8" t="s">
        <v>50</v>
      </c>
      <c r="Q337" s="39">
        <f>IFERROR(((H339/7)/D339)*1000,0)</f>
        <v>143.55445893549526</v>
      </c>
      <c r="R337" s="52">
        <f>'Output data week'!$O$38</f>
        <v>125</v>
      </c>
      <c r="U337" s="66">
        <f>U336/$Q$9</f>
        <v>0</v>
      </c>
      <c r="V337" s="13" t="s">
        <v>56</v>
      </c>
      <c r="W337" s="84">
        <f>W336/$Q$9</f>
        <v>1.7999508041958043</v>
      </c>
      <c r="Y337" s="47" t="s">
        <v>57</v>
      </c>
    </row>
    <row r="338" spans="2:26" s="47" customFormat="1" ht="13.75" customHeight="1" thickBot="1" x14ac:dyDescent="0.35">
      <c r="B338" s="442"/>
      <c r="C338" s="20">
        <f t="shared" si="91"/>
        <v>44555</v>
      </c>
      <c r="D338" s="230">
        <f t="shared" si="92"/>
        <v>2837</v>
      </c>
      <c r="E338" s="29"/>
      <c r="F338" s="323">
        <v>2514</v>
      </c>
      <c r="G338" s="323">
        <v>15</v>
      </c>
      <c r="H338" s="413">
        <v>407.26400000000001</v>
      </c>
      <c r="I338" s="323"/>
      <c r="J338" s="36">
        <f t="shared" si="90"/>
        <v>0</v>
      </c>
      <c r="K338" s="448"/>
      <c r="L338" s="449"/>
      <c r="M338" s="446" t="s">
        <v>58</v>
      </c>
      <c r="N338" s="447"/>
      <c r="O338" s="447"/>
      <c r="P338" s="8"/>
      <c r="Q338" s="51">
        <f>IFERROR(Q337/Q336,0)</f>
        <v>0</v>
      </c>
      <c r="R338" s="52">
        <f>'Output data week'!$Q$38</f>
        <v>2.2258230959296843</v>
      </c>
      <c r="U338" s="66">
        <f>H339/$Q$9</f>
        <v>0.99680000000000013</v>
      </c>
      <c r="V338" s="13" t="s">
        <v>59</v>
      </c>
      <c r="X338" s="47">
        <f>IFERROR((X326+(F339/D339)),0)</f>
        <v>162.85849917304205</v>
      </c>
      <c r="Y338" s="47" t="s">
        <v>60</v>
      </c>
    </row>
    <row r="339" spans="2:26" s="47" customFormat="1" ht="13.75" customHeight="1" x14ac:dyDescent="0.3">
      <c r="B339" s="443"/>
      <c r="C339" s="19" t="s">
        <v>61</v>
      </c>
      <c r="D339" s="231">
        <f>SUM(D332:D338)/7</f>
        <v>2837</v>
      </c>
      <c r="E339" s="23">
        <f>IFERROR(SUM(E332:E338),0)</f>
        <v>0</v>
      </c>
      <c r="F339" s="24">
        <f>IFERROR(SUM(F332:F338),0)</f>
        <v>17855</v>
      </c>
      <c r="G339" s="24">
        <f>IFERROR(SUM(G332:G338),0)</f>
        <v>111</v>
      </c>
      <c r="H339" s="24">
        <f>IFERROR(SUM(H332:H338),0)</f>
        <v>2850.8480000000004</v>
      </c>
      <c r="I339" s="24">
        <f>IFERROR(SUM(I332:I338),0)</f>
        <v>0</v>
      </c>
      <c r="J339" s="37">
        <f t="shared" si="90"/>
        <v>0</v>
      </c>
      <c r="K339" s="450"/>
      <c r="L339" s="451"/>
      <c r="M339" s="452" t="s">
        <v>62</v>
      </c>
      <c r="N339" s="453"/>
      <c r="O339" s="453"/>
      <c r="P339" s="9" t="s">
        <v>50</v>
      </c>
      <c r="Q339" s="243"/>
      <c r="R339" s="53">
        <f>'Output data week'!$Y$38</f>
        <v>1949.999988079071</v>
      </c>
      <c r="U339" s="46"/>
    </row>
    <row r="340" spans="2:26" s="47" customFormat="1" ht="5.25" customHeight="1" x14ac:dyDescent="0.3">
      <c r="B340" s="324"/>
      <c r="C340" s="324"/>
      <c r="D340" s="232"/>
      <c r="E340" s="324"/>
      <c r="F340" s="324"/>
      <c r="G340" s="324"/>
      <c r="H340" s="324"/>
      <c r="I340" s="324"/>
      <c r="J340" s="324"/>
      <c r="K340" s="461"/>
      <c r="L340" s="461"/>
      <c r="M340" s="321"/>
      <c r="N340" s="424"/>
      <c r="O340" s="424"/>
      <c r="P340" s="424"/>
      <c r="Q340" s="424"/>
      <c r="R340" s="424"/>
      <c r="U340" s="46"/>
    </row>
    <row r="341" spans="2:26" s="47" customFormat="1" ht="15.75" customHeight="1" x14ac:dyDescent="0.3">
      <c r="B341" s="363" t="s">
        <v>74</v>
      </c>
      <c r="C341" s="363" t="s">
        <v>75</v>
      </c>
      <c r="D341" s="364" t="s">
        <v>76</v>
      </c>
      <c r="E341" s="365" t="s">
        <v>77</v>
      </c>
      <c r="F341" s="363" t="s">
        <v>69</v>
      </c>
      <c r="G341" s="363" t="s">
        <v>46</v>
      </c>
      <c r="H341" s="363" t="s">
        <v>78</v>
      </c>
      <c r="I341" s="363" t="s">
        <v>79</v>
      </c>
      <c r="J341" s="363" t="s">
        <v>80</v>
      </c>
      <c r="K341" s="501" t="s">
        <v>81</v>
      </c>
      <c r="L341" s="502"/>
      <c r="M341" s="428" t="s">
        <v>37</v>
      </c>
      <c r="N341" s="429"/>
      <c r="O341" s="429"/>
      <c r="P341" s="10" t="s">
        <v>38</v>
      </c>
      <c r="Q341" s="244">
        <v>16</v>
      </c>
      <c r="R341" s="43"/>
      <c r="U341" s="46"/>
    </row>
    <row r="342" spans="2:26" s="47" customFormat="1" ht="13.75" customHeight="1" x14ac:dyDescent="0.3">
      <c r="B342" s="430">
        <f>B332+1</f>
        <v>48</v>
      </c>
      <c r="C342" s="5">
        <f>C338+1</f>
        <v>44556</v>
      </c>
      <c r="D342" s="233">
        <f>IFERROR(IF(C342=$H$9,$K$9,D338-E342),0)</f>
        <v>2837</v>
      </c>
      <c r="E342" s="30"/>
      <c r="F342" s="320">
        <v>2554</v>
      </c>
      <c r="G342" s="320">
        <v>14</v>
      </c>
      <c r="H342" s="414">
        <v>407.26400000000001</v>
      </c>
      <c r="I342" s="320"/>
      <c r="J342" s="32">
        <f t="shared" ref="J342:J349" si="93">IFERROR(I342/H342,0)</f>
        <v>0</v>
      </c>
      <c r="K342" s="433"/>
      <c r="L342" s="434"/>
      <c r="M342" s="435" t="s">
        <v>39</v>
      </c>
      <c r="N342" s="436"/>
      <c r="O342" s="436"/>
      <c r="P342" s="11" t="s">
        <v>40</v>
      </c>
      <c r="Q342" s="55">
        <f>IFERROR(((E349/D349)*100),0)</f>
        <v>3.5255603122639131E-2</v>
      </c>
      <c r="R342" s="78">
        <f>'Output data week'!$D$39</f>
        <v>0.1</v>
      </c>
      <c r="U342" s="67">
        <f>E349/$Q$9</f>
        <v>3.4965034965034965E-4</v>
      </c>
      <c r="V342" s="13" t="s">
        <v>41</v>
      </c>
      <c r="W342" s="70">
        <f>W332+E349</f>
        <v>24</v>
      </c>
      <c r="Y342" s="47" t="s">
        <v>42</v>
      </c>
    </row>
    <row r="343" spans="2:26" s="47" customFormat="1" ht="13.75" customHeight="1" x14ac:dyDescent="0.3">
      <c r="B343" s="431"/>
      <c r="C343" s="5">
        <f t="shared" ref="C343:C348" si="94">C342+1</f>
        <v>44557</v>
      </c>
      <c r="D343" s="233">
        <f t="shared" ref="D343:D348" si="95">IFERROR(IF(C343=$H$9,$K$9,D342-E343),0)</f>
        <v>2837</v>
      </c>
      <c r="E343" s="30"/>
      <c r="F343" s="320">
        <v>2548</v>
      </c>
      <c r="G343" s="320">
        <v>13</v>
      </c>
      <c r="H343" s="414">
        <v>407.26400000000001</v>
      </c>
      <c r="I343" s="320"/>
      <c r="J343" s="32">
        <f t="shared" si="93"/>
        <v>0</v>
      </c>
      <c r="K343" s="433"/>
      <c r="L343" s="434"/>
      <c r="M343" s="435" t="s">
        <v>43</v>
      </c>
      <c r="N343" s="436"/>
      <c r="O343" s="436"/>
      <c r="P343" s="11" t="s">
        <v>40</v>
      </c>
      <c r="Q343" s="81">
        <f>IFERROR(((F349/7)*100)/D349,0)</f>
        <v>89.926970536388822</v>
      </c>
      <c r="R343" s="76">
        <f>'Output data week'!$H$39</f>
        <v>89</v>
      </c>
      <c r="U343" s="67">
        <f>((F349/7)/$Q$9)</f>
        <v>0.89185814185814183</v>
      </c>
      <c r="V343" s="13" t="s">
        <v>44</v>
      </c>
      <c r="W343" s="69">
        <f>W342/$Q$9</f>
        <v>8.3916083916083916E-3</v>
      </c>
      <c r="Y343" s="68" t="s">
        <v>45</v>
      </c>
    </row>
    <row r="344" spans="2:26" s="47" customFormat="1" ht="13.75" customHeight="1" x14ac:dyDescent="0.3">
      <c r="B344" s="431"/>
      <c r="C344" s="5">
        <f t="shared" si="94"/>
        <v>44558</v>
      </c>
      <c r="D344" s="233">
        <f t="shared" si="95"/>
        <v>2837</v>
      </c>
      <c r="E344" s="30"/>
      <c r="F344" s="320">
        <v>2532</v>
      </c>
      <c r="G344" s="320">
        <v>24</v>
      </c>
      <c r="H344" s="414">
        <v>407.26400000000001</v>
      </c>
      <c r="I344" s="320"/>
      <c r="J344" s="32">
        <f t="shared" si="93"/>
        <v>0</v>
      </c>
      <c r="K344" s="433"/>
      <c r="L344" s="434"/>
      <c r="M344" s="435" t="s">
        <v>46</v>
      </c>
      <c r="N344" s="436"/>
      <c r="O344" s="436"/>
      <c r="P344" s="11" t="s">
        <v>40</v>
      </c>
      <c r="Q344" s="55">
        <f>IFERROR(((G349/F349)*100),0)</f>
        <v>0.76729207504900587</v>
      </c>
      <c r="R344" s="44"/>
      <c r="U344" s="72">
        <f>U334+F349</f>
        <v>481674</v>
      </c>
      <c r="V344" s="13" t="s">
        <v>47</v>
      </c>
      <c r="W344" s="75">
        <f>U344/$Q$9</f>
        <v>168.41748251748251</v>
      </c>
      <c r="X344" s="74"/>
      <c r="Y344" s="74" t="s">
        <v>63</v>
      </c>
      <c r="Z344" s="74"/>
    </row>
    <row r="345" spans="2:26" s="47" customFormat="1" ht="13.75" customHeight="1" x14ac:dyDescent="0.3">
      <c r="B345" s="431"/>
      <c r="C345" s="5">
        <f t="shared" si="94"/>
        <v>44559</v>
      </c>
      <c r="D345" s="233">
        <f t="shared" si="95"/>
        <v>2836</v>
      </c>
      <c r="E345" s="30">
        <v>1</v>
      </c>
      <c r="F345" s="320">
        <v>2525</v>
      </c>
      <c r="G345" s="320">
        <v>18</v>
      </c>
      <c r="H345" s="414">
        <v>407.12099999999998</v>
      </c>
      <c r="I345" s="320"/>
      <c r="J345" s="32">
        <f t="shared" si="93"/>
        <v>0</v>
      </c>
      <c r="K345" s="433"/>
      <c r="L345" s="434"/>
      <c r="M345" s="435" t="s">
        <v>49</v>
      </c>
      <c r="N345" s="436"/>
      <c r="O345" s="436"/>
      <c r="P345" s="11" t="s">
        <v>50</v>
      </c>
      <c r="Q345" s="246"/>
      <c r="R345" s="76">
        <f>'Output data week'!$K$39</f>
        <v>63.200000762939453</v>
      </c>
      <c r="U345" s="65">
        <f>F349/$Q$9</f>
        <v>6.2430069930069934</v>
      </c>
      <c r="V345" s="13" t="s">
        <v>51</v>
      </c>
    </row>
    <row r="346" spans="2:26" s="47" customFormat="1" ht="13.75" customHeight="1" x14ac:dyDescent="0.3">
      <c r="B346" s="431"/>
      <c r="C346" s="5">
        <f t="shared" si="94"/>
        <v>44560</v>
      </c>
      <c r="D346" s="233">
        <f t="shared" si="95"/>
        <v>2836</v>
      </c>
      <c r="E346" s="30"/>
      <c r="F346" s="320">
        <v>2568</v>
      </c>
      <c r="G346" s="320">
        <v>22</v>
      </c>
      <c r="H346" s="414">
        <v>407.12099999999998</v>
      </c>
      <c r="I346" s="320"/>
      <c r="J346" s="32">
        <f t="shared" si="93"/>
        <v>0</v>
      </c>
      <c r="K346" s="433"/>
      <c r="L346" s="434"/>
      <c r="M346" s="435" t="s">
        <v>52</v>
      </c>
      <c r="N346" s="436"/>
      <c r="O346" s="436"/>
      <c r="P346" s="11" t="s">
        <v>50</v>
      </c>
      <c r="Q346" s="50">
        <f>IFERROR(Q345*(Q343/100),0)</f>
        <v>0</v>
      </c>
      <c r="R346" s="76">
        <f>'Output data week'!$M$39</f>
        <v>56.248000679016116</v>
      </c>
      <c r="U346" s="56">
        <f>((F349*Q345)/1000)</f>
        <v>0</v>
      </c>
      <c r="V346" s="13" t="s">
        <v>53</v>
      </c>
      <c r="W346" s="48">
        <f>W336+U346</f>
        <v>5147.8593000000001</v>
      </c>
      <c r="Y346" s="79" t="s">
        <v>54</v>
      </c>
    </row>
    <row r="347" spans="2:26" s="47" customFormat="1" ht="13.75" customHeight="1" x14ac:dyDescent="0.3">
      <c r="B347" s="431"/>
      <c r="C347" s="5">
        <f t="shared" si="94"/>
        <v>44561</v>
      </c>
      <c r="D347" s="233">
        <f t="shared" si="95"/>
        <v>2836</v>
      </c>
      <c r="E347" s="30"/>
      <c r="F347" s="320">
        <v>2567</v>
      </c>
      <c r="G347" s="320">
        <v>21</v>
      </c>
      <c r="H347" s="414">
        <v>407.12099999999998</v>
      </c>
      <c r="I347" s="320"/>
      <c r="J347" s="32">
        <f t="shared" si="93"/>
        <v>0</v>
      </c>
      <c r="K347" s="433"/>
      <c r="L347" s="434"/>
      <c r="M347" s="435" t="s">
        <v>55</v>
      </c>
      <c r="N347" s="436"/>
      <c r="O347" s="436"/>
      <c r="P347" s="11" t="s">
        <v>50</v>
      </c>
      <c r="Q347" s="50">
        <f>IFERROR(((H349/7)/D349)*1000,0)</f>
        <v>143.55457063711913</v>
      </c>
      <c r="R347" s="49">
        <f>'Output data week'!$O$39</f>
        <v>125</v>
      </c>
      <c r="U347" s="66">
        <f>U346/$Q$9</f>
        <v>0</v>
      </c>
      <c r="V347" s="13" t="s">
        <v>56</v>
      </c>
      <c r="W347" s="84">
        <f>W346/$Q$9</f>
        <v>1.7999508041958043</v>
      </c>
      <c r="Y347" s="47" t="s">
        <v>57</v>
      </c>
    </row>
    <row r="348" spans="2:26" s="47" customFormat="1" ht="13.75" customHeight="1" thickBot="1" x14ac:dyDescent="0.35">
      <c r="B348" s="431"/>
      <c r="C348" s="22">
        <f t="shared" si="94"/>
        <v>44562</v>
      </c>
      <c r="D348" s="234">
        <f t="shared" si="95"/>
        <v>2836</v>
      </c>
      <c r="E348" s="31"/>
      <c r="F348" s="325">
        <v>2561</v>
      </c>
      <c r="G348" s="325">
        <v>25</v>
      </c>
      <c r="H348" s="415">
        <v>407.12099999999998</v>
      </c>
      <c r="I348" s="325"/>
      <c r="J348" s="33">
        <f t="shared" si="93"/>
        <v>0</v>
      </c>
      <c r="K348" s="437"/>
      <c r="L348" s="438"/>
      <c r="M348" s="435" t="s">
        <v>58</v>
      </c>
      <c r="N348" s="436"/>
      <c r="O348" s="436"/>
      <c r="P348" s="11"/>
      <c r="Q348" s="40">
        <f>IFERROR(Q347/Q346,0)</f>
        <v>0</v>
      </c>
      <c r="R348" s="77">
        <f>'Output data week'!$Q$39</f>
        <v>2.2223012105500937</v>
      </c>
      <c r="U348" s="66">
        <f>H349/$Q$9</f>
        <v>0.99660000000000015</v>
      </c>
      <c r="V348" s="13" t="s">
        <v>59</v>
      </c>
      <c r="X348" s="47">
        <f>IFERROR((X338+(F349/D349)),0)</f>
        <v>169.15338711058928</v>
      </c>
      <c r="Y348" s="47" t="s">
        <v>60</v>
      </c>
    </row>
    <row r="349" spans="2:26" s="47" customFormat="1" ht="13.75" customHeight="1" x14ac:dyDescent="0.3">
      <c r="B349" s="432"/>
      <c r="C349" s="21" t="s">
        <v>61</v>
      </c>
      <c r="D349" s="235">
        <f>SUM(D342:D348)/7</f>
        <v>2836.4285714285716</v>
      </c>
      <c r="E349" s="86">
        <f>IFERROR(SUM(E342:E348),0)</f>
        <v>1</v>
      </c>
      <c r="F349" s="87">
        <f>IFERROR(SUM(F342:F348),0)</f>
        <v>17855</v>
      </c>
      <c r="G349" s="87">
        <f>IFERROR(SUM(G342:G348),0)</f>
        <v>137</v>
      </c>
      <c r="H349" s="87">
        <f>IFERROR(SUM(H342:H348),0)</f>
        <v>2850.2760000000003</v>
      </c>
      <c r="I349" s="87">
        <f>IFERROR(SUM(I342:I348),0)</f>
        <v>0</v>
      </c>
      <c r="J349" s="34">
        <f t="shared" si="93"/>
        <v>0</v>
      </c>
      <c r="K349" s="439"/>
      <c r="L349" s="440"/>
      <c r="M349" s="454" t="s">
        <v>62</v>
      </c>
      <c r="N349" s="455"/>
      <c r="O349" s="455"/>
      <c r="P349" s="12" t="s">
        <v>50</v>
      </c>
      <c r="Q349" s="245"/>
      <c r="R349" s="45">
        <f>'Output data week'!$Y$39</f>
        <v>1949.999988079071</v>
      </c>
      <c r="U349" s="46"/>
    </row>
    <row r="350" spans="2:26" s="47" customFormat="1" ht="5.25" customHeight="1" x14ac:dyDescent="0.3">
      <c r="B350" s="326"/>
      <c r="C350" s="326"/>
      <c r="D350" s="236"/>
      <c r="E350" s="326"/>
      <c r="F350" s="326"/>
      <c r="G350" s="326"/>
      <c r="H350" s="326"/>
      <c r="I350" s="326"/>
      <c r="J350" s="326"/>
      <c r="K350" s="423"/>
      <c r="L350" s="423"/>
      <c r="M350" s="321"/>
      <c r="N350" s="424"/>
      <c r="O350" s="424"/>
      <c r="P350" s="424"/>
      <c r="Q350" s="424"/>
      <c r="R350" s="424"/>
      <c r="U350" s="46"/>
    </row>
    <row r="351" spans="2:26" s="47" customFormat="1" ht="15.75" customHeight="1" x14ac:dyDescent="0.3">
      <c r="B351" s="363" t="s">
        <v>74</v>
      </c>
      <c r="C351" s="363" t="s">
        <v>75</v>
      </c>
      <c r="D351" s="364" t="s">
        <v>76</v>
      </c>
      <c r="E351" s="365" t="s">
        <v>77</v>
      </c>
      <c r="F351" s="363" t="s">
        <v>69</v>
      </c>
      <c r="G351" s="363" t="s">
        <v>46</v>
      </c>
      <c r="H351" s="363" t="s">
        <v>78</v>
      </c>
      <c r="I351" s="363" t="s">
        <v>79</v>
      </c>
      <c r="J351" s="363" t="s">
        <v>80</v>
      </c>
      <c r="K351" s="501" t="s">
        <v>81</v>
      </c>
      <c r="L351" s="503"/>
      <c r="M351" s="458" t="s">
        <v>37</v>
      </c>
      <c r="N351" s="459"/>
      <c r="O351" s="459"/>
      <c r="P351" s="7" t="s">
        <v>38</v>
      </c>
      <c r="Q351" s="241">
        <v>16</v>
      </c>
      <c r="R351" s="42"/>
      <c r="U351" s="46"/>
    </row>
    <row r="352" spans="2:26" s="47" customFormat="1" ht="13.75" customHeight="1" x14ac:dyDescent="0.3">
      <c r="B352" s="441">
        <f>B342+1</f>
        <v>49</v>
      </c>
      <c r="C352" s="6">
        <f>C348+1</f>
        <v>44563</v>
      </c>
      <c r="D352" s="229">
        <f>IFERROR(IF(C352=$H$9,$K$9,D348-E352),0)</f>
        <v>2836</v>
      </c>
      <c r="E352" s="28"/>
      <c r="F352" s="322">
        <v>2537</v>
      </c>
      <c r="G352" s="322">
        <v>19</v>
      </c>
      <c r="H352" s="412">
        <v>407.12099999999998</v>
      </c>
      <c r="I352" s="322"/>
      <c r="J352" s="35">
        <f t="shared" ref="J352:J359" si="96">IFERROR(I352/H352,0)</f>
        <v>0</v>
      </c>
      <c r="K352" s="444"/>
      <c r="L352" s="445"/>
      <c r="M352" s="446" t="s">
        <v>39</v>
      </c>
      <c r="N352" s="447"/>
      <c r="O352" s="447"/>
      <c r="P352" s="8" t="s">
        <v>40</v>
      </c>
      <c r="Q352" s="54">
        <f>IFERROR(((E359/D359)*100),0)</f>
        <v>0</v>
      </c>
      <c r="R352" s="52">
        <f>'Output data week'!$D$40</f>
        <v>0.1</v>
      </c>
      <c r="U352" s="67">
        <f>E359/$Q$9</f>
        <v>0</v>
      </c>
      <c r="V352" s="13" t="s">
        <v>41</v>
      </c>
      <c r="W352" s="70">
        <f>W342+E359</f>
        <v>24</v>
      </c>
      <c r="Y352" s="47" t="s">
        <v>42</v>
      </c>
    </row>
    <row r="353" spans="2:26" s="47" customFormat="1" ht="13.75" customHeight="1" x14ac:dyDescent="0.3">
      <c r="B353" s="442"/>
      <c r="C353" s="6">
        <f t="shared" ref="C353:C358" si="97">C352+1</f>
        <v>44564</v>
      </c>
      <c r="D353" s="229">
        <f t="shared" ref="D353:D358" si="98">IFERROR(IF(C353=$H$9,$K$9,D352-E353),0)</f>
        <v>2836</v>
      </c>
      <c r="E353" s="28"/>
      <c r="F353" s="322">
        <v>2557</v>
      </c>
      <c r="G353" s="322">
        <v>28</v>
      </c>
      <c r="H353" s="412">
        <v>407.12099999999998</v>
      </c>
      <c r="I353" s="322"/>
      <c r="J353" s="35">
        <f t="shared" si="96"/>
        <v>0</v>
      </c>
      <c r="K353" s="444"/>
      <c r="L353" s="445"/>
      <c r="M353" s="446" t="s">
        <v>43</v>
      </c>
      <c r="N353" s="447"/>
      <c r="O353" s="447"/>
      <c r="P353" s="8" t="s">
        <v>40</v>
      </c>
      <c r="Q353" s="54">
        <f>IFERROR(((F359/7)*100)/D359,0)</f>
        <v>89.82974007656658</v>
      </c>
      <c r="R353" s="52">
        <f>'Output data week'!$H$40</f>
        <v>89</v>
      </c>
      <c r="U353" s="67">
        <f>((F359/7)/$Q$9)</f>
        <v>0.89075924075924073</v>
      </c>
      <c r="V353" s="13" t="s">
        <v>44</v>
      </c>
      <c r="W353" s="69">
        <f>W352/$Q$9</f>
        <v>8.3916083916083916E-3</v>
      </c>
      <c r="Y353" s="68" t="s">
        <v>45</v>
      </c>
    </row>
    <row r="354" spans="2:26" s="47" customFormat="1" ht="13.75" customHeight="1" x14ac:dyDescent="0.3">
      <c r="B354" s="442"/>
      <c r="C354" s="6">
        <f t="shared" si="97"/>
        <v>44565</v>
      </c>
      <c r="D354" s="229">
        <f t="shared" si="98"/>
        <v>2836</v>
      </c>
      <c r="E354" s="28"/>
      <c r="F354" s="322">
        <v>2564</v>
      </c>
      <c r="G354" s="322">
        <v>18</v>
      </c>
      <c r="H354" s="412">
        <v>407.12099999999998</v>
      </c>
      <c r="I354" s="322"/>
      <c r="J354" s="35">
        <f t="shared" si="96"/>
        <v>0</v>
      </c>
      <c r="K354" s="444"/>
      <c r="L354" s="445"/>
      <c r="M354" s="446" t="s">
        <v>46</v>
      </c>
      <c r="N354" s="447"/>
      <c r="O354" s="447"/>
      <c r="P354" s="8" t="s">
        <v>40</v>
      </c>
      <c r="Q354" s="80">
        <f>IFERROR(((G359/F359)*100),0)</f>
        <v>0.89721303201929004</v>
      </c>
      <c r="R354" s="52"/>
      <c r="U354" s="72">
        <f>U344+F359</f>
        <v>499507</v>
      </c>
      <c r="V354" s="13" t="s">
        <v>47</v>
      </c>
      <c r="W354" s="75">
        <f>U354/$Q$9</f>
        <v>174.65279720279722</v>
      </c>
      <c r="Y354" s="47" t="s">
        <v>63</v>
      </c>
    </row>
    <row r="355" spans="2:26" s="47" customFormat="1" ht="13.75" customHeight="1" x14ac:dyDescent="0.3">
      <c r="B355" s="442"/>
      <c r="C355" s="6">
        <f t="shared" si="97"/>
        <v>44566</v>
      </c>
      <c r="D355" s="229">
        <f t="shared" si="98"/>
        <v>2836</v>
      </c>
      <c r="E355" s="28"/>
      <c r="F355" s="322">
        <v>2540</v>
      </c>
      <c r="G355" s="322">
        <v>23</v>
      </c>
      <c r="H355" s="412">
        <v>407.12099999999998</v>
      </c>
      <c r="I355" s="322"/>
      <c r="J355" s="35">
        <f t="shared" si="96"/>
        <v>0</v>
      </c>
      <c r="K355" s="444"/>
      <c r="L355" s="445"/>
      <c r="M355" s="446" t="s">
        <v>49</v>
      </c>
      <c r="N355" s="447"/>
      <c r="O355" s="447"/>
      <c r="P355" s="8" t="s">
        <v>50</v>
      </c>
      <c r="Q355" s="242"/>
      <c r="R355" s="52">
        <f>'Output data week'!$K$40</f>
        <v>63.299999237060547</v>
      </c>
      <c r="U355" s="65">
        <f>F359/$Q$9</f>
        <v>6.2353146853146857</v>
      </c>
      <c r="V355" s="13" t="s">
        <v>51</v>
      </c>
    </row>
    <row r="356" spans="2:26" s="47" customFormat="1" ht="13.75" customHeight="1" x14ac:dyDescent="0.3">
      <c r="B356" s="442"/>
      <c r="C356" s="6">
        <f t="shared" si="97"/>
        <v>44567</v>
      </c>
      <c r="D356" s="229">
        <f t="shared" si="98"/>
        <v>2836</v>
      </c>
      <c r="E356" s="28"/>
      <c r="F356" s="322">
        <v>2557</v>
      </c>
      <c r="G356" s="322">
        <v>23</v>
      </c>
      <c r="H356" s="412">
        <v>407.12099999999998</v>
      </c>
      <c r="I356" s="322"/>
      <c r="J356" s="35">
        <f t="shared" si="96"/>
        <v>0</v>
      </c>
      <c r="K356" s="444"/>
      <c r="L356" s="445"/>
      <c r="M356" s="446" t="s">
        <v>52</v>
      </c>
      <c r="N356" s="447"/>
      <c r="O356" s="447"/>
      <c r="P356" s="8" t="s">
        <v>50</v>
      </c>
      <c r="Q356" s="39">
        <f>IFERROR(Q355*(Q353/100),0)</f>
        <v>0</v>
      </c>
      <c r="R356" s="52">
        <f>'Output data week'!$M$40</f>
        <v>56.336999320983885</v>
      </c>
      <c r="U356" s="56">
        <f>((F359*Q355)/1000)</f>
        <v>0</v>
      </c>
      <c r="V356" s="13" t="s">
        <v>53</v>
      </c>
      <c r="W356" s="48">
        <f>W346+U356</f>
        <v>5147.8593000000001</v>
      </c>
      <c r="Y356" s="79" t="s">
        <v>54</v>
      </c>
    </row>
    <row r="357" spans="2:26" s="47" customFormat="1" ht="13.75" customHeight="1" x14ac:dyDescent="0.3">
      <c r="B357" s="442"/>
      <c r="C357" s="6">
        <f t="shared" si="97"/>
        <v>44568</v>
      </c>
      <c r="D357" s="229">
        <f t="shared" si="98"/>
        <v>2836</v>
      </c>
      <c r="E357" s="28"/>
      <c r="F357" s="322">
        <v>2545</v>
      </c>
      <c r="G357" s="322">
        <v>31</v>
      </c>
      <c r="H357" s="412">
        <v>407.12099999999998</v>
      </c>
      <c r="I357" s="322"/>
      <c r="J357" s="35">
        <f t="shared" si="96"/>
        <v>0</v>
      </c>
      <c r="K357" s="444"/>
      <c r="L357" s="445"/>
      <c r="M357" s="446" t="s">
        <v>55</v>
      </c>
      <c r="N357" s="447"/>
      <c r="O357" s="447"/>
      <c r="P357" s="8" t="s">
        <v>50</v>
      </c>
      <c r="Q357" s="39">
        <f>IFERROR(((H359/7)/D359)*1000,0)</f>
        <v>143.55465444287731</v>
      </c>
      <c r="R357" s="52">
        <f>'Output data week'!$O$40</f>
        <v>125</v>
      </c>
      <c r="U357" s="66">
        <f>U356/$Q$9</f>
        <v>0</v>
      </c>
      <c r="V357" s="13" t="s">
        <v>56</v>
      </c>
      <c r="W357" s="84">
        <f>W356/$Q$9</f>
        <v>1.7999508041958043</v>
      </c>
      <c r="Y357" s="47" t="s">
        <v>57</v>
      </c>
    </row>
    <row r="358" spans="2:26" s="47" customFormat="1" ht="13.75" customHeight="1" thickBot="1" x14ac:dyDescent="0.35">
      <c r="B358" s="442"/>
      <c r="C358" s="20">
        <f t="shared" si="97"/>
        <v>44569</v>
      </c>
      <c r="D358" s="230">
        <f t="shared" si="98"/>
        <v>2836</v>
      </c>
      <c r="E358" s="29"/>
      <c r="F358" s="323">
        <v>2533</v>
      </c>
      <c r="G358" s="323">
        <v>18</v>
      </c>
      <c r="H358" s="413">
        <v>407.12099999999998</v>
      </c>
      <c r="I358" s="323"/>
      <c r="J358" s="36">
        <f t="shared" si="96"/>
        <v>0</v>
      </c>
      <c r="K358" s="448"/>
      <c r="L358" s="449"/>
      <c r="M358" s="446" t="s">
        <v>58</v>
      </c>
      <c r="N358" s="447"/>
      <c r="O358" s="447"/>
      <c r="P358" s="8"/>
      <c r="Q358" s="51">
        <f>IFERROR(Q357/Q356,0)</f>
        <v>0</v>
      </c>
      <c r="R358" s="52">
        <f>'Output data week'!$Q$40</f>
        <v>2.2187905196690365</v>
      </c>
      <c r="U358" s="66">
        <f>H359/$Q$9</f>
        <v>0.99645000000000006</v>
      </c>
      <c r="V358" s="13" t="s">
        <v>59</v>
      </c>
      <c r="X358" s="47">
        <f>IFERROR((X348+(F359/D359)),0)</f>
        <v>175.44146891594895</v>
      </c>
      <c r="Y358" s="47" t="s">
        <v>60</v>
      </c>
    </row>
    <row r="359" spans="2:26" s="47" customFormat="1" ht="13.75" customHeight="1" x14ac:dyDescent="0.3">
      <c r="B359" s="443"/>
      <c r="C359" s="19" t="s">
        <v>61</v>
      </c>
      <c r="D359" s="231">
        <f>SUM(D352:D358)/7</f>
        <v>2836</v>
      </c>
      <c r="E359" s="23">
        <f>IFERROR(SUM(E352:E358),0)</f>
        <v>0</v>
      </c>
      <c r="F359" s="24">
        <f>IFERROR(SUM(F352:F358),0)</f>
        <v>17833</v>
      </c>
      <c r="G359" s="24">
        <f>IFERROR(SUM(G352:G358),0)</f>
        <v>160</v>
      </c>
      <c r="H359" s="24">
        <f>IFERROR(SUM(H352:H358),0)</f>
        <v>2849.8470000000002</v>
      </c>
      <c r="I359" s="24">
        <f>IFERROR(SUM(I352:I358),0)</f>
        <v>0</v>
      </c>
      <c r="J359" s="37">
        <f t="shared" si="96"/>
        <v>0</v>
      </c>
      <c r="K359" s="450"/>
      <c r="L359" s="451"/>
      <c r="M359" s="452" t="s">
        <v>62</v>
      </c>
      <c r="N359" s="453"/>
      <c r="O359" s="453"/>
      <c r="P359" s="9" t="s">
        <v>50</v>
      </c>
      <c r="Q359" s="243"/>
      <c r="R359" s="53">
        <f>'Output data week'!$Y$40</f>
        <v>1949.999988079071</v>
      </c>
      <c r="U359" s="46"/>
    </row>
    <row r="360" spans="2:26" s="47" customFormat="1" ht="5.25" customHeight="1" x14ac:dyDescent="0.3">
      <c r="B360" s="324"/>
      <c r="C360" s="324"/>
      <c r="D360" s="232"/>
      <c r="E360" s="324"/>
      <c r="F360" s="324"/>
      <c r="G360" s="324"/>
      <c r="H360" s="324"/>
      <c r="I360" s="324"/>
      <c r="J360" s="324"/>
      <c r="K360" s="461"/>
      <c r="L360" s="461"/>
      <c r="M360" s="321"/>
      <c r="N360" s="424"/>
      <c r="O360" s="424"/>
      <c r="P360" s="424"/>
      <c r="Q360" s="424"/>
      <c r="R360" s="424"/>
      <c r="U360" s="46"/>
    </row>
    <row r="361" spans="2:26" s="47" customFormat="1" ht="15.75" customHeight="1" x14ac:dyDescent="0.3">
      <c r="B361" s="363" t="s">
        <v>74</v>
      </c>
      <c r="C361" s="363" t="s">
        <v>75</v>
      </c>
      <c r="D361" s="364" t="s">
        <v>76</v>
      </c>
      <c r="E361" s="365" t="s">
        <v>77</v>
      </c>
      <c r="F361" s="363" t="s">
        <v>71</v>
      </c>
      <c r="G361" s="363" t="s">
        <v>46</v>
      </c>
      <c r="H361" s="363" t="s">
        <v>78</v>
      </c>
      <c r="I361" s="363" t="s">
        <v>79</v>
      </c>
      <c r="J361" s="363" t="s">
        <v>80</v>
      </c>
      <c r="K361" s="501" t="s">
        <v>81</v>
      </c>
      <c r="L361" s="502"/>
      <c r="M361" s="428" t="s">
        <v>37</v>
      </c>
      <c r="N361" s="429"/>
      <c r="O361" s="429"/>
      <c r="P361" s="10" t="s">
        <v>38</v>
      </c>
      <c r="Q361" s="244">
        <v>16</v>
      </c>
      <c r="R361" s="43"/>
      <c r="U361" s="46"/>
    </row>
    <row r="362" spans="2:26" s="47" customFormat="1" ht="12.75" customHeight="1" x14ac:dyDescent="0.3">
      <c r="B362" s="430">
        <f>B352+1</f>
        <v>50</v>
      </c>
      <c r="C362" s="5">
        <f>C358+1</f>
        <v>44570</v>
      </c>
      <c r="D362" s="233">
        <f>IFERROR(IF(C362=$H$9,$K$9,D358-E362),0)</f>
        <v>2836</v>
      </c>
      <c r="E362" s="30"/>
      <c r="F362" s="320">
        <v>2533</v>
      </c>
      <c r="G362" s="320">
        <v>19</v>
      </c>
      <c r="H362" s="414">
        <v>407.12099999999998</v>
      </c>
      <c r="I362" s="320"/>
      <c r="J362" s="32">
        <f t="shared" ref="J362:J369" si="99">IFERROR(I362/H362,0)</f>
        <v>0</v>
      </c>
      <c r="K362" s="433"/>
      <c r="L362" s="434"/>
      <c r="M362" s="435" t="s">
        <v>39</v>
      </c>
      <c r="N362" s="436"/>
      <c r="O362" s="436"/>
      <c r="P362" s="11" t="s">
        <v>40</v>
      </c>
      <c r="Q362" s="55">
        <f>IFERROR(((E369/D369)*100),0)</f>
        <v>0</v>
      </c>
      <c r="R362" s="78">
        <f>'Output data week'!$D$41</f>
        <v>0.1</v>
      </c>
      <c r="U362" s="67">
        <f>E369/$Q$9</f>
        <v>0</v>
      </c>
      <c r="V362" s="13" t="s">
        <v>41</v>
      </c>
      <c r="W362" s="70">
        <f>W352+E369</f>
        <v>24</v>
      </c>
      <c r="Y362" s="47" t="s">
        <v>42</v>
      </c>
    </row>
    <row r="363" spans="2:26" s="47" customFormat="1" ht="12.75" customHeight="1" x14ac:dyDescent="0.3">
      <c r="B363" s="431"/>
      <c r="C363" s="5">
        <f t="shared" ref="C363:C368" si="100">C362+1</f>
        <v>44571</v>
      </c>
      <c r="D363" s="233">
        <f t="shared" ref="D363:D368" si="101">IFERROR(IF(C363=$H$9,$K$9,D362-E363),0)</f>
        <v>2836</v>
      </c>
      <c r="E363" s="30"/>
      <c r="F363" s="320">
        <v>2487</v>
      </c>
      <c r="G363" s="320">
        <v>25</v>
      </c>
      <c r="H363" s="414">
        <v>407.12099999999998</v>
      </c>
      <c r="I363" s="320"/>
      <c r="J363" s="32">
        <f t="shared" si="99"/>
        <v>0</v>
      </c>
      <c r="K363" s="433"/>
      <c r="L363" s="434"/>
      <c r="M363" s="435" t="s">
        <v>43</v>
      </c>
      <c r="N363" s="436"/>
      <c r="O363" s="436"/>
      <c r="P363" s="11" t="s">
        <v>40</v>
      </c>
      <c r="Q363" s="81">
        <f>IFERROR(((F369/7)*100)/D369,0)</f>
        <v>88.207737255692109</v>
      </c>
      <c r="R363" s="76">
        <f>'Output data week'!$H$41</f>
        <v>88.5</v>
      </c>
      <c r="U363" s="67">
        <f>((F369/7)/$Q$9)</f>
        <v>0.87467532467532461</v>
      </c>
      <c r="V363" s="13" t="s">
        <v>44</v>
      </c>
      <c r="W363" s="69">
        <f>W362/$Q$9</f>
        <v>8.3916083916083916E-3</v>
      </c>
      <c r="Y363" s="68" t="s">
        <v>45</v>
      </c>
    </row>
    <row r="364" spans="2:26" s="47" customFormat="1" ht="12.75" customHeight="1" x14ac:dyDescent="0.3">
      <c r="B364" s="431"/>
      <c r="C364" s="5">
        <f t="shared" si="100"/>
        <v>44572</v>
      </c>
      <c r="D364" s="233">
        <f t="shared" si="101"/>
        <v>2836</v>
      </c>
      <c r="E364" s="30"/>
      <c r="F364" s="320">
        <v>2473</v>
      </c>
      <c r="G364" s="320">
        <v>15</v>
      </c>
      <c r="H364" s="414">
        <v>407.12099999999998</v>
      </c>
      <c r="I364" s="320"/>
      <c r="J364" s="32">
        <f t="shared" si="99"/>
        <v>0</v>
      </c>
      <c r="K364" s="433"/>
      <c r="L364" s="434"/>
      <c r="M364" s="435" t="s">
        <v>46</v>
      </c>
      <c r="N364" s="436"/>
      <c r="O364" s="436"/>
      <c r="P364" s="11" t="s">
        <v>40</v>
      </c>
      <c r="Q364" s="55">
        <f>IFERROR(((G369/F369)*100),0)</f>
        <v>0.89086859688195985</v>
      </c>
      <c r="R364" s="44"/>
      <c r="U364" s="72">
        <f>U354+F369</f>
        <v>517018</v>
      </c>
      <c r="V364" s="13" t="s">
        <v>47</v>
      </c>
      <c r="W364" s="75">
        <f>U364/$Q$9</f>
        <v>180.77552447552446</v>
      </c>
      <c r="X364" s="74"/>
      <c r="Y364" s="74" t="s">
        <v>63</v>
      </c>
      <c r="Z364" s="74"/>
    </row>
    <row r="365" spans="2:26" s="47" customFormat="1" ht="12.75" customHeight="1" x14ac:dyDescent="0.3">
      <c r="B365" s="431"/>
      <c r="C365" s="5">
        <f t="shared" si="100"/>
        <v>44573</v>
      </c>
      <c r="D365" s="233">
        <f t="shared" si="101"/>
        <v>2836</v>
      </c>
      <c r="E365" s="30"/>
      <c r="F365" s="320">
        <v>2483</v>
      </c>
      <c r="G365" s="320">
        <v>20</v>
      </c>
      <c r="H365" s="414">
        <v>407.12099999999998</v>
      </c>
      <c r="I365" s="320"/>
      <c r="J365" s="32">
        <f t="shared" si="99"/>
        <v>0</v>
      </c>
      <c r="K365" s="433"/>
      <c r="L365" s="434"/>
      <c r="M365" s="435" t="s">
        <v>49</v>
      </c>
      <c r="N365" s="436"/>
      <c r="O365" s="436"/>
      <c r="P365" s="11" t="s">
        <v>50</v>
      </c>
      <c r="Q365" s="246"/>
      <c r="R365" s="76">
        <f>'Output data week'!$K$41</f>
        <v>63.399997711181641</v>
      </c>
      <c r="U365" s="65">
        <f>F369/$Q$9</f>
        <v>6.122727272727273</v>
      </c>
      <c r="V365" s="13" t="s">
        <v>51</v>
      </c>
    </row>
    <row r="366" spans="2:26" s="47" customFormat="1" ht="12.75" customHeight="1" x14ac:dyDescent="0.3">
      <c r="B366" s="431"/>
      <c r="C366" s="5">
        <f t="shared" si="100"/>
        <v>44574</v>
      </c>
      <c r="D366" s="233">
        <f t="shared" si="101"/>
        <v>2836</v>
      </c>
      <c r="E366" s="30"/>
      <c r="F366" s="320">
        <v>2523</v>
      </c>
      <c r="G366" s="320">
        <v>25</v>
      </c>
      <c r="H366" s="414">
        <v>407.12099999999998</v>
      </c>
      <c r="I366" s="320"/>
      <c r="J366" s="32">
        <f t="shared" si="99"/>
        <v>0</v>
      </c>
      <c r="K366" s="433"/>
      <c r="L366" s="434"/>
      <c r="M366" s="435" t="s">
        <v>52</v>
      </c>
      <c r="N366" s="436"/>
      <c r="O366" s="436"/>
      <c r="P366" s="11" t="s">
        <v>50</v>
      </c>
      <c r="Q366" s="50">
        <f>IFERROR(Q365*(Q363/100),0)</f>
        <v>0</v>
      </c>
      <c r="R366" s="76">
        <f>'Output data week'!$M$41</f>
        <v>56.108997974395756</v>
      </c>
      <c r="U366" s="56">
        <f>((F369*Q365)/1000)</f>
        <v>0</v>
      </c>
      <c r="V366" s="13" t="s">
        <v>53</v>
      </c>
      <c r="W366" s="48">
        <f>W356+U366</f>
        <v>5147.8593000000001</v>
      </c>
      <c r="Y366" s="79" t="s">
        <v>54</v>
      </c>
    </row>
    <row r="367" spans="2:26" s="47" customFormat="1" ht="12.75" customHeight="1" x14ac:dyDescent="0.3">
      <c r="B367" s="431"/>
      <c r="C367" s="5">
        <f t="shared" si="100"/>
        <v>44575</v>
      </c>
      <c r="D367" s="233">
        <f t="shared" si="101"/>
        <v>2836</v>
      </c>
      <c r="E367" s="30"/>
      <c r="F367" s="320">
        <v>2493</v>
      </c>
      <c r="G367" s="320">
        <v>24</v>
      </c>
      <c r="H367" s="414">
        <v>407.12099999999998</v>
      </c>
      <c r="I367" s="320"/>
      <c r="J367" s="32">
        <f t="shared" si="99"/>
        <v>0</v>
      </c>
      <c r="K367" s="433"/>
      <c r="L367" s="434"/>
      <c r="M367" s="435" t="s">
        <v>55</v>
      </c>
      <c r="N367" s="436"/>
      <c r="O367" s="436"/>
      <c r="P367" s="11" t="s">
        <v>50</v>
      </c>
      <c r="Q367" s="50">
        <f>IFERROR(((H369/7)/D369)*1000,0)</f>
        <v>143.55465444287731</v>
      </c>
      <c r="R367" s="49">
        <f>'Output data week'!$O$41</f>
        <v>125</v>
      </c>
      <c r="U367" s="66">
        <f>U366/$Q$9</f>
        <v>0</v>
      </c>
      <c r="V367" s="13" t="s">
        <v>56</v>
      </c>
      <c r="W367" s="84">
        <f>W366/$Q$9</f>
        <v>1.7999508041958043</v>
      </c>
      <c r="Y367" s="47" t="s">
        <v>57</v>
      </c>
    </row>
    <row r="368" spans="2:26" s="47" customFormat="1" ht="13.5" customHeight="1" thickBot="1" x14ac:dyDescent="0.35">
      <c r="B368" s="431"/>
      <c r="C368" s="22">
        <f t="shared" si="100"/>
        <v>44576</v>
      </c>
      <c r="D368" s="234">
        <f t="shared" si="101"/>
        <v>2836</v>
      </c>
      <c r="E368" s="31"/>
      <c r="F368" s="325">
        <v>2519</v>
      </c>
      <c r="G368" s="325">
        <v>28</v>
      </c>
      <c r="H368" s="415">
        <v>407.12099999999998</v>
      </c>
      <c r="I368" s="325"/>
      <c r="J368" s="33">
        <f t="shared" si="99"/>
        <v>0</v>
      </c>
      <c r="K368" s="437"/>
      <c r="L368" s="438"/>
      <c r="M368" s="435" t="s">
        <v>58</v>
      </c>
      <c r="N368" s="436"/>
      <c r="O368" s="436"/>
      <c r="P368" s="11"/>
      <c r="Q368" s="40">
        <f>IFERROR(Q367/Q366,0)</f>
        <v>0</v>
      </c>
      <c r="R368" s="77">
        <f>'Output data week'!$Q$41</f>
        <v>2.2278066711695921</v>
      </c>
      <c r="U368" s="66">
        <f>H369/$Q$9</f>
        <v>0.99645000000000006</v>
      </c>
      <c r="V368" s="13" t="s">
        <v>59</v>
      </c>
      <c r="X368" s="47">
        <f>IFERROR((X358+(F369/D369)),0)</f>
        <v>181.61601052384739</v>
      </c>
      <c r="Y368" s="47" t="s">
        <v>60</v>
      </c>
    </row>
    <row r="369" spans="2:25" s="47" customFormat="1" ht="12.75" customHeight="1" x14ac:dyDescent="0.3">
      <c r="B369" s="432"/>
      <c r="C369" s="21" t="s">
        <v>61</v>
      </c>
      <c r="D369" s="235">
        <f>SUM(D362:D368)/7</f>
        <v>2836</v>
      </c>
      <c r="E369" s="86">
        <f>IFERROR(SUM(E362:E368),0)</f>
        <v>0</v>
      </c>
      <c r="F369" s="87">
        <f>IFERROR(SUM(F362:F368),0)</f>
        <v>17511</v>
      </c>
      <c r="G369" s="87">
        <f>IFERROR(SUM(G362:G368),0)</f>
        <v>156</v>
      </c>
      <c r="H369" s="87">
        <f>IFERROR(SUM(H362:H368),0)</f>
        <v>2849.8470000000002</v>
      </c>
      <c r="I369" s="87">
        <f>IFERROR(SUM(I362:I368),0)</f>
        <v>0</v>
      </c>
      <c r="J369" s="34">
        <f t="shared" si="99"/>
        <v>0</v>
      </c>
      <c r="K369" s="439"/>
      <c r="L369" s="440"/>
      <c r="M369" s="454" t="s">
        <v>62</v>
      </c>
      <c r="N369" s="455"/>
      <c r="O369" s="455"/>
      <c r="P369" s="12" t="s">
        <v>50</v>
      </c>
      <c r="Q369" s="245"/>
      <c r="R369" s="45">
        <f>'Output data week'!$Y$41</f>
        <v>1949.999988079071</v>
      </c>
      <c r="U369" s="46"/>
    </row>
    <row r="370" spans="2:25" s="47" customFormat="1" ht="5.25" customHeight="1" x14ac:dyDescent="0.3">
      <c r="B370" s="58"/>
      <c r="C370" s="59"/>
      <c r="D370" s="237"/>
      <c r="E370" s="61"/>
      <c r="F370" s="61"/>
      <c r="G370" s="61"/>
      <c r="H370" s="61"/>
      <c r="I370" s="61"/>
      <c r="J370" s="62"/>
      <c r="K370" s="63"/>
      <c r="L370" s="63"/>
      <c r="M370" s="317"/>
      <c r="N370" s="317"/>
      <c r="O370" s="317"/>
      <c r="P370" s="11"/>
      <c r="Q370" s="253"/>
      <c r="R370" s="57"/>
      <c r="U370" s="46"/>
    </row>
    <row r="371" spans="2:25" s="47" customFormat="1" ht="15.75" customHeight="1" x14ac:dyDescent="0.3">
      <c r="B371" s="504" t="s">
        <v>86</v>
      </c>
      <c r="C371" s="505"/>
      <c r="D371" s="366" t="s">
        <v>65</v>
      </c>
      <c r="E371" s="367">
        <f>E339+E349+E359+E369</f>
        <v>1</v>
      </c>
      <c r="F371" s="367">
        <f>F339+F349+F359+F369</f>
        <v>71054</v>
      </c>
      <c r="G371" s="367">
        <f>G339+G349+G359+G369</f>
        <v>564</v>
      </c>
      <c r="H371" s="367">
        <f>H339+H349+H359+H369</f>
        <v>11400.818000000001</v>
      </c>
      <c r="I371" s="367">
        <f>I339+I349+I359+I369</f>
        <v>0</v>
      </c>
      <c r="J371" s="368">
        <f>IFERROR(I371/H371,0)</f>
        <v>0</v>
      </c>
      <c r="K371" s="506" t="s">
        <v>66</v>
      </c>
      <c r="L371" s="507"/>
      <c r="M371" s="507"/>
      <c r="N371" s="507"/>
      <c r="O371" s="369">
        <f>IFERROR(U336+U346+U356+U366,0)</f>
        <v>0</v>
      </c>
      <c r="P371" s="370" t="s">
        <v>67</v>
      </c>
      <c r="Q371" s="371" t="s">
        <v>68</v>
      </c>
      <c r="R371" s="372">
        <f>IFERROR(H371/O371,0)</f>
        <v>0</v>
      </c>
      <c r="U371" s="46"/>
    </row>
    <row r="372" spans="2:25" s="47" customFormat="1" ht="5.25" customHeight="1" x14ac:dyDescent="0.3">
      <c r="B372" s="326"/>
      <c r="C372" s="326"/>
      <c r="D372" s="236"/>
      <c r="E372" s="326"/>
      <c r="F372" s="326"/>
      <c r="G372" s="326"/>
      <c r="H372" s="326"/>
      <c r="I372" s="326"/>
      <c r="J372" s="326"/>
      <c r="K372" s="423"/>
      <c r="L372" s="423"/>
      <c r="M372" s="321"/>
      <c r="N372" s="424"/>
      <c r="O372" s="424"/>
      <c r="P372" s="424"/>
      <c r="Q372" s="424"/>
      <c r="R372" s="424"/>
      <c r="U372" s="46"/>
    </row>
    <row r="373" spans="2:25" s="47" customFormat="1" ht="15.75" customHeight="1" x14ac:dyDescent="0.3">
      <c r="B373" s="363" t="s">
        <v>74</v>
      </c>
      <c r="C373" s="363" t="s">
        <v>75</v>
      </c>
      <c r="D373" s="364" t="s">
        <v>76</v>
      </c>
      <c r="E373" s="365" t="s">
        <v>77</v>
      </c>
      <c r="F373" s="363" t="s">
        <v>69</v>
      </c>
      <c r="G373" s="363" t="s">
        <v>46</v>
      </c>
      <c r="H373" s="363" t="s">
        <v>78</v>
      </c>
      <c r="I373" s="363" t="s">
        <v>79</v>
      </c>
      <c r="J373" s="363" t="s">
        <v>80</v>
      </c>
      <c r="K373" s="501" t="s">
        <v>81</v>
      </c>
      <c r="L373" s="503"/>
      <c r="M373" s="458" t="s">
        <v>37</v>
      </c>
      <c r="N373" s="459"/>
      <c r="O373" s="459"/>
      <c r="P373" s="7" t="s">
        <v>38</v>
      </c>
      <c r="Q373" s="241">
        <v>16</v>
      </c>
      <c r="R373" s="42"/>
      <c r="U373" s="46"/>
    </row>
    <row r="374" spans="2:25" s="47" customFormat="1" ht="13.75" customHeight="1" x14ac:dyDescent="0.3">
      <c r="B374" s="441">
        <f>B362+1</f>
        <v>51</v>
      </c>
      <c r="C374" s="6">
        <f>C368+1</f>
        <v>44577</v>
      </c>
      <c r="D374" s="229">
        <f>IFERROR(IF(C374=$H$9,$K$9,D368-E374),0)</f>
        <v>2836</v>
      </c>
      <c r="E374" s="28"/>
      <c r="F374" s="322">
        <v>2569</v>
      </c>
      <c r="G374" s="322">
        <v>19</v>
      </c>
      <c r="H374" s="412">
        <v>399.71879999999999</v>
      </c>
      <c r="I374" s="322"/>
      <c r="J374" s="35">
        <f t="shared" ref="J374:J381" si="102">IFERROR(I374/H374,0)</f>
        <v>0</v>
      </c>
      <c r="K374" s="444"/>
      <c r="L374" s="445"/>
      <c r="M374" s="446" t="s">
        <v>39</v>
      </c>
      <c r="N374" s="447"/>
      <c r="O374" s="447"/>
      <c r="P374" s="8" t="s">
        <v>40</v>
      </c>
      <c r="Q374" s="54">
        <f>IFERROR(((E381/D381)*100),0)</f>
        <v>0</v>
      </c>
      <c r="R374" s="52">
        <f>'Output data week'!$D$42</f>
        <v>0.1</v>
      </c>
      <c r="U374" s="67">
        <f>E381/$Q$9</f>
        <v>0</v>
      </c>
      <c r="V374" s="13" t="s">
        <v>41</v>
      </c>
      <c r="W374" s="70">
        <f>E381+W362</f>
        <v>24</v>
      </c>
      <c r="Y374" s="47" t="s">
        <v>42</v>
      </c>
    </row>
    <row r="375" spans="2:25" s="47" customFormat="1" ht="13.75" customHeight="1" x14ac:dyDescent="0.3">
      <c r="B375" s="442"/>
      <c r="C375" s="6">
        <f t="shared" ref="C375:C380" si="103">C374+1</f>
        <v>44578</v>
      </c>
      <c r="D375" s="229">
        <f t="shared" ref="D375:D380" si="104">IFERROR(IF(C375=$H$9,$K$9,D374-E375),0)</f>
        <v>2836</v>
      </c>
      <c r="E375" s="28"/>
      <c r="F375" s="322">
        <v>2497</v>
      </c>
      <c r="G375" s="322">
        <v>19</v>
      </c>
      <c r="H375" s="412">
        <v>399.71879999999999</v>
      </c>
      <c r="I375" s="322"/>
      <c r="J375" s="35">
        <f t="shared" si="102"/>
        <v>0</v>
      </c>
      <c r="K375" s="444"/>
      <c r="L375" s="445"/>
      <c r="M375" s="446" t="s">
        <v>43</v>
      </c>
      <c r="N375" s="447"/>
      <c r="O375" s="447"/>
      <c r="P375" s="8" t="s">
        <v>40</v>
      </c>
      <c r="Q375" s="54">
        <f>IFERROR(((F381/7)*100)/D381,0)</f>
        <v>87.306064880112828</v>
      </c>
      <c r="R375" s="52">
        <f>'Output data week'!$H$42</f>
        <v>88</v>
      </c>
      <c r="U375" s="67">
        <f>((F381/7)/$Q$9)</f>
        <v>0.86573426573426571</v>
      </c>
      <c r="V375" s="13" t="s">
        <v>44</v>
      </c>
      <c r="W375" s="69">
        <f>W374/$Q$9</f>
        <v>8.3916083916083916E-3</v>
      </c>
      <c r="Y375" s="68" t="s">
        <v>45</v>
      </c>
    </row>
    <row r="376" spans="2:25" s="47" customFormat="1" ht="13.75" customHeight="1" x14ac:dyDescent="0.3">
      <c r="B376" s="442"/>
      <c r="C376" s="6">
        <f t="shared" si="103"/>
        <v>44579</v>
      </c>
      <c r="D376" s="229">
        <f t="shared" si="104"/>
        <v>2836</v>
      </c>
      <c r="E376" s="28"/>
      <c r="F376" s="322">
        <v>2464</v>
      </c>
      <c r="G376" s="322">
        <v>23</v>
      </c>
      <c r="H376" s="412">
        <v>399.71879999999999</v>
      </c>
      <c r="I376" s="322"/>
      <c r="J376" s="35">
        <f t="shared" si="102"/>
        <v>0</v>
      </c>
      <c r="K376" s="444"/>
      <c r="L376" s="445"/>
      <c r="M376" s="446" t="s">
        <v>46</v>
      </c>
      <c r="N376" s="447"/>
      <c r="O376" s="447"/>
      <c r="P376" s="8" t="s">
        <v>40</v>
      </c>
      <c r="Q376" s="80">
        <f>IFERROR(((G381/F381)*100),0)</f>
        <v>0.92314793445649657</v>
      </c>
      <c r="R376" s="52"/>
      <c r="U376" s="72">
        <f>U364+F381</f>
        <v>534350</v>
      </c>
      <c r="V376" s="13" t="s">
        <v>47</v>
      </c>
      <c r="W376" s="75">
        <f>U376/$Q$9</f>
        <v>186.83566433566435</v>
      </c>
      <c r="Y376" s="47" t="s">
        <v>63</v>
      </c>
    </row>
    <row r="377" spans="2:25" s="47" customFormat="1" ht="13.75" customHeight="1" x14ac:dyDescent="0.3">
      <c r="B377" s="442"/>
      <c r="C377" s="6">
        <f t="shared" si="103"/>
        <v>44580</v>
      </c>
      <c r="D377" s="229">
        <f t="shared" si="104"/>
        <v>2836</v>
      </c>
      <c r="E377" s="28"/>
      <c r="F377" s="322">
        <v>2461</v>
      </c>
      <c r="G377" s="322">
        <v>24</v>
      </c>
      <c r="H377" s="412">
        <v>399.71879999999999</v>
      </c>
      <c r="I377" s="322"/>
      <c r="J377" s="35">
        <f t="shared" si="102"/>
        <v>0</v>
      </c>
      <c r="K377" s="444"/>
      <c r="L377" s="445"/>
      <c r="M377" s="446" t="s">
        <v>49</v>
      </c>
      <c r="N377" s="447"/>
      <c r="O377" s="447"/>
      <c r="P377" s="8" t="s">
        <v>50</v>
      </c>
      <c r="Q377" s="242">
        <v>62.2</v>
      </c>
      <c r="R377" s="52">
        <f>'Output data week'!$K$42</f>
        <v>63.399997711181641</v>
      </c>
      <c r="U377" s="65">
        <f>F381/$Q$9</f>
        <v>6.0601398601398602</v>
      </c>
      <c r="V377" s="13" t="s">
        <v>51</v>
      </c>
    </row>
    <row r="378" spans="2:25" s="47" customFormat="1" ht="13.75" customHeight="1" x14ac:dyDescent="0.3">
      <c r="B378" s="442"/>
      <c r="C378" s="6">
        <f t="shared" si="103"/>
        <v>44581</v>
      </c>
      <c r="D378" s="229">
        <f t="shared" si="104"/>
        <v>2836</v>
      </c>
      <c r="E378" s="28"/>
      <c r="F378" s="322">
        <v>2474</v>
      </c>
      <c r="G378" s="322">
        <v>26</v>
      </c>
      <c r="H378" s="412">
        <v>399.71879999999999</v>
      </c>
      <c r="I378" s="322"/>
      <c r="J378" s="35">
        <f t="shared" si="102"/>
        <v>0</v>
      </c>
      <c r="K378" s="444"/>
      <c r="L378" s="445"/>
      <c r="M378" s="446" t="s">
        <v>52</v>
      </c>
      <c r="N378" s="447"/>
      <c r="O378" s="447"/>
      <c r="P378" s="8" t="s">
        <v>50</v>
      </c>
      <c r="Q378" s="39">
        <f>IFERROR(Q377*(Q375/100),0)</f>
        <v>54.304372355430182</v>
      </c>
      <c r="R378" s="52">
        <f>'Output data week'!$M$42</f>
        <v>55.791997985839842</v>
      </c>
      <c r="U378" s="56">
        <f>((F381*Q377)/1000)</f>
        <v>1078.0504000000001</v>
      </c>
      <c r="V378" s="13" t="s">
        <v>53</v>
      </c>
      <c r="W378" s="75">
        <f>W366+U378</f>
        <v>6225.9097000000002</v>
      </c>
      <c r="Y378" s="79" t="s">
        <v>54</v>
      </c>
    </row>
    <row r="379" spans="2:25" s="47" customFormat="1" ht="13.75" customHeight="1" x14ac:dyDescent="0.3">
      <c r="B379" s="442"/>
      <c r="C379" s="6">
        <f t="shared" si="103"/>
        <v>44582</v>
      </c>
      <c r="D379" s="229">
        <f t="shared" si="104"/>
        <v>2836</v>
      </c>
      <c r="E379" s="28"/>
      <c r="F379" s="322">
        <v>2348</v>
      </c>
      <c r="G379" s="322">
        <v>25</v>
      </c>
      <c r="H379" s="412">
        <v>399.71879999999999</v>
      </c>
      <c r="I379" s="322"/>
      <c r="J379" s="35">
        <f t="shared" si="102"/>
        <v>0</v>
      </c>
      <c r="K379" s="444" t="s">
        <v>237</v>
      </c>
      <c r="L379" s="445"/>
      <c r="M379" s="446" t="s">
        <v>55</v>
      </c>
      <c r="N379" s="447"/>
      <c r="O379" s="447"/>
      <c r="P379" s="8" t="s">
        <v>50</v>
      </c>
      <c r="Q379" s="39">
        <f>IFERROR(((H381/7)/D381)*1000,0)</f>
        <v>140.94456981664317</v>
      </c>
      <c r="R379" s="52">
        <f>'Output data week'!$O$42</f>
        <v>125</v>
      </c>
      <c r="U379" s="66">
        <f>U378/$Q$9</f>
        <v>0.37694069930069934</v>
      </c>
      <c r="V379" s="13" t="s">
        <v>56</v>
      </c>
      <c r="W379" s="84">
        <f>W378/$Q$9</f>
        <v>2.1768915034965035</v>
      </c>
      <c r="Y379" s="47" t="s">
        <v>57</v>
      </c>
    </row>
    <row r="380" spans="2:25" s="47" customFormat="1" ht="13.75" customHeight="1" thickBot="1" x14ac:dyDescent="0.35">
      <c r="B380" s="442"/>
      <c r="C380" s="20">
        <f t="shared" si="103"/>
        <v>44583</v>
      </c>
      <c r="D380" s="230">
        <f t="shared" si="104"/>
        <v>2836</v>
      </c>
      <c r="E380" s="29"/>
      <c r="F380" s="323">
        <v>2519</v>
      </c>
      <c r="G380" s="323">
        <v>24</v>
      </c>
      <c r="H380" s="413">
        <v>399.71879999999999</v>
      </c>
      <c r="I380" s="323"/>
      <c r="J380" s="36">
        <f t="shared" si="102"/>
        <v>0</v>
      </c>
      <c r="K380" s="448" t="s">
        <v>233</v>
      </c>
      <c r="L380" s="449"/>
      <c r="M380" s="446" t="s">
        <v>58</v>
      </c>
      <c r="N380" s="447"/>
      <c r="O380" s="447"/>
      <c r="P380" s="8"/>
      <c r="Q380" s="51">
        <f>IFERROR(Q379/Q378,0)</f>
        <v>2.5954552774156014</v>
      </c>
      <c r="R380" s="52">
        <f>'Output data week'!$Q$42</f>
        <v>2.2404646636194196</v>
      </c>
      <c r="U380" s="66">
        <f>H381/$Q$9</f>
        <v>0.97833272727272735</v>
      </c>
      <c r="V380" s="13" t="s">
        <v>59</v>
      </c>
      <c r="X380" s="47">
        <f>IFERROR((X368+(F381/D381)),0)</f>
        <v>187.7274350654553</v>
      </c>
      <c r="Y380" s="47" t="s">
        <v>60</v>
      </c>
    </row>
    <row r="381" spans="2:25" s="47" customFormat="1" ht="13.75" customHeight="1" x14ac:dyDescent="0.3">
      <c r="B381" s="443"/>
      <c r="C381" s="19" t="s">
        <v>61</v>
      </c>
      <c r="D381" s="231">
        <f>SUM(D374:D380)/7</f>
        <v>2836</v>
      </c>
      <c r="E381" s="23">
        <f>IFERROR(SUM(E374:E380),0)</f>
        <v>0</v>
      </c>
      <c r="F381" s="24">
        <f>IFERROR(SUM(F374:F380),0)</f>
        <v>17332</v>
      </c>
      <c r="G381" s="24">
        <f>IFERROR(SUM(G374:G380),0)</f>
        <v>160</v>
      </c>
      <c r="H381" s="24">
        <f>IFERROR(SUM(H374:H380),0)</f>
        <v>2798.0316000000003</v>
      </c>
      <c r="I381" s="24">
        <f>IFERROR(SUM(I374:I380),0)</f>
        <v>0</v>
      </c>
      <c r="J381" s="37">
        <f t="shared" si="102"/>
        <v>0</v>
      </c>
      <c r="K381" s="450"/>
      <c r="L381" s="451"/>
      <c r="M381" s="452" t="s">
        <v>62</v>
      </c>
      <c r="N381" s="453"/>
      <c r="O381" s="453"/>
      <c r="P381" s="9" t="s">
        <v>50</v>
      </c>
      <c r="Q381" s="243">
        <v>1931</v>
      </c>
      <c r="R381" s="53">
        <f>'Output data week'!$Y$42</f>
        <v>1949.999988079071</v>
      </c>
      <c r="U381" s="46"/>
    </row>
    <row r="382" spans="2:25" s="47" customFormat="1" ht="5.25" customHeight="1" x14ac:dyDescent="0.3">
      <c r="B382" s="324"/>
      <c r="C382" s="324"/>
      <c r="D382" s="232"/>
      <c r="E382" s="324"/>
      <c r="F382" s="324"/>
      <c r="G382" s="324"/>
      <c r="H382" s="324"/>
      <c r="I382" s="324"/>
      <c r="J382" s="324"/>
      <c r="K382" s="461"/>
      <c r="L382" s="461"/>
      <c r="M382" s="321"/>
      <c r="N382" s="424"/>
      <c r="O382" s="424"/>
      <c r="P382" s="424"/>
      <c r="Q382" s="424"/>
      <c r="R382" s="424"/>
      <c r="U382" s="46"/>
    </row>
    <row r="383" spans="2:25" s="47" customFormat="1" ht="15.75" customHeight="1" x14ac:dyDescent="0.3">
      <c r="B383" s="363" t="s">
        <v>74</v>
      </c>
      <c r="C383" s="363" t="s">
        <v>75</v>
      </c>
      <c r="D383" s="364" t="s">
        <v>76</v>
      </c>
      <c r="E383" s="365" t="s">
        <v>77</v>
      </c>
      <c r="F383" s="363" t="s">
        <v>69</v>
      </c>
      <c r="G383" s="363" t="s">
        <v>46</v>
      </c>
      <c r="H383" s="363" t="s">
        <v>78</v>
      </c>
      <c r="I383" s="363" t="s">
        <v>79</v>
      </c>
      <c r="J383" s="363" t="s">
        <v>80</v>
      </c>
      <c r="K383" s="501" t="s">
        <v>81</v>
      </c>
      <c r="L383" s="502"/>
      <c r="M383" s="428" t="s">
        <v>37</v>
      </c>
      <c r="N383" s="429"/>
      <c r="O383" s="429"/>
      <c r="P383" s="10" t="s">
        <v>38</v>
      </c>
      <c r="Q383" s="244">
        <v>16</v>
      </c>
      <c r="R383" s="43"/>
      <c r="U383" s="46"/>
    </row>
    <row r="384" spans="2:25" s="47" customFormat="1" ht="13.75" customHeight="1" x14ac:dyDescent="0.3">
      <c r="B384" s="430">
        <f>B374+1</f>
        <v>52</v>
      </c>
      <c r="C384" s="5">
        <f>C380+1</f>
        <v>44584</v>
      </c>
      <c r="D384" s="233">
        <f>IFERROR(IF(C384=$H$9,$K$9,D380-E384),0)</f>
        <v>2836</v>
      </c>
      <c r="E384" s="30"/>
      <c r="F384" s="320">
        <v>2500</v>
      </c>
      <c r="G384" s="320">
        <v>17</v>
      </c>
      <c r="H384" s="414">
        <v>399.71879999999999</v>
      </c>
      <c r="I384" s="320"/>
      <c r="J384" s="32">
        <f t="shared" ref="J384:J391" si="105">IFERROR(I384/H384,0)</f>
        <v>0</v>
      </c>
      <c r="K384" s="433" t="s">
        <v>235</v>
      </c>
      <c r="L384" s="434"/>
      <c r="M384" s="435" t="s">
        <v>39</v>
      </c>
      <c r="N384" s="436"/>
      <c r="O384" s="436"/>
      <c r="P384" s="11" t="s">
        <v>40</v>
      </c>
      <c r="Q384" s="55">
        <f>IFERROR(((E391/D391)*100),0)</f>
        <v>0</v>
      </c>
      <c r="R384" s="78">
        <f>'Output data week'!$D$43</f>
        <v>0.1</v>
      </c>
      <c r="U384" s="67">
        <f>E391/$Q$9</f>
        <v>0</v>
      </c>
      <c r="V384" s="13" t="s">
        <v>41</v>
      </c>
      <c r="W384" s="70">
        <f>W374+E391</f>
        <v>24</v>
      </c>
      <c r="Y384" s="47" t="s">
        <v>42</v>
      </c>
    </row>
    <row r="385" spans="2:26" s="47" customFormat="1" ht="13.75" customHeight="1" x14ac:dyDescent="0.3">
      <c r="B385" s="431"/>
      <c r="C385" s="5">
        <f t="shared" ref="C385:C390" si="106">C384+1</f>
        <v>44585</v>
      </c>
      <c r="D385" s="233">
        <f t="shared" ref="D385:D390" si="107">IFERROR(IF(C385=$H$9,$K$9,D384-E385),0)</f>
        <v>2836</v>
      </c>
      <c r="E385" s="30"/>
      <c r="F385" s="320">
        <v>2511</v>
      </c>
      <c r="G385" s="320">
        <v>24</v>
      </c>
      <c r="H385" s="414">
        <v>399.71879999999999</v>
      </c>
      <c r="I385" s="320"/>
      <c r="J385" s="32">
        <f t="shared" si="105"/>
        <v>0</v>
      </c>
      <c r="K385" s="433" t="s">
        <v>235</v>
      </c>
      <c r="L385" s="434"/>
      <c r="M385" s="435" t="s">
        <v>43</v>
      </c>
      <c r="N385" s="436"/>
      <c r="O385" s="436"/>
      <c r="P385" s="11" t="s">
        <v>40</v>
      </c>
      <c r="Q385" s="81">
        <f>IFERROR(((F391/7)*100)/D391,0)</f>
        <v>87.255692121700577</v>
      </c>
      <c r="R385" s="76">
        <f>'Output data week'!$H$43</f>
        <v>88</v>
      </c>
      <c r="U385" s="67">
        <f>((F391/7)/$Q$9)</f>
        <v>0.86523476523476517</v>
      </c>
      <c r="V385" s="13" t="s">
        <v>44</v>
      </c>
      <c r="W385" s="69">
        <f>W384/$Q$9</f>
        <v>8.3916083916083916E-3</v>
      </c>
      <c r="Y385" s="68" t="s">
        <v>45</v>
      </c>
    </row>
    <row r="386" spans="2:26" s="47" customFormat="1" ht="13.75" customHeight="1" x14ac:dyDescent="0.3">
      <c r="B386" s="431"/>
      <c r="C386" s="5">
        <f t="shared" si="106"/>
        <v>44586</v>
      </c>
      <c r="D386" s="233">
        <f t="shared" si="107"/>
        <v>2836</v>
      </c>
      <c r="E386" s="30"/>
      <c r="F386" s="320">
        <v>2462</v>
      </c>
      <c r="G386" s="320">
        <v>28</v>
      </c>
      <c r="H386" s="414">
        <v>399.71879999999999</v>
      </c>
      <c r="I386" s="320"/>
      <c r="J386" s="32">
        <f t="shared" si="105"/>
        <v>0</v>
      </c>
      <c r="K386" s="433" t="s">
        <v>235</v>
      </c>
      <c r="L386" s="434"/>
      <c r="M386" s="435" t="s">
        <v>46</v>
      </c>
      <c r="N386" s="436"/>
      <c r="O386" s="436"/>
      <c r="P386" s="11" t="s">
        <v>40</v>
      </c>
      <c r="Q386" s="55">
        <f>IFERROR(((G391/F391)*100),0)</f>
        <v>0.99872993880614247</v>
      </c>
      <c r="R386" s="44"/>
      <c r="U386" s="72">
        <f>U376+F391</f>
        <v>551672</v>
      </c>
      <c r="V386" s="13" t="s">
        <v>47</v>
      </c>
      <c r="W386" s="75">
        <f>U386/$Q$9</f>
        <v>192.8923076923077</v>
      </c>
      <c r="X386" s="74"/>
      <c r="Y386" s="74" t="s">
        <v>63</v>
      </c>
      <c r="Z386" s="74"/>
    </row>
    <row r="387" spans="2:26" s="47" customFormat="1" ht="13.75" customHeight="1" x14ac:dyDescent="0.3">
      <c r="B387" s="431"/>
      <c r="C387" s="5">
        <f t="shared" si="106"/>
        <v>44587</v>
      </c>
      <c r="D387" s="233">
        <f t="shared" si="107"/>
        <v>2836</v>
      </c>
      <c r="E387" s="30"/>
      <c r="F387" s="320">
        <v>2450</v>
      </c>
      <c r="G387" s="320">
        <v>28</v>
      </c>
      <c r="H387" s="414">
        <v>399.71879999999999</v>
      </c>
      <c r="I387" s="320"/>
      <c r="J387" s="32">
        <f t="shared" si="105"/>
        <v>0</v>
      </c>
      <c r="K387" s="433" t="s">
        <v>234</v>
      </c>
      <c r="L387" s="434"/>
      <c r="M387" s="435" t="s">
        <v>49</v>
      </c>
      <c r="N387" s="436"/>
      <c r="O387" s="436"/>
      <c r="P387" s="11" t="s">
        <v>50</v>
      </c>
      <c r="Q387" s="246"/>
      <c r="R387" s="76">
        <f>'Output data week'!$K$43</f>
        <v>63.500001907348633</v>
      </c>
      <c r="U387" s="65">
        <f>F391/$Q$9</f>
        <v>6.0566433566433568</v>
      </c>
      <c r="V387" s="13" t="s">
        <v>51</v>
      </c>
    </row>
    <row r="388" spans="2:26" s="47" customFormat="1" ht="13.75" customHeight="1" x14ac:dyDescent="0.3">
      <c r="B388" s="431"/>
      <c r="C388" s="5">
        <f t="shared" si="106"/>
        <v>44588</v>
      </c>
      <c r="D388" s="233">
        <f t="shared" si="107"/>
        <v>2836</v>
      </c>
      <c r="E388" s="30"/>
      <c r="F388" s="320">
        <v>2438</v>
      </c>
      <c r="G388" s="320">
        <v>28</v>
      </c>
      <c r="H388" s="414">
        <v>399.71879999999999</v>
      </c>
      <c r="I388" s="320"/>
      <c r="J388" s="32">
        <f t="shared" si="105"/>
        <v>0</v>
      </c>
      <c r="K388" s="433" t="s">
        <v>234</v>
      </c>
      <c r="L388" s="434"/>
      <c r="M388" s="435" t="s">
        <v>52</v>
      </c>
      <c r="N388" s="436"/>
      <c r="O388" s="436"/>
      <c r="P388" s="11" t="s">
        <v>50</v>
      </c>
      <c r="Q388" s="50">
        <f>IFERROR(Q387*(Q385/100),0)</f>
        <v>0</v>
      </c>
      <c r="R388" s="76">
        <f>'Output data week'!$M$43</f>
        <v>55.880001678466797</v>
      </c>
      <c r="U388" s="56">
        <f>((F391*Q387)/1000)</f>
        <v>0</v>
      </c>
      <c r="V388" s="13" t="s">
        <v>53</v>
      </c>
      <c r="W388" s="48">
        <f>W378+U388</f>
        <v>6225.9097000000002</v>
      </c>
      <c r="Y388" s="79" t="s">
        <v>54</v>
      </c>
    </row>
    <row r="389" spans="2:26" s="47" customFormat="1" ht="13.75" customHeight="1" x14ac:dyDescent="0.3">
      <c r="B389" s="431"/>
      <c r="C389" s="5">
        <f t="shared" si="106"/>
        <v>44589</v>
      </c>
      <c r="D389" s="233">
        <f t="shared" si="107"/>
        <v>2836</v>
      </c>
      <c r="E389" s="30"/>
      <c r="F389" s="320">
        <v>2444</v>
      </c>
      <c r="G389" s="320">
        <v>24</v>
      </c>
      <c r="H389" s="414">
        <v>399.71879999999999</v>
      </c>
      <c r="I389" s="320"/>
      <c r="J389" s="32">
        <f t="shared" si="105"/>
        <v>0</v>
      </c>
      <c r="K389" s="433" t="s">
        <v>234</v>
      </c>
      <c r="L389" s="434"/>
      <c r="M389" s="435" t="s">
        <v>55</v>
      </c>
      <c r="N389" s="436"/>
      <c r="O389" s="436"/>
      <c r="P389" s="11" t="s">
        <v>50</v>
      </c>
      <c r="Q389" s="50">
        <f>IFERROR(((H391/7)/D391)*1000,0)</f>
        <v>140.94456981664317</v>
      </c>
      <c r="R389" s="49">
        <f>'Output data week'!$O$43</f>
        <v>125</v>
      </c>
      <c r="U389" s="66">
        <f>U388/$Q$9</f>
        <v>0</v>
      </c>
      <c r="V389" s="13" t="s">
        <v>56</v>
      </c>
      <c r="W389" s="84">
        <f>W388/$Q$9</f>
        <v>2.1768915034965035</v>
      </c>
      <c r="Y389" s="47" t="s">
        <v>57</v>
      </c>
    </row>
    <row r="390" spans="2:26" s="47" customFormat="1" ht="13.75" customHeight="1" thickBot="1" x14ac:dyDescent="0.35">
      <c r="B390" s="431"/>
      <c r="C390" s="22">
        <f t="shared" si="106"/>
        <v>44590</v>
      </c>
      <c r="D390" s="234">
        <f t="shared" si="107"/>
        <v>2836</v>
      </c>
      <c r="E390" s="31"/>
      <c r="F390" s="325">
        <v>2517</v>
      </c>
      <c r="G390" s="325">
        <v>24</v>
      </c>
      <c r="H390" s="415">
        <v>399.71879999999999</v>
      </c>
      <c r="I390" s="325"/>
      <c r="J390" s="33">
        <f t="shared" si="105"/>
        <v>0</v>
      </c>
      <c r="K390" s="437" t="s">
        <v>236</v>
      </c>
      <c r="L390" s="438"/>
      <c r="M390" s="435" t="s">
        <v>58</v>
      </c>
      <c r="N390" s="436"/>
      <c r="O390" s="436"/>
      <c r="P390" s="11"/>
      <c r="Q390" s="40">
        <f>IFERROR(Q389/Q388,0)</f>
        <v>0</v>
      </c>
      <c r="R390" s="77">
        <f>'Output data week'!$Q$43</f>
        <v>2.2369362248635793</v>
      </c>
      <c r="U390" s="66">
        <f>H391/$Q$9</f>
        <v>0.97833272727272735</v>
      </c>
      <c r="V390" s="13" t="s">
        <v>59</v>
      </c>
      <c r="X390" s="47">
        <f>IFERROR((X380+(F391/D391)),0)</f>
        <v>193.83533351397435</v>
      </c>
      <c r="Y390" s="47" t="s">
        <v>60</v>
      </c>
    </row>
    <row r="391" spans="2:26" s="47" customFormat="1" ht="13.75" customHeight="1" x14ac:dyDescent="0.3">
      <c r="B391" s="432"/>
      <c r="C391" s="21" t="s">
        <v>61</v>
      </c>
      <c r="D391" s="235">
        <f>SUM(D384:D390)/7</f>
        <v>2836</v>
      </c>
      <c r="E391" s="86">
        <f>IFERROR(SUM(E384:E390),0)</f>
        <v>0</v>
      </c>
      <c r="F391" s="87">
        <f>IFERROR(SUM(F384:F390),0)</f>
        <v>17322</v>
      </c>
      <c r="G391" s="87">
        <f>IFERROR(SUM(G384:G390),0)</f>
        <v>173</v>
      </c>
      <c r="H391" s="87">
        <f>IFERROR(SUM(H384:H390),0)</f>
        <v>2798.0316000000003</v>
      </c>
      <c r="I391" s="87">
        <f>IFERROR(SUM(I384:I390),0)</f>
        <v>0</v>
      </c>
      <c r="J391" s="34">
        <f t="shared" si="105"/>
        <v>0</v>
      </c>
      <c r="K391" s="439"/>
      <c r="L391" s="440"/>
      <c r="M391" s="454" t="s">
        <v>62</v>
      </c>
      <c r="N391" s="455"/>
      <c r="O391" s="455"/>
      <c r="P391" s="12" t="s">
        <v>50</v>
      </c>
      <c r="Q391" s="245">
        <v>1917</v>
      </c>
      <c r="R391" s="45">
        <f>'Output data week'!$Y$43</f>
        <v>1949.999988079071</v>
      </c>
      <c r="U391" s="46"/>
    </row>
    <row r="392" spans="2:26" s="47" customFormat="1" ht="5.25" customHeight="1" x14ac:dyDescent="0.3">
      <c r="B392" s="326"/>
      <c r="C392" s="326"/>
      <c r="D392" s="236"/>
      <c r="E392" s="326"/>
      <c r="F392" s="326"/>
      <c r="G392" s="326"/>
      <c r="H392" s="326"/>
      <c r="I392" s="326"/>
      <c r="J392" s="326"/>
      <c r="K392" s="423"/>
      <c r="L392" s="423"/>
      <c r="M392" s="321"/>
      <c r="N392" s="424"/>
      <c r="O392" s="424"/>
      <c r="P392" s="424"/>
      <c r="Q392" s="424"/>
      <c r="R392" s="424"/>
      <c r="U392" s="46"/>
    </row>
    <row r="393" spans="2:26" s="47" customFormat="1" ht="15.75" customHeight="1" x14ac:dyDescent="0.3">
      <c r="B393" s="363" t="s">
        <v>74</v>
      </c>
      <c r="C393" s="363" t="s">
        <v>75</v>
      </c>
      <c r="D393" s="364" t="s">
        <v>76</v>
      </c>
      <c r="E393" s="365" t="s">
        <v>77</v>
      </c>
      <c r="F393" s="363" t="s">
        <v>69</v>
      </c>
      <c r="G393" s="363" t="s">
        <v>46</v>
      </c>
      <c r="H393" s="363" t="s">
        <v>78</v>
      </c>
      <c r="I393" s="363" t="s">
        <v>79</v>
      </c>
      <c r="J393" s="363" t="s">
        <v>80</v>
      </c>
      <c r="K393" s="501" t="s">
        <v>81</v>
      </c>
      <c r="L393" s="503"/>
      <c r="M393" s="458" t="s">
        <v>37</v>
      </c>
      <c r="N393" s="459"/>
      <c r="O393" s="459"/>
      <c r="P393" s="7" t="s">
        <v>38</v>
      </c>
      <c r="Q393" s="241">
        <v>16</v>
      </c>
      <c r="R393" s="42"/>
      <c r="U393" s="46"/>
    </row>
    <row r="394" spans="2:26" s="47" customFormat="1" ht="13.75" customHeight="1" x14ac:dyDescent="0.3">
      <c r="B394" s="441">
        <f>B384+1</f>
        <v>53</v>
      </c>
      <c r="C394" s="6">
        <f>C390+1</f>
        <v>44591</v>
      </c>
      <c r="D394" s="229">
        <f>IFERROR(IF(C394=$H$9,$K$9,D390-E394),0)</f>
        <v>2836</v>
      </c>
      <c r="E394" s="28"/>
      <c r="F394" s="322">
        <v>2459</v>
      </c>
      <c r="G394" s="322">
        <v>26</v>
      </c>
      <c r="H394" s="322">
        <v>400</v>
      </c>
      <c r="I394" s="322"/>
      <c r="J394" s="35">
        <f t="shared" ref="J394:J401" si="108">IFERROR(I394/H394,0)</f>
        <v>0</v>
      </c>
      <c r="K394" s="444"/>
      <c r="L394" s="445"/>
      <c r="M394" s="446" t="s">
        <v>39</v>
      </c>
      <c r="N394" s="447"/>
      <c r="O394" s="447"/>
      <c r="P394" s="8" t="s">
        <v>40</v>
      </c>
      <c r="Q394" s="54">
        <f>IFERROR(((E401/D401)*100),0)</f>
        <v>0</v>
      </c>
      <c r="R394" s="52">
        <f>'Output data week'!$D$44</f>
        <v>0.1</v>
      </c>
      <c r="U394" s="67">
        <f>E401/$Q$9</f>
        <v>0</v>
      </c>
      <c r="V394" s="13" t="s">
        <v>41</v>
      </c>
      <c r="W394" s="70">
        <f>W384+E401</f>
        <v>24</v>
      </c>
      <c r="Y394" s="47" t="s">
        <v>42</v>
      </c>
    </row>
    <row r="395" spans="2:26" s="47" customFormat="1" ht="13.75" customHeight="1" x14ac:dyDescent="0.3">
      <c r="B395" s="442"/>
      <c r="C395" s="6">
        <f t="shared" ref="C395:C400" si="109">C394+1</f>
        <v>44592</v>
      </c>
      <c r="D395" s="229">
        <f t="shared" ref="D395:D400" si="110">IFERROR(IF(C395=$H$9,$K$9,D394-E395),0)</f>
        <v>2836</v>
      </c>
      <c r="E395" s="28"/>
      <c r="F395" s="322">
        <v>2410</v>
      </c>
      <c r="G395" s="322">
        <v>27</v>
      </c>
      <c r="H395" s="409">
        <v>400</v>
      </c>
      <c r="I395" s="322"/>
      <c r="J395" s="35">
        <f t="shared" si="108"/>
        <v>0</v>
      </c>
      <c r="K395" s="444"/>
      <c r="L395" s="445"/>
      <c r="M395" s="446" t="s">
        <v>43</v>
      </c>
      <c r="N395" s="447"/>
      <c r="O395" s="447"/>
      <c r="P395" s="8" t="s">
        <v>40</v>
      </c>
      <c r="Q395" s="54">
        <f>IFERROR(((F401/7)*100)/D401,0)</f>
        <v>86.832560951037678</v>
      </c>
      <c r="R395" s="52">
        <f>'Output data week'!$H$44</f>
        <v>87.5</v>
      </c>
      <c r="U395" s="67">
        <f>((F401/7)/$Q$9)</f>
        <v>0.86103896103896105</v>
      </c>
      <c r="V395" s="13" t="s">
        <v>44</v>
      </c>
      <c r="W395" s="69">
        <f>W394/$Q$9</f>
        <v>8.3916083916083916E-3</v>
      </c>
      <c r="Y395" s="68" t="s">
        <v>45</v>
      </c>
    </row>
    <row r="396" spans="2:26" s="47" customFormat="1" ht="13.75" customHeight="1" x14ac:dyDescent="0.3">
      <c r="B396" s="442"/>
      <c r="C396" s="6">
        <f t="shared" si="109"/>
        <v>44593</v>
      </c>
      <c r="D396" s="229">
        <f t="shared" si="110"/>
        <v>2836</v>
      </c>
      <c r="E396" s="28"/>
      <c r="F396" s="322">
        <v>2441</v>
      </c>
      <c r="G396" s="322">
        <v>21</v>
      </c>
      <c r="H396" s="409">
        <v>400</v>
      </c>
      <c r="I396" s="322"/>
      <c r="J396" s="35">
        <f t="shared" si="108"/>
        <v>0</v>
      </c>
      <c r="K396" s="444"/>
      <c r="L396" s="445"/>
      <c r="M396" s="446" t="s">
        <v>46</v>
      </c>
      <c r="N396" s="447"/>
      <c r="O396" s="447"/>
      <c r="P396" s="8" t="s">
        <v>40</v>
      </c>
      <c r="Q396" s="80">
        <f>IFERROR(((G401/F401)*100),0)</f>
        <v>1.0384035270913099</v>
      </c>
      <c r="R396" s="52"/>
      <c r="U396" s="72">
        <f>U386+F401</f>
        <v>568910</v>
      </c>
      <c r="V396" s="13" t="s">
        <v>47</v>
      </c>
      <c r="W396" s="75">
        <f>U396/$Q$9</f>
        <v>198.91958041958043</v>
      </c>
      <c r="Y396" s="47" t="s">
        <v>63</v>
      </c>
    </row>
    <row r="397" spans="2:26" s="47" customFormat="1" ht="13.75" customHeight="1" x14ac:dyDescent="0.3">
      <c r="B397" s="442"/>
      <c r="C397" s="6">
        <f t="shared" si="109"/>
        <v>44594</v>
      </c>
      <c r="D397" s="229">
        <f t="shared" si="110"/>
        <v>2836</v>
      </c>
      <c r="E397" s="28"/>
      <c r="F397" s="322">
        <v>2500</v>
      </c>
      <c r="G397" s="322">
        <v>34</v>
      </c>
      <c r="H397" s="409">
        <v>400</v>
      </c>
      <c r="I397" s="322"/>
      <c r="J397" s="35">
        <f t="shared" si="108"/>
        <v>0</v>
      </c>
      <c r="K397" s="444"/>
      <c r="L397" s="445"/>
      <c r="M397" s="446" t="s">
        <v>49</v>
      </c>
      <c r="N397" s="447"/>
      <c r="O397" s="447"/>
      <c r="P397" s="8" t="s">
        <v>50</v>
      </c>
      <c r="Q397" s="242"/>
      <c r="R397" s="52">
        <f>'Output data week'!$K$44</f>
        <v>63.500001907348633</v>
      </c>
      <c r="U397" s="65">
        <f>F401/$Q$9</f>
        <v>6.0272727272727273</v>
      </c>
      <c r="V397" s="13" t="s">
        <v>51</v>
      </c>
    </row>
    <row r="398" spans="2:26" s="47" customFormat="1" ht="13.75" customHeight="1" x14ac:dyDescent="0.3">
      <c r="B398" s="442"/>
      <c r="C398" s="6">
        <f t="shared" si="109"/>
        <v>44595</v>
      </c>
      <c r="D398" s="229">
        <f t="shared" si="110"/>
        <v>2836</v>
      </c>
      <c r="E398" s="28"/>
      <c r="F398" s="322">
        <v>2498</v>
      </c>
      <c r="G398" s="322">
        <v>21</v>
      </c>
      <c r="H398" s="409">
        <v>400</v>
      </c>
      <c r="I398" s="322"/>
      <c r="J398" s="35">
        <f t="shared" si="108"/>
        <v>0</v>
      </c>
      <c r="K398" s="444"/>
      <c r="L398" s="445"/>
      <c r="M398" s="446" t="s">
        <v>52</v>
      </c>
      <c r="N398" s="447"/>
      <c r="O398" s="447"/>
      <c r="P398" s="8" t="s">
        <v>50</v>
      </c>
      <c r="Q398" s="39">
        <f>IFERROR(Q397*(Q395/100),0)</f>
        <v>0</v>
      </c>
      <c r="R398" s="52">
        <f>'Output data week'!$M$44</f>
        <v>55.562501668930054</v>
      </c>
      <c r="U398" s="56">
        <f>((F401*Q397)/1000)</f>
        <v>0</v>
      </c>
      <c r="V398" s="13" t="s">
        <v>53</v>
      </c>
      <c r="W398" s="48">
        <f>W388+U398</f>
        <v>6225.9097000000002</v>
      </c>
      <c r="Y398" s="79" t="s">
        <v>54</v>
      </c>
    </row>
    <row r="399" spans="2:26" s="47" customFormat="1" ht="13.75" customHeight="1" x14ac:dyDescent="0.3">
      <c r="B399" s="442"/>
      <c r="C399" s="6">
        <f t="shared" si="109"/>
        <v>44596</v>
      </c>
      <c r="D399" s="229">
        <f t="shared" si="110"/>
        <v>2836</v>
      </c>
      <c r="E399" s="28"/>
      <c r="F399" s="322">
        <v>2463</v>
      </c>
      <c r="G399" s="322">
        <v>28</v>
      </c>
      <c r="H399" s="409">
        <v>400</v>
      </c>
      <c r="I399" s="322"/>
      <c r="J399" s="35">
        <f t="shared" si="108"/>
        <v>0</v>
      </c>
      <c r="K399" s="444"/>
      <c r="L399" s="445"/>
      <c r="M399" s="446" t="s">
        <v>55</v>
      </c>
      <c r="N399" s="447"/>
      <c r="O399" s="447"/>
      <c r="P399" s="8" t="s">
        <v>50</v>
      </c>
      <c r="Q399" s="39">
        <f>IFERROR(((H401/7)/D401)*1000,0)</f>
        <v>141.04372355430183</v>
      </c>
      <c r="R399" s="52">
        <f>'Output data week'!$O$44</f>
        <v>125</v>
      </c>
      <c r="U399" s="66">
        <f>U398/$Q$9</f>
        <v>0</v>
      </c>
      <c r="V399" s="13" t="s">
        <v>56</v>
      </c>
      <c r="W399" s="84">
        <f>W398/$Q$9</f>
        <v>2.1768915034965035</v>
      </c>
      <c r="Y399" s="47" t="s">
        <v>57</v>
      </c>
    </row>
    <row r="400" spans="2:26" s="47" customFormat="1" ht="13.75" customHeight="1" thickBot="1" x14ac:dyDescent="0.35">
      <c r="B400" s="442"/>
      <c r="C400" s="20">
        <f t="shared" si="109"/>
        <v>44597</v>
      </c>
      <c r="D400" s="230">
        <f t="shared" si="110"/>
        <v>2836</v>
      </c>
      <c r="E400" s="29"/>
      <c r="F400" s="323">
        <v>2467</v>
      </c>
      <c r="G400" s="323">
        <v>22</v>
      </c>
      <c r="H400" s="409">
        <v>400</v>
      </c>
      <c r="I400" s="323"/>
      <c r="J400" s="36">
        <f t="shared" si="108"/>
        <v>0</v>
      </c>
      <c r="K400" s="448"/>
      <c r="L400" s="449"/>
      <c r="M400" s="446" t="s">
        <v>58</v>
      </c>
      <c r="N400" s="447"/>
      <c r="O400" s="447"/>
      <c r="P400" s="8"/>
      <c r="Q400" s="51">
        <f>IFERROR(Q399/Q398,0)</f>
        <v>0</v>
      </c>
      <c r="R400" s="52">
        <f>'Output data week'!$Q$44</f>
        <v>2.2497187175770854</v>
      </c>
      <c r="U400" s="66">
        <f>H401/$Q$9</f>
        <v>0.97902097902097907</v>
      </c>
      <c r="V400" s="13" t="s">
        <v>59</v>
      </c>
      <c r="X400" s="47">
        <f>IFERROR((X390+(F401/D401)),0)</f>
        <v>199.913612780547</v>
      </c>
      <c r="Y400" s="47" t="s">
        <v>60</v>
      </c>
    </row>
    <row r="401" spans="2:26" s="47" customFormat="1" ht="13.75" customHeight="1" x14ac:dyDescent="0.3">
      <c r="B401" s="443"/>
      <c r="C401" s="19" t="s">
        <v>61</v>
      </c>
      <c r="D401" s="231">
        <f>SUM(D394:D400)/7</f>
        <v>2836</v>
      </c>
      <c r="E401" s="23">
        <f>IFERROR(SUM(E394:E400),0)</f>
        <v>0</v>
      </c>
      <c r="F401" s="24">
        <f>IFERROR(SUM(F394:F400),0)</f>
        <v>17238</v>
      </c>
      <c r="G401" s="24">
        <f>IFERROR(SUM(G394:G400),0)</f>
        <v>179</v>
      </c>
      <c r="H401" s="24">
        <f>IFERROR(SUM(H394:H400),0)</f>
        <v>2800</v>
      </c>
      <c r="I401" s="24">
        <f>IFERROR(SUM(I394:I400),0)</f>
        <v>0</v>
      </c>
      <c r="J401" s="37">
        <f t="shared" si="108"/>
        <v>0</v>
      </c>
      <c r="K401" s="450"/>
      <c r="L401" s="451"/>
      <c r="M401" s="452" t="s">
        <v>62</v>
      </c>
      <c r="N401" s="453"/>
      <c r="O401" s="453"/>
      <c r="P401" s="9" t="s">
        <v>50</v>
      </c>
      <c r="Q401" s="243"/>
      <c r="R401" s="53">
        <f>'Output data week'!$Y$44</f>
        <v>1949.999988079071</v>
      </c>
      <c r="U401" s="46"/>
    </row>
    <row r="402" spans="2:26" s="47" customFormat="1" ht="5.25" customHeight="1" x14ac:dyDescent="0.3">
      <c r="B402" s="324"/>
      <c r="C402" s="324"/>
      <c r="D402" s="232"/>
      <c r="E402" s="324"/>
      <c r="F402" s="324"/>
      <c r="G402" s="324"/>
      <c r="H402" s="324"/>
      <c r="I402" s="324"/>
      <c r="J402" s="324"/>
      <c r="K402" s="461"/>
      <c r="L402" s="461"/>
      <c r="M402" s="321"/>
      <c r="N402" s="424"/>
      <c r="O402" s="424"/>
      <c r="P402" s="424"/>
      <c r="Q402" s="424"/>
      <c r="R402" s="424"/>
      <c r="U402" s="46"/>
    </row>
    <row r="403" spans="2:26" s="47" customFormat="1" ht="15.75" customHeight="1" x14ac:dyDescent="0.3">
      <c r="B403" s="363" t="s">
        <v>74</v>
      </c>
      <c r="C403" s="363" t="s">
        <v>75</v>
      </c>
      <c r="D403" s="364" t="s">
        <v>76</v>
      </c>
      <c r="E403" s="365" t="s">
        <v>77</v>
      </c>
      <c r="F403" s="363" t="s">
        <v>71</v>
      </c>
      <c r="G403" s="363" t="s">
        <v>46</v>
      </c>
      <c r="H403" s="363" t="s">
        <v>78</v>
      </c>
      <c r="I403" s="363" t="s">
        <v>79</v>
      </c>
      <c r="J403" s="363" t="s">
        <v>80</v>
      </c>
      <c r="K403" s="501" t="s">
        <v>81</v>
      </c>
      <c r="L403" s="502"/>
      <c r="M403" s="428" t="s">
        <v>37</v>
      </c>
      <c r="N403" s="429"/>
      <c r="O403" s="429"/>
      <c r="P403" s="10" t="s">
        <v>38</v>
      </c>
      <c r="Q403" s="244">
        <v>16</v>
      </c>
      <c r="R403" s="43"/>
      <c r="U403" s="46"/>
    </row>
    <row r="404" spans="2:26" s="47" customFormat="1" ht="12.75" customHeight="1" x14ac:dyDescent="0.3">
      <c r="B404" s="430">
        <f>B394+1</f>
        <v>54</v>
      </c>
      <c r="C404" s="5">
        <f>C400+1</f>
        <v>44598</v>
      </c>
      <c r="D404" s="233">
        <f>IFERROR(IF(C404=$H$9,$K$9,D400-E404),0)</f>
        <v>2836</v>
      </c>
      <c r="E404" s="30"/>
      <c r="F404" s="320">
        <v>2469</v>
      </c>
      <c r="G404" s="320">
        <v>16</v>
      </c>
      <c r="H404" s="320">
        <v>400</v>
      </c>
      <c r="I404" s="320"/>
      <c r="J404" s="32">
        <f t="shared" ref="J404:J411" si="111">IFERROR(I404/H404,0)</f>
        <v>0</v>
      </c>
      <c r="K404" s="433"/>
      <c r="L404" s="434"/>
      <c r="M404" s="435" t="s">
        <v>39</v>
      </c>
      <c r="N404" s="436"/>
      <c r="O404" s="436"/>
      <c r="P404" s="11" t="s">
        <v>40</v>
      </c>
      <c r="Q404" s="55">
        <f>IFERROR(((E411/D411)*100),0)</f>
        <v>0</v>
      </c>
      <c r="R404" s="78">
        <f>'Output data week'!$D$45</f>
        <v>0.1</v>
      </c>
      <c r="U404" s="67">
        <f>E411/$Q$9</f>
        <v>0</v>
      </c>
      <c r="V404" s="13" t="s">
        <v>41</v>
      </c>
      <c r="W404" s="70">
        <f>W394+E411</f>
        <v>24</v>
      </c>
      <c r="Y404" s="47" t="s">
        <v>42</v>
      </c>
    </row>
    <row r="405" spans="2:26" s="47" customFormat="1" ht="12.75" customHeight="1" x14ac:dyDescent="0.3">
      <c r="B405" s="431"/>
      <c r="C405" s="5">
        <f t="shared" ref="C405:C410" si="112">C404+1</f>
        <v>44599</v>
      </c>
      <c r="D405" s="233">
        <f t="shared" ref="D405:D410" si="113">IFERROR(IF(C405=$H$9,$K$9,D404-E405),0)</f>
        <v>2836</v>
      </c>
      <c r="E405" s="30"/>
      <c r="F405" s="320">
        <v>2466</v>
      </c>
      <c r="G405" s="320">
        <v>21</v>
      </c>
      <c r="H405" s="408">
        <v>400</v>
      </c>
      <c r="I405" s="320"/>
      <c r="J405" s="32">
        <f t="shared" si="111"/>
        <v>0</v>
      </c>
      <c r="K405" s="433"/>
      <c r="L405" s="434"/>
      <c r="M405" s="435" t="s">
        <v>43</v>
      </c>
      <c r="N405" s="436"/>
      <c r="O405" s="436"/>
      <c r="P405" s="11" t="s">
        <v>40</v>
      </c>
      <c r="Q405" s="81">
        <f>IFERROR(((F411/7)*100)/D411,0)</f>
        <v>89.285714285714292</v>
      </c>
      <c r="R405" s="76">
        <f>'Output data week'!$H$45</f>
        <v>87.5</v>
      </c>
      <c r="U405" s="67">
        <f>((F411/7)/$Q$9)</f>
        <v>0.88536463536463539</v>
      </c>
      <c r="V405" s="13" t="s">
        <v>44</v>
      </c>
      <c r="W405" s="69">
        <f>W404/$Q$9</f>
        <v>8.3916083916083916E-3</v>
      </c>
      <c r="Y405" s="68" t="s">
        <v>45</v>
      </c>
    </row>
    <row r="406" spans="2:26" s="47" customFormat="1" ht="12.75" customHeight="1" x14ac:dyDescent="0.3">
      <c r="B406" s="431"/>
      <c r="C406" s="5">
        <f t="shared" si="112"/>
        <v>44600</v>
      </c>
      <c r="D406" s="233">
        <f t="shared" si="113"/>
        <v>2836</v>
      </c>
      <c r="E406" s="30"/>
      <c r="F406" s="320">
        <v>2502</v>
      </c>
      <c r="G406" s="320">
        <v>20</v>
      </c>
      <c r="H406" s="408">
        <v>400</v>
      </c>
      <c r="I406" s="320"/>
      <c r="J406" s="32">
        <f t="shared" si="111"/>
        <v>0</v>
      </c>
      <c r="K406" s="433"/>
      <c r="L406" s="434"/>
      <c r="M406" s="435" t="s">
        <v>46</v>
      </c>
      <c r="N406" s="436"/>
      <c r="O406" s="436"/>
      <c r="P406" s="11" t="s">
        <v>40</v>
      </c>
      <c r="Q406" s="55">
        <f>IFERROR(((G411/F411)*100),0)</f>
        <v>0.82933709449929482</v>
      </c>
      <c r="R406" s="44"/>
      <c r="U406" s="72">
        <f>U396+F411</f>
        <v>586635</v>
      </c>
      <c r="V406" s="13" t="s">
        <v>47</v>
      </c>
      <c r="W406" s="75">
        <f>U406/$Q$9</f>
        <v>205.11713286713288</v>
      </c>
      <c r="X406" s="74"/>
      <c r="Y406" s="74" t="s">
        <v>63</v>
      </c>
      <c r="Z406" s="74"/>
    </row>
    <row r="407" spans="2:26" s="47" customFormat="1" ht="12.75" customHeight="1" x14ac:dyDescent="0.3">
      <c r="B407" s="431"/>
      <c r="C407" s="5">
        <f t="shared" si="112"/>
        <v>44601</v>
      </c>
      <c r="D407" s="233">
        <f t="shared" si="113"/>
        <v>2836</v>
      </c>
      <c r="E407" s="30"/>
      <c r="F407" s="320">
        <v>2605</v>
      </c>
      <c r="G407" s="320">
        <v>22</v>
      </c>
      <c r="H407" s="408">
        <v>400</v>
      </c>
      <c r="I407" s="320"/>
      <c r="J407" s="32">
        <f t="shared" si="111"/>
        <v>0</v>
      </c>
      <c r="K407" s="433"/>
      <c r="L407" s="434"/>
      <c r="M407" s="435" t="s">
        <v>49</v>
      </c>
      <c r="N407" s="436"/>
      <c r="O407" s="436"/>
      <c r="P407" s="11" t="s">
        <v>50</v>
      </c>
      <c r="Q407" s="246"/>
      <c r="R407" s="76">
        <f>'Output data week'!$K$45</f>
        <v>63.500001907348633</v>
      </c>
      <c r="U407" s="65">
        <f>F411/$Q$9</f>
        <v>6.1975524475524475</v>
      </c>
      <c r="V407" s="13" t="s">
        <v>51</v>
      </c>
    </row>
    <row r="408" spans="2:26" s="47" customFormat="1" ht="12.75" customHeight="1" x14ac:dyDescent="0.3">
      <c r="B408" s="431"/>
      <c r="C408" s="5">
        <f t="shared" si="112"/>
        <v>44602</v>
      </c>
      <c r="D408" s="233">
        <f t="shared" si="113"/>
        <v>2836</v>
      </c>
      <c r="E408" s="30"/>
      <c r="F408" s="320">
        <v>2555</v>
      </c>
      <c r="G408" s="320">
        <v>24</v>
      </c>
      <c r="H408" s="408">
        <v>400</v>
      </c>
      <c r="I408" s="320"/>
      <c r="J408" s="32">
        <f t="shared" si="111"/>
        <v>0</v>
      </c>
      <c r="K408" s="433"/>
      <c r="L408" s="434"/>
      <c r="M408" s="435" t="s">
        <v>52</v>
      </c>
      <c r="N408" s="436"/>
      <c r="O408" s="436"/>
      <c r="P408" s="11" t="s">
        <v>50</v>
      </c>
      <c r="Q408" s="50">
        <f>IFERROR(Q407*(Q405/100),0)</f>
        <v>0</v>
      </c>
      <c r="R408" s="76">
        <f>'Output data week'!$M$45</f>
        <v>55.562501668930054</v>
      </c>
      <c r="U408" s="56">
        <f>((F411*Q407)/1000)</f>
        <v>0</v>
      </c>
      <c r="V408" s="13" t="s">
        <v>53</v>
      </c>
      <c r="W408" s="48">
        <f>W398+U408</f>
        <v>6225.9097000000002</v>
      </c>
      <c r="Y408" s="79" t="s">
        <v>54</v>
      </c>
    </row>
    <row r="409" spans="2:26" s="47" customFormat="1" ht="12.75" customHeight="1" x14ac:dyDescent="0.3">
      <c r="B409" s="431"/>
      <c r="C409" s="5">
        <f t="shared" si="112"/>
        <v>44603</v>
      </c>
      <c r="D409" s="233">
        <f t="shared" si="113"/>
        <v>2836</v>
      </c>
      <c r="E409" s="30"/>
      <c r="F409" s="320">
        <v>2571</v>
      </c>
      <c r="G409" s="320">
        <v>22</v>
      </c>
      <c r="H409" s="408">
        <v>400</v>
      </c>
      <c r="I409" s="320"/>
      <c r="J409" s="32">
        <f t="shared" si="111"/>
        <v>0</v>
      </c>
      <c r="K409" s="433"/>
      <c r="L409" s="434"/>
      <c r="M409" s="435" t="s">
        <v>55</v>
      </c>
      <c r="N409" s="436"/>
      <c r="O409" s="436"/>
      <c r="P409" s="11" t="s">
        <v>50</v>
      </c>
      <c r="Q409" s="50">
        <f>IFERROR(((H411/7)/D411)*1000,0)</f>
        <v>141.04372355430183</v>
      </c>
      <c r="R409" s="49">
        <f>'Output data week'!$O$45</f>
        <v>125</v>
      </c>
      <c r="U409" s="66">
        <f>U408/$Q$9</f>
        <v>0</v>
      </c>
      <c r="V409" s="13" t="s">
        <v>56</v>
      </c>
      <c r="W409" s="84">
        <f>W408/$Q$9</f>
        <v>2.1768915034965035</v>
      </c>
      <c r="Y409" s="47" t="s">
        <v>57</v>
      </c>
    </row>
    <row r="410" spans="2:26" s="47" customFormat="1" ht="13.5" customHeight="1" thickBot="1" x14ac:dyDescent="0.35">
      <c r="B410" s="431"/>
      <c r="C410" s="22">
        <f t="shared" si="112"/>
        <v>44604</v>
      </c>
      <c r="D410" s="234">
        <f t="shared" si="113"/>
        <v>2836</v>
      </c>
      <c r="E410" s="31"/>
      <c r="F410" s="325">
        <v>2557</v>
      </c>
      <c r="G410" s="325">
        <v>22</v>
      </c>
      <c r="H410" s="408">
        <v>400</v>
      </c>
      <c r="I410" s="325"/>
      <c r="J410" s="33">
        <f t="shared" si="111"/>
        <v>0</v>
      </c>
      <c r="K410" s="437"/>
      <c r="L410" s="438"/>
      <c r="M410" s="435" t="s">
        <v>58</v>
      </c>
      <c r="N410" s="436"/>
      <c r="O410" s="436"/>
      <c r="P410" s="11"/>
      <c r="Q410" s="40">
        <f>IFERROR(Q409/Q408,0)</f>
        <v>0</v>
      </c>
      <c r="R410" s="77">
        <f>'Output data week'!$Q$45</f>
        <v>2.2497187175770854</v>
      </c>
      <c r="U410" s="66">
        <f>H411/$Q$9</f>
        <v>0.97902097902097907</v>
      </c>
      <c r="V410" s="13" t="s">
        <v>59</v>
      </c>
      <c r="X410" s="47">
        <f>IFERROR((X400+(F411/D411)),0)</f>
        <v>206.163612780547</v>
      </c>
      <c r="Y410" s="47" t="s">
        <v>60</v>
      </c>
    </row>
    <row r="411" spans="2:26" s="47" customFormat="1" ht="12.75" customHeight="1" x14ac:dyDescent="0.3">
      <c r="B411" s="432"/>
      <c r="C411" s="21" t="s">
        <v>61</v>
      </c>
      <c r="D411" s="235">
        <f>SUM(D404:D410)/7</f>
        <v>2836</v>
      </c>
      <c r="E411" s="86">
        <f>IFERROR(SUM(E404:E410),0)</f>
        <v>0</v>
      </c>
      <c r="F411" s="87">
        <f>IFERROR(SUM(F404:F410),0)</f>
        <v>17725</v>
      </c>
      <c r="G411" s="87">
        <f>IFERROR(SUM(G404:G410),0)</f>
        <v>147</v>
      </c>
      <c r="H411" s="87">
        <f>IFERROR(SUM(H404:H410),0)</f>
        <v>2800</v>
      </c>
      <c r="I411" s="87">
        <f>IFERROR(SUM(I404:I410),0)</f>
        <v>0</v>
      </c>
      <c r="J411" s="34">
        <f t="shared" si="111"/>
        <v>0</v>
      </c>
      <c r="K411" s="439"/>
      <c r="L411" s="440"/>
      <c r="M411" s="454" t="s">
        <v>62</v>
      </c>
      <c r="N411" s="455"/>
      <c r="O411" s="455"/>
      <c r="P411" s="12" t="s">
        <v>50</v>
      </c>
      <c r="Q411" s="245"/>
      <c r="R411" s="45">
        <f>'Output data week'!$Y$45</f>
        <v>1949.999988079071</v>
      </c>
      <c r="U411" s="46"/>
    </row>
    <row r="412" spans="2:26" s="47" customFormat="1" ht="5.25" customHeight="1" x14ac:dyDescent="0.3">
      <c r="B412" s="58"/>
      <c r="C412" s="59"/>
      <c r="D412" s="237"/>
      <c r="E412" s="61"/>
      <c r="F412" s="61"/>
      <c r="G412" s="61"/>
      <c r="H412" s="61"/>
      <c r="I412" s="61"/>
      <c r="J412" s="62"/>
      <c r="K412" s="63"/>
      <c r="L412" s="63"/>
      <c r="M412" s="317"/>
      <c r="N412" s="317"/>
      <c r="O412" s="317"/>
      <c r="P412" s="11"/>
      <c r="Q412" s="253"/>
      <c r="R412" s="57"/>
      <c r="U412" s="46"/>
    </row>
    <row r="413" spans="2:26" s="47" customFormat="1" ht="15.75" customHeight="1" x14ac:dyDescent="0.3">
      <c r="B413" s="504" t="s">
        <v>87</v>
      </c>
      <c r="C413" s="505"/>
      <c r="D413" s="366" t="s">
        <v>65</v>
      </c>
      <c r="E413" s="367">
        <f>E381+E391+E401+E411</f>
        <v>0</v>
      </c>
      <c r="F413" s="367">
        <f>F381+F391+F401+F411</f>
        <v>69617</v>
      </c>
      <c r="G413" s="367">
        <f>G381+G391+G401+G411</f>
        <v>659</v>
      </c>
      <c r="H413" s="367">
        <f>H381+H391+H401+H411</f>
        <v>11196.063200000001</v>
      </c>
      <c r="I413" s="367">
        <f>I381+I391+I401+I411</f>
        <v>0</v>
      </c>
      <c r="J413" s="368">
        <f>IFERROR(I413/H413,0)</f>
        <v>0</v>
      </c>
      <c r="K413" s="506" t="s">
        <v>66</v>
      </c>
      <c r="L413" s="507"/>
      <c r="M413" s="507"/>
      <c r="N413" s="507"/>
      <c r="O413" s="369">
        <f>IFERROR(U378+U388+U398+U408,0)</f>
        <v>1078.0504000000001</v>
      </c>
      <c r="P413" s="370" t="s">
        <v>67</v>
      </c>
      <c r="Q413" s="371" t="s">
        <v>68</v>
      </c>
      <c r="R413" s="372">
        <f>IFERROR(H413/O413,0)</f>
        <v>10.385472886981907</v>
      </c>
      <c r="U413" s="46"/>
    </row>
    <row r="414" spans="2:26" s="47" customFormat="1" ht="5.25" customHeight="1" x14ac:dyDescent="0.3">
      <c r="B414" s="326"/>
      <c r="C414" s="326"/>
      <c r="D414" s="236"/>
      <c r="E414" s="326"/>
      <c r="F414" s="326"/>
      <c r="G414" s="326"/>
      <c r="H414" s="326"/>
      <c r="I414" s="326"/>
      <c r="J414" s="326"/>
      <c r="K414" s="423"/>
      <c r="L414" s="423"/>
      <c r="M414" s="321"/>
      <c r="N414" s="424"/>
      <c r="O414" s="424"/>
      <c r="P414" s="424"/>
      <c r="Q414" s="424"/>
      <c r="R414" s="424"/>
      <c r="U414" s="46"/>
    </row>
    <row r="415" spans="2:26" s="47" customFormat="1" ht="15.75" customHeight="1" x14ac:dyDescent="0.3">
      <c r="B415" s="363" t="s">
        <v>74</v>
      </c>
      <c r="C415" s="363" t="s">
        <v>75</v>
      </c>
      <c r="D415" s="364" t="s">
        <v>76</v>
      </c>
      <c r="E415" s="365" t="s">
        <v>77</v>
      </c>
      <c r="F415" s="363" t="s">
        <v>69</v>
      </c>
      <c r="G415" s="363" t="s">
        <v>46</v>
      </c>
      <c r="H415" s="363" t="s">
        <v>78</v>
      </c>
      <c r="I415" s="363" t="s">
        <v>79</v>
      </c>
      <c r="J415" s="363" t="s">
        <v>80</v>
      </c>
      <c r="K415" s="501" t="s">
        <v>81</v>
      </c>
      <c r="L415" s="503"/>
      <c r="M415" s="458" t="s">
        <v>37</v>
      </c>
      <c r="N415" s="459"/>
      <c r="O415" s="459"/>
      <c r="P415" s="7" t="s">
        <v>38</v>
      </c>
      <c r="Q415" s="241">
        <v>16</v>
      </c>
      <c r="R415" s="42"/>
      <c r="U415" s="46"/>
    </row>
    <row r="416" spans="2:26" s="47" customFormat="1" ht="13.75" customHeight="1" x14ac:dyDescent="0.3">
      <c r="B416" s="441">
        <f>B404+1</f>
        <v>55</v>
      </c>
      <c r="C416" s="6">
        <f>C410+1</f>
        <v>44605</v>
      </c>
      <c r="D416" s="229">
        <f>IFERROR(IF(C416=$H$9,$K$9,D410-E416),0)</f>
        <v>2836</v>
      </c>
      <c r="E416" s="28"/>
      <c r="F416" s="322">
        <v>2585</v>
      </c>
      <c r="G416" s="322">
        <v>20</v>
      </c>
      <c r="H416" s="322">
        <v>400</v>
      </c>
      <c r="I416" s="322"/>
      <c r="J416" s="35">
        <f t="shared" ref="J416:J423" si="114">IFERROR(I416/H416,0)</f>
        <v>0</v>
      </c>
      <c r="K416" s="444"/>
      <c r="L416" s="445"/>
      <c r="M416" s="446" t="s">
        <v>39</v>
      </c>
      <c r="N416" s="447"/>
      <c r="O416" s="447"/>
      <c r="P416" s="8" t="s">
        <v>40</v>
      </c>
      <c r="Q416" s="54">
        <f>IFERROR(((E423/D423)*100),0)</f>
        <v>0</v>
      </c>
      <c r="R416" s="52">
        <f>'Output data week'!$D$46</f>
        <v>0.1</v>
      </c>
      <c r="U416" s="67">
        <f>E423/$Q$9</f>
        <v>0</v>
      </c>
      <c r="V416" s="13" t="s">
        <v>41</v>
      </c>
      <c r="W416" s="70">
        <f>E423+W404</f>
        <v>24</v>
      </c>
      <c r="Y416" s="47" t="s">
        <v>42</v>
      </c>
    </row>
    <row r="417" spans="2:26" s="47" customFormat="1" ht="13.75" customHeight="1" x14ac:dyDescent="0.3">
      <c r="B417" s="442"/>
      <c r="C417" s="6">
        <f t="shared" ref="C417:C422" si="115">C416+1</f>
        <v>44606</v>
      </c>
      <c r="D417" s="229">
        <f t="shared" ref="D417:D422" si="116">IFERROR(IF(C417=$H$9,$K$9,D416-E417),0)</f>
        <v>2836</v>
      </c>
      <c r="E417" s="28"/>
      <c r="F417" s="322">
        <v>2569</v>
      </c>
      <c r="G417" s="322">
        <v>21</v>
      </c>
      <c r="H417" s="409">
        <v>400</v>
      </c>
      <c r="I417" s="322"/>
      <c r="J417" s="35">
        <f t="shared" si="114"/>
        <v>0</v>
      </c>
      <c r="K417" s="444"/>
      <c r="L417" s="445"/>
      <c r="M417" s="446" t="s">
        <v>43</v>
      </c>
      <c r="N417" s="447"/>
      <c r="O417" s="447"/>
      <c r="P417" s="8" t="s">
        <v>40</v>
      </c>
      <c r="Q417" s="54">
        <f>IFERROR(((F423/7)*100)/D423,0)</f>
        <v>90.439250453354816</v>
      </c>
      <c r="R417" s="52">
        <f>'Output data week'!$H$46</f>
        <v>87</v>
      </c>
      <c r="U417" s="67">
        <f>((F423/7)/$Q$9)</f>
        <v>0.89680319680319676</v>
      </c>
      <c r="V417" s="13" t="s">
        <v>44</v>
      </c>
      <c r="W417" s="69">
        <f>W416/$Q$9</f>
        <v>8.3916083916083916E-3</v>
      </c>
      <c r="Y417" s="68" t="s">
        <v>45</v>
      </c>
    </row>
    <row r="418" spans="2:26" s="47" customFormat="1" ht="13.75" customHeight="1" x14ac:dyDescent="0.3">
      <c r="B418" s="442"/>
      <c r="C418" s="6">
        <f t="shared" si="115"/>
        <v>44607</v>
      </c>
      <c r="D418" s="229">
        <f t="shared" si="116"/>
        <v>2836</v>
      </c>
      <c r="E418" s="28"/>
      <c r="F418" s="322">
        <v>2559</v>
      </c>
      <c r="G418" s="322">
        <v>22</v>
      </c>
      <c r="H418" s="409">
        <v>400</v>
      </c>
      <c r="I418" s="322"/>
      <c r="J418" s="35">
        <f t="shared" si="114"/>
        <v>0</v>
      </c>
      <c r="K418" s="444"/>
      <c r="L418" s="445"/>
      <c r="M418" s="446" t="s">
        <v>46</v>
      </c>
      <c r="N418" s="447"/>
      <c r="O418" s="447"/>
      <c r="P418" s="8" t="s">
        <v>40</v>
      </c>
      <c r="Q418" s="80">
        <f>IFERROR(((G423/F423)*100),0)</f>
        <v>0.78534031413612559</v>
      </c>
      <c r="R418" s="52"/>
      <c r="U418" s="72">
        <f>U406+F423</f>
        <v>604589</v>
      </c>
      <c r="V418" s="13" t="s">
        <v>47</v>
      </c>
      <c r="W418" s="75">
        <f>U418/$Q$9</f>
        <v>211.39475524475523</v>
      </c>
      <c r="Y418" s="47" t="s">
        <v>63</v>
      </c>
    </row>
    <row r="419" spans="2:26" s="47" customFormat="1" ht="13.75" customHeight="1" x14ac:dyDescent="0.3">
      <c r="B419" s="442"/>
      <c r="C419" s="6">
        <f t="shared" si="115"/>
        <v>44608</v>
      </c>
      <c r="D419" s="229">
        <f t="shared" si="116"/>
        <v>2836</v>
      </c>
      <c r="E419" s="28"/>
      <c r="F419" s="322">
        <v>2554</v>
      </c>
      <c r="G419" s="322">
        <v>19</v>
      </c>
      <c r="H419" s="409">
        <v>400</v>
      </c>
      <c r="I419" s="322"/>
      <c r="J419" s="35">
        <f t="shared" si="114"/>
        <v>0</v>
      </c>
      <c r="K419" s="444"/>
      <c r="L419" s="445"/>
      <c r="M419" s="446" t="s">
        <v>49</v>
      </c>
      <c r="N419" s="447"/>
      <c r="O419" s="447"/>
      <c r="P419" s="8" t="s">
        <v>50</v>
      </c>
      <c r="Q419" s="242"/>
      <c r="R419" s="52">
        <f>'Output data week'!$K$46</f>
        <v>63.500001907348633</v>
      </c>
      <c r="U419" s="65">
        <f>F423/$Q$9</f>
        <v>6.2776223776223778</v>
      </c>
      <c r="V419" s="13" t="s">
        <v>51</v>
      </c>
    </row>
    <row r="420" spans="2:26" s="47" customFormat="1" ht="13.75" customHeight="1" x14ac:dyDescent="0.3">
      <c r="B420" s="442"/>
      <c r="C420" s="6">
        <f t="shared" si="115"/>
        <v>44609</v>
      </c>
      <c r="D420" s="229">
        <f t="shared" si="116"/>
        <v>2836</v>
      </c>
      <c r="E420" s="28"/>
      <c r="F420" s="322">
        <v>2587</v>
      </c>
      <c r="G420" s="322">
        <v>24</v>
      </c>
      <c r="H420" s="409">
        <v>400</v>
      </c>
      <c r="I420" s="322"/>
      <c r="J420" s="35">
        <f t="shared" si="114"/>
        <v>0</v>
      </c>
      <c r="K420" s="444"/>
      <c r="L420" s="445"/>
      <c r="M420" s="446" t="s">
        <v>52</v>
      </c>
      <c r="N420" s="447"/>
      <c r="O420" s="447"/>
      <c r="P420" s="8" t="s">
        <v>50</v>
      </c>
      <c r="Q420" s="39">
        <f>IFERROR(Q419*(Q417/100),0)</f>
        <v>0</v>
      </c>
      <c r="R420" s="52">
        <f>'Output data week'!$M$46</f>
        <v>55.24500165939331</v>
      </c>
      <c r="U420" s="56">
        <f>((F423*Q419)/1000)</f>
        <v>0</v>
      </c>
      <c r="V420" s="13" t="s">
        <v>53</v>
      </c>
      <c r="W420" s="75">
        <f>W408+U420</f>
        <v>6225.9097000000002</v>
      </c>
      <c r="Y420" s="79" t="s">
        <v>54</v>
      </c>
    </row>
    <row r="421" spans="2:26" s="47" customFormat="1" ht="13.75" customHeight="1" x14ac:dyDescent="0.3">
      <c r="B421" s="442"/>
      <c r="C421" s="6">
        <f t="shared" si="115"/>
        <v>44610</v>
      </c>
      <c r="D421" s="229">
        <f t="shared" si="116"/>
        <v>2836</v>
      </c>
      <c r="E421" s="28"/>
      <c r="F421" s="322">
        <v>2567</v>
      </c>
      <c r="G421" s="322">
        <v>15</v>
      </c>
      <c r="H421" s="409">
        <v>400</v>
      </c>
      <c r="I421" s="322"/>
      <c r="J421" s="35">
        <f t="shared" si="114"/>
        <v>0</v>
      </c>
      <c r="K421" s="444"/>
      <c r="L421" s="445"/>
      <c r="M421" s="446" t="s">
        <v>55</v>
      </c>
      <c r="N421" s="447"/>
      <c r="O421" s="447"/>
      <c r="P421" s="8" t="s">
        <v>50</v>
      </c>
      <c r="Q421" s="39">
        <f>IFERROR(((H423/7)/D423)*1000,0)</f>
        <v>141.04372355430183</v>
      </c>
      <c r="R421" s="52">
        <f>'Output data week'!$O$46</f>
        <v>125</v>
      </c>
      <c r="U421" s="66">
        <f>U420/$Q$9</f>
        <v>0</v>
      </c>
      <c r="V421" s="13" t="s">
        <v>56</v>
      </c>
      <c r="W421" s="84">
        <f>W420/$Q$9</f>
        <v>2.1768915034965035</v>
      </c>
      <c r="Y421" s="47" t="s">
        <v>57</v>
      </c>
    </row>
    <row r="422" spans="2:26" s="47" customFormat="1" ht="13.75" customHeight="1" thickBot="1" x14ac:dyDescent="0.35">
      <c r="B422" s="442"/>
      <c r="C422" s="20">
        <f t="shared" si="115"/>
        <v>44611</v>
      </c>
      <c r="D422" s="230">
        <f t="shared" si="116"/>
        <v>2836</v>
      </c>
      <c r="E422" s="29"/>
      <c r="F422" s="323">
        <v>2533</v>
      </c>
      <c r="G422" s="323">
        <v>20</v>
      </c>
      <c r="H422" s="409">
        <v>400</v>
      </c>
      <c r="I422" s="323"/>
      <c r="J422" s="36">
        <f t="shared" si="114"/>
        <v>0</v>
      </c>
      <c r="K422" s="448"/>
      <c r="L422" s="449"/>
      <c r="M422" s="446" t="s">
        <v>58</v>
      </c>
      <c r="N422" s="447"/>
      <c r="O422" s="447"/>
      <c r="P422" s="8"/>
      <c r="Q422" s="51">
        <f>IFERROR(Q421/Q420,0)</f>
        <v>0</v>
      </c>
      <c r="R422" s="52">
        <f>'Output data week'!$Q$46</f>
        <v>2.2626481354941954</v>
      </c>
      <c r="U422" s="66">
        <f>H423/$Q$9</f>
        <v>0.97902097902097907</v>
      </c>
      <c r="V422" s="13" t="s">
        <v>59</v>
      </c>
      <c r="X422" s="47">
        <f>IFERROR((X410+(F423/D423)),0)</f>
        <v>212.49436031228183</v>
      </c>
      <c r="Y422" s="47" t="s">
        <v>60</v>
      </c>
    </row>
    <row r="423" spans="2:26" s="47" customFormat="1" ht="13.75" customHeight="1" x14ac:dyDescent="0.3">
      <c r="B423" s="443"/>
      <c r="C423" s="19" t="s">
        <v>61</v>
      </c>
      <c r="D423" s="231">
        <f>SUM(D416:D422)/7</f>
        <v>2836</v>
      </c>
      <c r="E423" s="23">
        <f>IFERROR(SUM(E416:E422),0)</f>
        <v>0</v>
      </c>
      <c r="F423" s="24">
        <f>IFERROR(SUM(F416:F422),0)</f>
        <v>17954</v>
      </c>
      <c r="G423" s="24">
        <f>IFERROR(SUM(G416:G422),0)</f>
        <v>141</v>
      </c>
      <c r="H423" s="24">
        <f>IFERROR(SUM(H416:H422),0)</f>
        <v>2800</v>
      </c>
      <c r="I423" s="24">
        <f>IFERROR(SUM(I416:I422),0)</f>
        <v>0</v>
      </c>
      <c r="J423" s="37">
        <f t="shared" si="114"/>
        <v>0</v>
      </c>
      <c r="K423" s="450"/>
      <c r="L423" s="451"/>
      <c r="M423" s="452" t="s">
        <v>62</v>
      </c>
      <c r="N423" s="453"/>
      <c r="O423" s="453"/>
      <c r="P423" s="9" t="s">
        <v>50</v>
      </c>
      <c r="Q423" s="243"/>
      <c r="R423" s="53">
        <f>'Output data week'!$Y$46</f>
        <v>1959.9999785423279</v>
      </c>
      <c r="U423" s="46"/>
    </row>
    <row r="424" spans="2:26" s="47" customFormat="1" ht="5.25" customHeight="1" x14ac:dyDescent="0.3">
      <c r="B424" s="324"/>
      <c r="C424" s="324"/>
      <c r="D424" s="232"/>
      <c r="E424" s="324"/>
      <c r="F424" s="324"/>
      <c r="G424" s="324"/>
      <c r="H424" s="324"/>
      <c r="I424" s="324"/>
      <c r="J424" s="324"/>
      <c r="K424" s="461"/>
      <c r="L424" s="461"/>
      <c r="M424" s="321"/>
      <c r="N424" s="424"/>
      <c r="O424" s="424"/>
      <c r="P424" s="424"/>
      <c r="Q424" s="424"/>
      <c r="R424" s="424"/>
      <c r="U424" s="46"/>
    </row>
    <row r="425" spans="2:26" s="47" customFormat="1" ht="15.75" customHeight="1" x14ac:dyDescent="0.3">
      <c r="B425" s="363" t="s">
        <v>74</v>
      </c>
      <c r="C425" s="363" t="s">
        <v>75</v>
      </c>
      <c r="D425" s="364" t="s">
        <v>76</v>
      </c>
      <c r="E425" s="365" t="s">
        <v>77</v>
      </c>
      <c r="F425" s="363" t="s">
        <v>69</v>
      </c>
      <c r="G425" s="363" t="s">
        <v>46</v>
      </c>
      <c r="H425" s="363" t="s">
        <v>78</v>
      </c>
      <c r="I425" s="363" t="s">
        <v>79</v>
      </c>
      <c r="J425" s="363" t="s">
        <v>80</v>
      </c>
      <c r="K425" s="501" t="s">
        <v>81</v>
      </c>
      <c r="L425" s="502"/>
      <c r="M425" s="428" t="s">
        <v>37</v>
      </c>
      <c r="N425" s="429"/>
      <c r="O425" s="429"/>
      <c r="P425" s="10" t="s">
        <v>38</v>
      </c>
      <c r="Q425" s="244">
        <v>16</v>
      </c>
      <c r="R425" s="43"/>
      <c r="U425" s="46"/>
    </row>
    <row r="426" spans="2:26" s="47" customFormat="1" ht="13.75" customHeight="1" x14ac:dyDescent="0.3">
      <c r="B426" s="430">
        <f>B416+1</f>
        <v>56</v>
      </c>
      <c r="C426" s="5">
        <f>C422+1</f>
        <v>44612</v>
      </c>
      <c r="D426" s="233">
        <f>IFERROR(IF(C426=$H$9,$K$9,D422-E426),0)</f>
        <v>2836</v>
      </c>
      <c r="E426" s="30"/>
      <c r="F426" s="320">
        <v>2553</v>
      </c>
      <c r="G426" s="320">
        <v>22</v>
      </c>
      <c r="H426" s="320">
        <v>400</v>
      </c>
      <c r="I426" s="320"/>
      <c r="J426" s="32">
        <f t="shared" ref="J426:J433" si="117">IFERROR(I426/H426,0)</f>
        <v>0</v>
      </c>
      <c r="K426" s="433"/>
      <c r="L426" s="434"/>
      <c r="M426" s="435" t="s">
        <v>39</v>
      </c>
      <c r="N426" s="436"/>
      <c r="O426" s="436"/>
      <c r="P426" s="11" t="s">
        <v>40</v>
      </c>
      <c r="Q426" s="55">
        <f>IFERROR(((E433/D433)*100),0)</f>
        <v>0</v>
      </c>
      <c r="R426" s="78">
        <f>'Output data week'!$D$47</f>
        <v>0.1</v>
      </c>
      <c r="U426" s="67">
        <f>E433/$Q$9</f>
        <v>0</v>
      </c>
      <c r="V426" s="13" t="s">
        <v>41</v>
      </c>
      <c r="W426" s="70">
        <f>W416+E433</f>
        <v>24</v>
      </c>
      <c r="Y426" s="47" t="s">
        <v>42</v>
      </c>
    </row>
    <row r="427" spans="2:26" s="47" customFormat="1" ht="13.75" customHeight="1" x14ac:dyDescent="0.3">
      <c r="B427" s="431"/>
      <c r="C427" s="5">
        <f t="shared" ref="C427:C432" si="118">C426+1</f>
        <v>44613</v>
      </c>
      <c r="D427" s="233">
        <f t="shared" ref="D427:D432" si="119">IFERROR(IF(C427=$H$9,$K$9,D426-E427),0)</f>
        <v>2836</v>
      </c>
      <c r="E427" s="30"/>
      <c r="F427" s="320">
        <v>2540</v>
      </c>
      <c r="G427" s="320">
        <v>20</v>
      </c>
      <c r="H427" s="408">
        <v>400</v>
      </c>
      <c r="I427" s="320"/>
      <c r="J427" s="32">
        <f t="shared" si="117"/>
        <v>0</v>
      </c>
      <c r="K427" s="433"/>
      <c r="L427" s="434"/>
      <c r="M427" s="435" t="s">
        <v>43</v>
      </c>
      <c r="N427" s="436"/>
      <c r="O427" s="436"/>
      <c r="P427" s="11" t="s">
        <v>40</v>
      </c>
      <c r="Q427" s="81">
        <f>IFERROR(((F433/7)*100)/D433,0)</f>
        <v>89.527503526093085</v>
      </c>
      <c r="R427" s="76">
        <f>'Output data week'!$H$47</f>
        <v>86.5</v>
      </c>
      <c r="U427" s="67">
        <f>((F433/7)/$Q$9)</f>
        <v>0.88776223776223773</v>
      </c>
      <c r="V427" s="13" t="s">
        <v>44</v>
      </c>
      <c r="W427" s="69">
        <f>W426/$Q$9</f>
        <v>8.3916083916083916E-3</v>
      </c>
      <c r="Y427" s="68" t="s">
        <v>45</v>
      </c>
    </row>
    <row r="428" spans="2:26" s="47" customFormat="1" ht="13.75" customHeight="1" x14ac:dyDescent="0.3">
      <c r="B428" s="431"/>
      <c r="C428" s="5">
        <f t="shared" si="118"/>
        <v>44614</v>
      </c>
      <c r="D428" s="233">
        <f t="shared" si="119"/>
        <v>2836</v>
      </c>
      <c r="E428" s="30"/>
      <c r="F428" s="320">
        <v>2529</v>
      </c>
      <c r="G428" s="320">
        <v>21</v>
      </c>
      <c r="H428" s="408">
        <v>400</v>
      </c>
      <c r="I428" s="320"/>
      <c r="J428" s="32">
        <f t="shared" si="117"/>
        <v>0</v>
      </c>
      <c r="K428" s="433"/>
      <c r="L428" s="434"/>
      <c r="M428" s="435" t="s">
        <v>46</v>
      </c>
      <c r="N428" s="436"/>
      <c r="O428" s="436"/>
      <c r="P428" s="11" t="s">
        <v>40</v>
      </c>
      <c r="Q428" s="55">
        <f>IFERROR(((G433/F433)*100),0)</f>
        <v>0.77083216114330722</v>
      </c>
      <c r="R428" s="44"/>
      <c r="U428" s="72">
        <f>U418+F433</f>
        <v>622362</v>
      </c>
      <c r="V428" s="13" t="s">
        <v>47</v>
      </c>
      <c r="W428" s="75">
        <f>U428/$Q$9</f>
        <v>217.6090909090909</v>
      </c>
      <c r="X428" s="74"/>
      <c r="Y428" s="74" t="s">
        <v>63</v>
      </c>
      <c r="Z428" s="74"/>
    </row>
    <row r="429" spans="2:26" s="47" customFormat="1" ht="13.75" customHeight="1" x14ac:dyDescent="0.3">
      <c r="B429" s="431"/>
      <c r="C429" s="5">
        <f t="shared" si="118"/>
        <v>44615</v>
      </c>
      <c r="D429" s="233">
        <f t="shared" si="119"/>
        <v>2836</v>
      </c>
      <c r="E429" s="30"/>
      <c r="F429" s="320">
        <v>2529</v>
      </c>
      <c r="G429" s="320">
        <v>18</v>
      </c>
      <c r="H429" s="408">
        <v>400</v>
      </c>
      <c r="I429" s="320"/>
      <c r="J429" s="32">
        <f t="shared" si="117"/>
        <v>0</v>
      </c>
      <c r="K429" s="433"/>
      <c r="L429" s="434"/>
      <c r="M429" s="435" t="s">
        <v>49</v>
      </c>
      <c r="N429" s="436"/>
      <c r="O429" s="436"/>
      <c r="P429" s="11" t="s">
        <v>50</v>
      </c>
      <c r="Q429" s="246"/>
      <c r="R429" s="76">
        <f>'Output data week'!$K$47</f>
        <v>63.600000381469727</v>
      </c>
      <c r="U429" s="65">
        <f>F433/$Q$9</f>
        <v>6.214335664335664</v>
      </c>
      <c r="V429" s="13" t="s">
        <v>51</v>
      </c>
    </row>
    <row r="430" spans="2:26" s="47" customFormat="1" ht="13.75" customHeight="1" x14ac:dyDescent="0.3">
      <c r="B430" s="431"/>
      <c r="C430" s="5">
        <f t="shared" si="118"/>
        <v>44616</v>
      </c>
      <c r="D430" s="233">
        <f t="shared" si="119"/>
        <v>2836</v>
      </c>
      <c r="E430" s="30"/>
      <c r="F430" s="320">
        <v>2551</v>
      </c>
      <c r="G430" s="320">
        <v>17</v>
      </c>
      <c r="H430" s="408">
        <v>400</v>
      </c>
      <c r="I430" s="320"/>
      <c r="J430" s="32">
        <f t="shared" si="117"/>
        <v>0</v>
      </c>
      <c r="K430" s="433"/>
      <c r="L430" s="434"/>
      <c r="M430" s="435" t="s">
        <v>52</v>
      </c>
      <c r="N430" s="436"/>
      <c r="O430" s="436"/>
      <c r="P430" s="11" t="s">
        <v>50</v>
      </c>
      <c r="Q430" s="50">
        <f>IFERROR(Q429*(Q427/100),0)</f>
        <v>0</v>
      </c>
      <c r="R430" s="76">
        <f>'Output data week'!$M$47</f>
        <v>55.01400032997131</v>
      </c>
      <c r="U430" s="56">
        <f>((F433*Q429)/1000)</f>
        <v>0</v>
      </c>
      <c r="V430" s="13" t="s">
        <v>53</v>
      </c>
      <c r="W430" s="48">
        <f>W420+U430</f>
        <v>6225.9097000000002</v>
      </c>
      <c r="Y430" s="79" t="s">
        <v>54</v>
      </c>
    </row>
    <row r="431" spans="2:26" s="47" customFormat="1" ht="13.75" customHeight="1" x14ac:dyDescent="0.3">
      <c r="B431" s="431"/>
      <c r="C431" s="5">
        <f t="shared" si="118"/>
        <v>44617</v>
      </c>
      <c r="D431" s="233">
        <f t="shared" si="119"/>
        <v>2836</v>
      </c>
      <c r="E431" s="30"/>
      <c r="F431" s="320">
        <v>2544</v>
      </c>
      <c r="G431" s="320">
        <v>18</v>
      </c>
      <c r="H431" s="408">
        <v>400</v>
      </c>
      <c r="I431" s="320"/>
      <c r="J431" s="32">
        <f t="shared" si="117"/>
        <v>0</v>
      </c>
      <c r="K431" s="433"/>
      <c r="L431" s="434"/>
      <c r="M431" s="435" t="s">
        <v>55</v>
      </c>
      <c r="N431" s="436"/>
      <c r="O431" s="436"/>
      <c r="P431" s="11" t="s">
        <v>50</v>
      </c>
      <c r="Q431" s="50">
        <f>IFERROR(((H433/7)/D433)*1000,0)</f>
        <v>141.04372355430183</v>
      </c>
      <c r="R431" s="49">
        <f>'Output data week'!$O$47</f>
        <v>125</v>
      </c>
      <c r="U431" s="66">
        <f>U430/$Q$9</f>
        <v>0</v>
      </c>
      <c r="V431" s="13" t="s">
        <v>56</v>
      </c>
      <c r="W431" s="84">
        <f>W430/$Q$9</f>
        <v>2.1768915034965035</v>
      </c>
      <c r="Y431" s="47" t="s">
        <v>57</v>
      </c>
    </row>
    <row r="432" spans="2:26" s="47" customFormat="1" ht="13.75" customHeight="1" thickBot="1" x14ac:dyDescent="0.35">
      <c r="B432" s="431"/>
      <c r="C432" s="22">
        <f t="shared" si="118"/>
        <v>44618</v>
      </c>
      <c r="D432" s="234">
        <f t="shared" si="119"/>
        <v>2836</v>
      </c>
      <c r="E432" s="31"/>
      <c r="F432" s="325">
        <v>2527</v>
      </c>
      <c r="G432" s="325">
        <v>21</v>
      </c>
      <c r="H432" s="408">
        <v>400</v>
      </c>
      <c r="I432" s="325"/>
      <c r="J432" s="33">
        <f t="shared" si="117"/>
        <v>0</v>
      </c>
      <c r="K432" s="437"/>
      <c r="L432" s="438"/>
      <c r="M432" s="435" t="s">
        <v>58</v>
      </c>
      <c r="N432" s="436"/>
      <c r="O432" s="436"/>
      <c r="P432" s="11"/>
      <c r="Q432" s="40">
        <f>IFERROR(Q431/Q430,0)</f>
        <v>0</v>
      </c>
      <c r="R432" s="77">
        <f>'Output data week'!$Q$47</f>
        <v>2.2721488939225662</v>
      </c>
      <c r="U432" s="66">
        <f>H433/$Q$9</f>
        <v>0.97902097902097907</v>
      </c>
      <c r="V432" s="13" t="s">
        <v>59</v>
      </c>
      <c r="X432" s="47">
        <f>IFERROR((X422+(F433/D433)),0)</f>
        <v>218.76128555910833</v>
      </c>
      <c r="Y432" s="47" t="s">
        <v>60</v>
      </c>
    </row>
    <row r="433" spans="2:26" s="47" customFormat="1" ht="13.75" customHeight="1" x14ac:dyDescent="0.3">
      <c r="B433" s="432"/>
      <c r="C433" s="21" t="s">
        <v>61</v>
      </c>
      <c r="D433" s="235">
        <f>SUM(D426:D432)/7</f>
        <v>2836</v>
      </c>
      <c r="E433" s="86">
        <f>IFERROR(SUM(E426:E432),0)</f>
        <v>0</v>
      </c>
      <c r="F433" s="87">
        <f>IFERROR(SUM(F426:F432),0)</f>
        <v>17773</v>
      </c>
      <c r="G433" s="87">
        <f>IFERROR(SUM(G426:G432),0)</f>
        <v>137</v>
      </c>
      <c r="H433" s="87">
        <f>IFERROR(SUM(H426:H432),0)</f>
        <v>2800</v>
      </c>
      <c r="I433" s="87">
        <f>IFERROR(SUM(I426:I432),0)</f>
        <v>0</v>
      </c>
      <c r="J433" s="34">
        <f t="shared" si="117"/>
        <v>0</v>
      </c>
      <c r="K433" s="439"/>
      <c r="L433" s="440"/>
      <c r="M433" s="454" t="s">
        <v>62</v>
      </c>
      <c r="N433" s="455"/>
      <c r="O433" s="455"/>
      <c r="P433" s="12" t="s">
        <v>50</v>
      </c>
      <c r="Q433" s="245"/>
      <c r="R433" s="45">
        <f>'Output data week'!$Y$47</f>
        <v>1959.9999785423279</v>
      </c>
      <c r="U433" s="46"/>
    </row>
    <row r="434" spans="2:26" s="47" customFormat="1" ht="5.25" customHeight="1" x14ac:dyDescent="0.3">
      <c r="B434" s="326"/>
      <c r="C434" s="326"/>
      <c r="D434" s="236"/>
      <c r="E434" s="326"/>
      <c r="F434" s="326"/>
      <c r="G434" s="326"/>
      <c r="H434" s="326"/>
      <c r="I434" s="326"/>
      <c r="J434" s="326"/>
      <c r="K434" s="423"/>
      <c r="L434" s="423"/>
      <c r="M434" s="321"/>
      <c r="N434" s="424"/>
      <c r="O434" s="424"/>
      <c r="P434" s="424"/>
      <c r="Q434" s="424"/>
      <c r="R434" s="424"/>
      <c r="U434" s="46"/>
    </row>
    <row r="435" spans="2:26" s="47" customFormat="1" ht="15.75" customHeight="1" x14ac:dyDescent="0.3">
      <c r="B435" s="363" t="s">
        <v>74</v>
      </c>
      <c r="C435" s="363" t="s">
        <v>75</v>
      </c>
      <c r="D435" s="364" t="s">
        <v>76</v>
      </c>
      <c r="E435" s="365" t="s">
        <v>77</v>
      </c>
      <c r="F435" s="363" t="s">
        <v>69</v>
      </c>
      <c r="G435" s="363" t="s">
        <v>46</v>
      </c>
      <c r="H435" s="363" t="s">
        <v>78</v>
      </c>
      <c r="I435" s="363" t="s">
        <v>79</v>
      </c>
      <c r="J435" s="363" t="s">
        <v>80</v>
      </c>
      <c r="K435" s="501" t="s">
        <v>81</v>
      </c>
      <c r="L435" s="503"/>
      <c r="M435" s="458" t="s">
        <v>37</v>
      </c>
      <c r="N435" s="459"/>
      <c r="O435" s="459"/>
      <c r="P435" s="7" t="s">
        <v>38</v>
      </c>
      <c r="Q435" s="241"/>
      <c r="R435" s="42"/>
      <c r="U435" s="46"/>
    </row>
    <row r="436" spans="2:26" s="47" customFormat="1" ht="13.75" customHeight="1" x14ac:dyDescent="0.3">
      <c r="B436" s="441">
        <f>B426+1</f>
        <v>57</v>
      </c>
      <c r="C436" s="6">
        <f>C432+1</f>
        <v>44619</v>
      </c>
      <c r="D436" s="229">
        <f>IFERROR(IF(C436=$H$9,$K$9,D432-E436),0)</f>
        <v>2836</v>
      </c>
      <c r="E436" s="28"/>
      <c r="F436" s="322"/>
      <c r="G436" s="322"/>
      <c r="H436" s="322"/>
      <c r="I436" s="322"/>
      <c r="J436" s="35">
        <f t="shared" ref="J436:J443" si="120">IFERROR(I436/H436,0)</f>
        <v>0</v>
      </c>
      <c r="K436" s="444"/>
      <c r="L436" s="445"/>
      <c r="M436" s="446" t="s">
        <v>39</v>
      </c>
      <c r="N436" s="447"/>
      <c r="O436" s="447"/>
      <c r="P436" s="8" t="s">
        <v>40</v>
      </c>
      <c r="Q436" s="54">
        <f>IFERROR(((E443/D443)*100),0)</f>
        <v>0</v>
      </c>
      <c r="R436" s="52">
        <f>'Output data week'!$D$48</f>
        <v>0.1</v>
      </c>
      <c r="U436" s="67">
        <f>E443/$Q$9</f>
        <v>0</v>
      </c>
      <c r="V436" s="13" t="s">
        <v>41</v>
      </c>
      <c r="W436" s="70">
        <f>W426+E443</f>
        <v>24</v>
      </c>
      <c r="Y436" s="47" t="s">
        <v>42</v>
      </c>
    </row>
    <row r="437" spans="2:26" s="47" customFormat="1" ht="13.75" customHeight="1" x14ac:dyDescent="0.3">
      <c r="B437" s="442"/>
      <c r="C437" s="6">
        <f t="shared" ref="C437:C442" si="121">C436+1</f>
        <v>44620</v>
      </c>
      <c r="D437" s="229">
        <f t="shared" ref="D437:D442" si="122">IFERROR(IF(C437=$H$9,$K$9,D436-E437),0)</f>
        <v>2836</v>
      </c>
      <c r="E437" s="28"/>
      <c r="F437" s="322"/>
      <c r="G437" s="322"/>
      <c r="H437" s="322"/>
      <c r="I437" s="322"/>
      <c r="J437" s="35">
        <f t="shared" si="120"/>
        <v>0</v>
      </c>
      <c r="K437" s="444"/>
      <c r="L437" s="445"/>
      <c r="M437" s="446" t="s">
        <v>43</v>
      </c>
      <c r="N437" s="447"/>
      <c r="O437" s="447"/>
      <c r="P437" s="8" t="s">
        <v>40</v>
      </c>
      <c r="Q437" s="54">
        <f>IFERROR(((F443/7)*100)/D443,0)</f>
        <v>0</v>
      </c>
      <c r="R437" s="52">
        <f>'Output data week'!$H$48</f>
        <v>86</v>
      </c>
      <c r="U437" s="67">
        <f>((F443/7)/$Q$9)</f>
        <v>0</v>
      </c>
      <c r="V437" s="13" t="s">
        <v>44</v>
      </c>
      <c r="W437" s="69">
        <f>W436/$Q$9</f>
        <v>8.3916083916083916E-3</v>
      </c>
      <c r="Y437" s="68" t="s">
        <v>45</v>
      </c>
    </row>
    <row r="438" spans="2:26" s="47" customFormat="1" ht="13.75" customHeight="1" x14ac:dyDescent="0.3">
      <c r="B438" s="442"/>
      <c r="C438" s="6">
        <f t="shared" si="121"/>
        <v>44621</v>
      </c>
      <c r="D438" s="229">
        <f t="shared" si="122"/>
        <v>2836</v>
      </c>
      <c r="E438" s="28"/>
      <c r="F438" s="322"/>
      <c r="G438" s="322"/>
      <c r="H438" s="322"/>
      <c r="I438" s="322"/>
      <c r="J438" s="35">
        <f t="shared" si="120"/>
        <v>0</v>
      </c>
      <c r="K438" s="444"/>
      <c r="L438" s="445"/>
      <c r="M438" s="446" t="s">
        <v>46</v>
      </c>
      <c r="N438" s="447"/>
      <c r="O438" s="447"/>
      <c r="P438" s="8" t="s">
        <v>40</v>
      </c>
      <c r="Q438" s="80">
        <f>IFERROR(((G443/F443)*100),0)</f>
        <v>0</v>
      </c>
      <c r="R438" s="52"/>
      <c r="U438" s="72">
        <f>U428+F443</f>
        <v>622362</v>
      </c>
      <c r="V438" s="13" t="s">
        <v>47</v>
      </c>
      <c r="W438" s="75">
        <f>U438/$Q$9</f>
        <v>217.6090909090909</v>
      </c>
      <c r="Y438" s="47" t="s">
        <v>63</v>
      </c>
    </row>
    <row r="439" spans="2:26" s="47" customFormat="1" ht="13.75" customHeight="1" x14ac:dyDescent="0.3">
      <c r="B439" s="442"/>
      <c r="C439" s="6">
        <f t="shared" si="121"/>
        <v>44622</v>
      </c>
      <c r="D439" s="229">
        <f t="shared" si="122"/>
        <v>2836</v>
      </c>
      <c r="E439" s="28"/>
      <c r="F439" s="322"/>
      <c r="G439" s="322"/>
      <c r="H439" s="322"/>
      <c r="I439" s="322"/>
      <c r="J439" s="35">
        <f t="shared" si="120"/>
        <v>0</v>
      </c>
      <c r="K439" s="444"/>
      <c r="L439" s="445"/>
      <c r="M439" s="446" t="s">
        <v>49</v>
      </c>
      <c r="N439" s="447"/>
      <c r="O439" s="447"/>
      <c r="P439" s="8" t="s">
        <v>50</v>
      </c>
      <c r="Q439" s="242"/>
      <c r="R439" s="52">
        <f>'Output data week'!$K$48</f>
        <v>63.600000381469727</v>
      </c>
      <c r="U439" s="65">
        <f>F443/$Q$9</f>
        <v>0</v>
      </c>
      <c r="V439" s="13" t="s">
        <v>51</v>
      </c>
    </row>
    <row r="440" spans="2:26" s="47" customFormat="1" ht="13.75" customHeight="1" x14ac:dyDescent="0.3">
      <c r="B440" s="442"/>
      <c r="C440" s="6">
        <f t="shared" si="121"/>
        <v>44623</v>
      </c>
      <c r="D440" s="229">
        <f t="shared" si="122"/>
        <v>2836</v>
      </c>
      <c r="E440" s="28"/>
      <c r="F440" s="322"/>
      <c r="G440" s="322"/>
      <c r="H440" s="322"/>
      <c r="I440" s="322"/>
      <c r="J440" s="35">
        <f t="shared" si="120"/>
        <v>0</v>
      </c>
      <c r="K440" s="444"/>
      <c r="L440" s="445"/>
      <c r="M440" s="446" t="s">
        <v>52</v>
      </c>
      <c r="N440" s="447"/>
      <c r="O440" s="447"/>
      <c r="P440" s="8" t="s">
        <v>50</v>
      </c>
      <c r="Q440" s="39">
        <f>IFERROR(Q439*(Q437/100),0)</f>
        <v>0</v>
      </c>
      <c r="R440" s="52">
        <f>'Output data week'!$M$48</f>
        <v>54.696000328063967</v>
      </c>
      <c r="U440" s="56">
        <f>((F443*Q439)/1000)</f>
        <v>0</v>
      </c>
      <c r="V440" s="13" t="s">
        <v>53</v>
      </c>
      <c r="W440" s="48">
        <f>W430+U440</f>
        <v>6225.9097000000002</v>
      </c>
      <c r="Y440" s="79" t="s">
        <v>54</v>
      </c>
    </row>
    <row r="441" spans="2:26" s="47" customFormat="1" ht="13.75" customHeight="1" x14ac:dyDescent="0.3">
      <c r="B441" s="442"/>
      <c r="C441" s="6">
        <f t="shared" si="121"/>
        <v>44624</v>
      </c>
      <c r="D441" s="229">
        <f t="shared" si="122"/>
        <v>2836</v>
      </c>
      <c r="E441" s="28"/>
      <c r="F441" s="322"/>
      <c r="G441" s="322"/>
      <c r="H441" s="322"/>
      <c r="I441" s="322"/>
      <c r="J441" s="35">
        <f t="shared" si="120"/>
        <v>0</v>
      </c>
      <c r="K441" s="444"/>
      <c r="L441" s="445"/>
      <c r="M441" s="446" t="s">
        <v>55</v>
      </c>
      <c r="N441" s="447"/>
      <c r="O441" s="447"/>
      <c r="P441" s="8" t="s">
        <v>50</v>
      </c>
      <c r="Q441" s="39">
        <f>IFERROR(((H443/7)/D443)*1000,0)</f>
        <v>0</v>
      </c>
      <c r="R441" s="52">
        <f>'Output data week'!$O$48</f>
        <v>125</v>
      </c>
      <c r="U441" s="66">
        <f>U440/$Q$9</f>
        <v>0</v>
      </c>
      <c r="V441" s="13" t="s">
        <v>56</v>
      </c>
      <c r="W441" s="84">
        <f>W440/$Q$9</f>
        <v>2.1768915034965035</v>
      </c>
      <c r="Y441" s="47" t="s">
        <v>57</v>
      </c>
    </row>
    <row r="442" spans="2:26" s="47" customFormat="1" ht="13.75" customHeight="1" thickBot="1" x14ac:dyDescent="0.35">
      <c r="B442" s="442"/>
      <c r="C442" s="20">
        <f t="shared" si="121"/>
        <v>44625</v>
      </c>
      <c r="D442" s="230">
        <f t="shared" si="122"/>
        <v>2836</v>
      </c>
      <c r="E442" s="29"/>
      <c r="F442" s="323"/>
      <c r="G442" s="323"/>
      <c r="H442" s="323"/>
      <c r="I442" s="323"/>
      <c r="J442" s="36">
        <f t="shared" si="120"/>
        <v>0</v>
      </c>
      <c r="K442" s="448"/>
      <c r="L442" s="449"/>
      <c r="M442" s="446" t="s">
        <v>58</v>
      </c>
      <c r="N442" s="447"/>
      <c r="O442" s="447"/>
      <c r="P442" s="8"/>
      <c r="Q442" s="51">
        <f>IFERROR(Q441/Q440,0)</f>
        <v>0</v>
      </c>
      <c r="R442" s="52">
        <f>'Output data week'!$Q$48</f>
        <v>2.285359061910488</v>
      </c>
      <c r="U442" s="66">
        <f>H443/$Q$9</f>
        <v>0</v>
      </c>
      <c r="V442" s="13" t="s">
        <v>59</v>
      </c>
      <c r="X442" s="47">
        <f>IFERROR((X432+(F443/D443)),0)</f>
        <v>218.76128555910833</v>
      </c>
      <c r="Y442" s="47" t="s">
        <v>60</v>
      </c>
    </row>
    <row r="443" spans="2:26" s="47" customFormat="1" ht="13.75" customHeight="1" x14ac:dyDescent="0.3">
      <c r="B443" s="443"/>
      <c r="C443" s="19" t="s">
        <v>61</v>
      </c>
      <c r="D443" s="231">
        <f>SUM(D436:D442)/7</f>
        <v>2836</v>
      </c>
      <c r="E443" s="23">
        <f>IFERROR(SUM(E436:E442),0)</f>
        <v>0</v>
      </c>
      <c r="F443" s="24">
        <f>IFERROR(SUM(F436:F442),0)</f>
        <v>0</v>
      </c>
      <c r="G443" s="24">
        <f>IFERROR(SUM(G436:G442),0)</f>
        <v>0</v>
      </c>
      <c r="H443" s="24">
        <f>IFERROR(SUM(H436:H442),0)</f>
        <v>0</v>
      </c>
      <c r="I443" s="24">
        <f>IFERROR(SUM(I436:I442),0)</f>
        <v>0</v>
      </c>
      <c r="J443" s="37">
        <f t="shared" si="120"/>
        <v>0</v>
      </c>
      <c r="K443" s="450"/>
      <c r="L443" s="451"/>
      <c r="M443" s="452" t="s">
        <v>62</v>
      </c>
      <c r="N443" s="453"/>
      <c r="O443" s="453"/>
      <c r="P443" s="9" t="s">
        <v>50</v>
      </c>
      <c r="Q443" s="243"/>
      <c r="R443" s="53">
        <f>'Output data week'!$Y$48</f>
        <v>1959.9999785423279</v>
      </c>
      <c r="U443" s="46"/>
    </row>
    <row r="444" spans="2:26" s="47" customFormat="1" ht="5.25" customHeight="1" x14ac:dyDescent="0.3">
      <c r="B444" s="324"/>
      <c r="C444" s="324"/>
      <c r="D444" s="232"/>
      <c r="E444" s="324"/>
      <c r="F444" s="324"/>
      <c r="G444" s="324"/>
      <c r="H444" s="324"/>
      <c r="I444" s="324"/>
      <c r="J444" s="324"/>
      <c r="K444" s="461"/>
      <c r="L444" s="461"/>
      <c r="M444" s="321"/>
      <c r="N444" s="424"/>
      <c r="O444" s="424"/>
      <c r="P444" s="424"/>
      <c r="Q444" s="424"/>
      <c r="R444" s="424"/>
      <c r="U444" s="46"/>
    </row>
    <row r="445" spans="2:26" s="47" customFormat="1" ht="15.75" customHeight="1" x14ac:dyDescent="0.3">
      <c r="B445" s="363" t="s">
        <v>74</v>
      </c>
      <c r="C445" s="363" t="s">
        <v>75</v>
      </c>
      <c r="D445" s="364" t="s">
        <v>76</v>
      </c>
      <c r="E445" s="365" t="s">
        <v>77</v>
      </c>
      <c r="F445" s="363" t="s">
        <v>71</v>
      </c>
      <c r="G445" s="363" t="s">
        <v>46</v>
      </c>
      <c r="H445" s="363" t="s">
        <v>78</v>
      </c>
      <c r="I445" s="363" t="s">
        <v>79</v>
      </c>
      <c r="J445" s="363" t="s">
        <v>80</v>
      </c>
      <c r="K445" s="501" t="s">
        <v>81</v>
      </c>
      <c r="L445" s="502"/>
      <c r="M445" s="428" t="s">
        <v>37</v>
      </c>
      <c r="N445" s="429"/>
      <c r="O445" s="429"/>
      <c r="P445" s="10" t="s">
        <v>38</v>
      </c>
      <c r="Q445" s="244"/>
      <c r="R445" s="43"/>
      <c r="U445" s="46"/>
    </row>
    <row r="446" spans="2:26" s="47" customFormat="1" ht="12.75" customHeight="1" x14ac:dyDescent="0.3">
      <c r="B446" s="430">
        <f>B436+1</f>
        <v>58</v>
      </c>
      <c r="C446" s="5">
        <f>C442+1</f>
        <v>44626</v>
      </c>
      <c r="D446" s="233">
        <f>IFERROR(IF(C446=$H$9,$K$9,D442-E446),0)</f>
        <v>2836</v>
      </c>
      <c r="E446" s="30"/>
      <c r="F446" s="320"/>
      <c r="G446" s="320"/>
      <c r="H446" s="320"/>
      <c r="I446" s="320"/>
      <c r="J446" s="32">
        <f t="shared" ref="J446:J453" si="123">IFERROR(I446/H446,0)</f>
        <v>0</v>
      </c>
      <c r="K446" s="433"/>
      <c r="L446" s="434"/>
      <c r="M446" s="435" t="s">
        <v>39</v>
      </c>
      <c r="N446" s="436"/>
      <c r="O446" s="436"/>
      <c r="P446" s="11" t="s">
        <v>40</v>
      </c>
      <c r="Q446" s="55">
        <f>IFERROR(((E453/D453)*100),0)</f>
        <v>0</v>
      </c>
      <c r="R446" s="78">
        <f>'Output data week'!$D$49</f>
        <v>0.1</v>
      </c>
      <c r="U446" s="67">
        <f>E453/$Q$9</f>
        <v>0</v>
      </c>
      <c r="V446" s="13" t="s">
        <v>41</v>
      </c>
      <c r="W446" s="70">
        <f>W436+E453</f>
        <v>24</v>
      </c>
      <c r="Y446" s="47" t="s">
        <v>42</v>
      </c>
    </row>
    <row r="447" spans="2:26" s="47" customFormat="1" ht="12.75" customHeight="1" x14ac:dyDescent="0.3">
      <c r="B447" s="431"/>
      <c r="C447" s="5">
        <f t="shared" ref="C447:C452" si="124">C446+1</f>
        <v>44627</v>
      </c>
      <c r="D447" s="233">
        <f t="shared" ref="D447:D452" si="125">IFERROR(IF(C447=$H$9,$K$9,D446-E447),0)</f>
        <v>2836</v>
      </c>
      <c r="E447" s="30"/>
      <c r="F447" s="320"/>
      <c r="G447" s="320"/>
      <c r="H447" s="320"/>
      <c r="I447" s="320"/>
      <c r="J447" s="32">
        <f t="shared" si="123"/>
        <v>0</v>
      </c>
      <c r="K447" s="433"/>
      <c r="L447" s="434"/>
      <c r="M447" s="435" t="s">
        <v>43</v>
      </c>
      <c r="N447" s="436"/>
      <c r="O447" s="436"/>
      <c r="P447" s="11" t="s">
        <v>40</v>
      </c>
      <c r="Q447" s="81">
        <f>IFERROR(((F453/7)*100)/D453,0)</f>
        <v>0</v>
      </c>
      <c r="R447" s="76">
        <f>'Output data week'!$H$49</f>
        <v>86</v>
      </c>
      <c r="U447" s="67">
        <f>((F453/7)/$Q$9)</f>
        <v>0</v>
      </c>
      <c r="V447" s="13" t="s">
        <v>44</v>
      </c>
      <c r="W447" s="69">
        <f>W446/$Q$9</f>
        <v>8.3916083916083916E-3</v>
      </c>
      <c r="Y447" s="68" t="s">
        <v>45</v>
      </c>
    </row>
    <row r="448" spans="2:26" s="47" customFormat="1" ht="12.75" customHeight="1" x14ac:dyDescent="0.3">
      <c r="B448" s="431"/>
      <c r="C448" s="5">
        <f t="shared" si="124"/>
        <v>44628</v>
      </c>
      <c r="D448" s="233">
        <f t="shared" si="125"/>
        <v>2836</v>
      </c>
      <c r="E448" s="30"/>
      <c r="F448" s="320"/>
      <c r="G448" s="320"/>
      <c r="H448" s="320"/>
      <c r="I448" s="320"/>
      <c r="J448" s="32">
        <f t="shared" si="123"/>
        <v>0</v>
      </c>
      <c r="K448" s="433"/>
      <c r="L448" s="434"/>
      <c r="M448" s="435" t="s">
        <v>46</v>
      </c>
      <c r="N448" s="436"/>
      <c r="O448" s="436"/>
      <c r="P448" s="11" t="s">
        <v>40</v>
      </c>
      <c r="Q448" s="55">
        <f>IFERROR(((G453/F453)*100),0)</f>
        <v>0</v>
      </c>
      <c r="R448" s="44"/>
      <c r="U448" s="72">
        <f>U438+F453</f>
        <v>622362</v>
      </c>
      <c r="V448" s="13" t="s">
        <v>47</v>
      </c>
      <c r="W448" s="75">
        <f>U448/$Q$9</f>
        <v>217.6090909090909</v>
      </c>
      <c r="X448" s="74"/>
      <c r="Y448" s="74" t="s">
        <v>63</v>
      </c>
      <c r="Z448" s="74"/>
    </row>
    <row r="449" spans="2:25" s="47" customFormat="1" ht="12.75" customHeight="1" x14ac:dyDescent="0.3">
      <c r="B449" s="431"/>
      <c r="C449" s="5">
        <f t="shared" si="124"/>
        <v>44629</v>
      </c>
      <c r="D449" s="233">
        <f t="shared" si="125"/>
        <v>2836</v>
      </c>
      <c r="E449" s="30"/>
      <c r="F449" s="320"/>
      <c r="G449" s="320"/>
      <c r="H449" s="320"/>
      <c r="I449" s="320"/>
      <c r="J449" s="32">
        <f t="shared" si="123"/>
        <v>0</v>
      </c>
      <c r="K449" s="433"/>
      <c r="L449" s="434"/>
      <c r="M449" s="435" t="s">
        <v>49</v>
      </c>
      <c r="N449" s="436"/>
      <c r="O449" s="436"/>
      <c r="P449" s="11" t="s">
        <v>50</v>
      </c>
      <c r="Q449" s="246"/>
      <c r="R449" s="76">
        <f>'Output data week'!$K$49</f>
        <v>63.600000381469727</v>
      </c>
      <c r="U449" s="65">
        <f>F453/$Q$9</f>
        <v>0</v>
      </c>
      <c r="V449" s="13" t="s">
        <v>51</v>
      </c>
    </row>
    <row r="450" spans="2:25" s="47" customFormat="1" ht="12.75" customHeight="1" x14ac:dyDescent="0.3">
      <c r="B450" s="431"/>
      <c r="C450" s="5">
        <f t="shared" si="124"/>
        <v>44630</v>
      </c>
      <c r="D450" s="233">
        <f t="shared" si="125"/>
        <v>2836</v>
      </c>
      <c r="E450" s="30"/>
      <c r="F450" s="320"/>
      <c r="G450" s="320"/>
      <c r="H450" s="320"/>
      <c r="I450" s="320"/>
      <c r="J450" s="32">
        <f t="shared" si="123"/>
        <v>0</v>
      </c>
      <c r="K450" s="433"/>
      <c r="L450" s="434"/>
      <c r="M450" s="435" t="s">
        <v>52</v>
      </c>
      <c r="N450" s="436"/>
      <c r="O450" s="436"/>
      <c r="P450" s="11" t="s">
        <v>50</v>
      </c>
      <c r="Q450" s="50">
        <f>IFERROR(Q449*(Q447/100),0)</f>
        <v>0</v>
      </c>
      <c r="R450" s="76">
        <f>'Output data week'!$M$49</f>
        <v>54.696000328063967</v>
      </c>
      <c r="U450" s="56">
        <f>((F453*Q449)/1000)</f>
        <v>0</v>
      </c>
      <c r="V450" s="13" t="s">
        <v>53</v>
      </c>
      <c r="W450" s="48">
        <f>W440+U450</f>
        <v>6225.9097000000002</v>
      </c>
      <c r="Y450" s="79" t="s">
        <v>54</v>
      </c>
    </row>
    <row r="451" spans="2:25" s="47" customFormat="1" ht="12.75" customHeight="1" x14ac:dyDescent="0.3">
      <c r="B451" s="431"/>
      <c r="C451" s="5">
        <f t="shared" si="124"/>
        <v>44631</v>
      </c>
      <c r="D451" s="233">
        <f t="shared" si="125"/>
        <v>2836</v>
      </c>
      <c r="E451" s="30"/>
      <c r="F451" s="320"/>
      <c r="G451" s="320"/>
      <c r="H451" s="320"/>
      <c r="I451" s="320"/>
      <c r="J451" s="32">
        <f t="shared" si="123"/>
        <v>0</v>
      </c>
      <c r="K451" s="433"/>
      <c r="L451" s="434"/>
      <c r="M451" s="435" t="s">
        <v>55</v>
      </c>
      <c r="N451" s="436"/>
      <c r="O451" s="436"/>
      <c r="P451" s="11" t="s">
        <v>50</v>
      </c>
      <c r="Q451" s="50">
        <f>IFERROR(((H453/7)/D453)*1000,0)</f>
        <v>0</v>
      </c>
      <c r="R451" s="49">
        <f>'Output data week'!$O$49</f>
        <v>125</v>
      </c>
      <c r="U451" s="66">
        <f>U450/$Q$9</f>
        <v>0</v>
      </c>
      <c r="V451" s="13" t="s">
        <v>56</v>
      </c>
      <c r="W451" s="84">
        <f>W450/$Q$9</f>
        <v>2.1768915034965035</v>
      </c>
      <c r="Y451" s="47" t="s">
        <v>57</v>
      </c>
    </row>
    <row r="452" spans="2:25" s="47" customFormat="1" ht="13.5" customHeight="1" thickBot="1" x14ac:dyDescent="0.35">
      <c r="B452" s="431"/>
      <c r="C452" s="22">
        <f t="shared" si="124"/>
        <v>44632</v>
      </c>
      <c r="D452" s="234">
        <f t="shared" si="125"/>
        <v>2836</v>
      </c>
      <c r="E452" s="31"/>
      <c r="F452" s="325"/>
      <c r="G452" s="325"/>
      <c r="H452" s="325"/>
      <c r="I452" s="325"/>
      <c r="J452" s="33">
        <f t="shared" si="123"/>
        <v>0</v>
      </c>
      <c r="K452" s="437"/>
      <c r="L452" s="438"/>
      <c r="M452" s="435" t="s">
        <v>58</v>
      </c>
      <c r="N452" s="436"/>
      <c r="O452" s="436"/>
      <c r="P452" s="11"/>
      <c r="Q452" s="40">
        <f>IFERROR(Q451/Q450,0)</f>
        <v>0</v>
      </c>
      <c r="R452" s="77">
        <f>'Output data week'!$Q$49</f>
        <v>2.285359061910488</v>
      </c>
      <c r="U452" s="66">
        <f>H453/$Q$9</f>
        <v>0</v>
      </c>
      <c r="V452" s="13" t="s">
        <v>59</v>
      </c>
      <c r="X452" s="47">
        <f>IFERROR((X442+(F453/D453)),0)</f>
        <v>218.76128555910833</v>
      </c>
      <c r="Y452" s="47" t="s">
        <v>60</v>
      </c>
    </row>
    <row r="453" spans="2:25" s="47" customFormat="1" ht="12.75" customHeight="1" x14ac:dyDescent="0.3">
      <c r="B453" s="432"/>
      <c r="C453" s="21" t="s">
        <v>61</v>
      </c>
      <c r="D453" s="235">
        <f>SUM(D446:D452)/7</f>
        <v>2836</v>
      </c>
      <c r="E453" s="86">
        <f>IFERROR(SUM(E446:E452),0)</f>
        <v>0</v>
      </c>
      <c r="F453" s="87">
        <f>IFERROR(SUM(F446:F452),0)</f>
        <v>0</v>
      </c>
      <c r="G453" s="87">
        <f>IFERROR(SUM(G446:G452),0)</f>
        <v>0</v>
      </c>
      <c r="H453" s="87">
        <f>IFERROR(SUM(H446:H452),0)</f>
        <v>0</v>
      </c>
      <c r="I453" s="87">
        <f>IFERROR(SUM(I446:I452),0)</f>
        <v>0</v>
      </c>
      <c r="J453" s="34">
        <f t="shared" si="123"/>
        <v>0</v>
      </c>
      <c r="K453" s="439"/>
      <c r="L453" s="440"/>
      <c r="M453" s="454" t="s">
        <v>62</v>
      </c>
      <c r="N453" s="455"/>
      <c r="O453" s="455"/>
      <c r="P453" s="12" t="s">
        <v>50</v>
      </c>
      <c r="Q453" s="245"/>
      <c r="R453" s="45">
        <f>'Output data week'!$Y$49</f>
        <v>1959.9999785423279</v>
      </c>
      <c r="U453" s="46"/>
    </row>
    <row r="454" spans="2:25" s="47" customFormat="1" ht="5.25" customHeight="1" x14ac:dyDescent="0.3">
      <c r="B454" s="58"/>
      <c r="C454" s="59"/>
      <c r="D454" s="237"/>
      <c r="E454" s="61"/>
      <c r="F454" s="61"/>
      <c r="G454" s="61"/>
      <c r="H454" s="61"/>
      <c r="I454" s="61"/>
      <c r="J454" s="62"/>
      <c r="K454" s="63"/>
      <c r="L454" s="63"/>
      <c r="M454" s="317"/>
      <c r="N454" s="317"/>
      <c r="O454" s="317"/>
      <c r="P454" s="11"/>
      <c r="Q454" s="253"/>
      <c r="R454" s="57"/>
      <c r="U454" s="46"/>
    </row>
    <row r="455" spans="2:25" s="47" customFormat="1" ht="15.75" customHeight="1" x14ac:dyDescent="0.3">
      <c r="B455" s="504" t="s">
        <v>88</v>
      </c>
      <c r="C455" s="505"/>
      <c r="D455" s="366" t="s">
        <v>65</v>
      </c>
      <c r="E455" s="367">
        <f>E423+E433+E443+E453</f>
        <v>0</v>
      </c>
      <c r="F455" s="367">
        <f>F423+F433+F443+F453</f>
        <v>35727</v>
      </c>
      <c r="G455" s="367">
        <f>G423+G433+G443+G453</f>
        <v>278</v>
      </c>
      <c r="H455" s="367">
        <f>H423+H433+H443+H453</f>
        <v>5600</v>
      </c>
      <c r="I455" s="367">
        <f>I423+I433+I443+I453</f>
        <v>0</v>
      </c>
      <c r="J455" s="368">
        <f>IFERROR(I455/H455,0)</f>
        <v>0</v>
      </c>
      <c r="K455" s="506" t="s">
        <v>66</v>
      </c>
      <c r="L455" s="507"/>
      <c r="M455" s="507"/>
      <c r="N455" s="507"/>
      <c r="O455" s="369">
        <f>IFERROR(U420+U430+U440+U450,0)</f>
        <v>0</v>
      </c>
      <c r="P455" s="370" t="s">
        <v>67</v>
      </c>
      <c r="Q455" s="371" t="s">
        <v>68</v>
      </c>
      <c r="R455" s="372">
        <f>IFERROR(H455/O455,0)</f>
        <v>0</v>
      </c>
      <c r="U455" s="46"/>
    </row>
    <row r="456" spans="2:25" s="47" customFormat="1" ht="5.25" customHeight="1" x14ac:dyDescent="0.3">
      <c r="B456" s="326"/>
      <c r="C456" s="326"/>
      <c r="D456" s="236"/>
      <c r="E456" s="326"/>
      <c r="F456" s="326"/>
      <c r="G456" s="326"/>
      <c r="H456" s="326"/>
      <c r="I456" s="326"/>
      <c r="J456" s="326"/>
      <c r="K456" s="423"/>
      <c r="L456" s="423"/>
      <c r="M456" s="321"/>
      <c r="N456" s="424"/>
      <c r="O456" s="424"/>
      <c r="P456" s="424"/>
      <c r="Q456" s="424"/>
      <c r="R456" s="424"/>
      <c r="U456" s="46"/>
    </row>
    <row r="457" spans="2:25" s="47" customFormat="1" ht="15.75" customHeight="1" x14ac:dyDescent="0.3">
      <c r="B457" s="363" t="s">
        <v>74</v>
      </c>
      <c r="C457" s="363" t="s">
        <v>75</v>
      </c>
      <c r="D457" s="364" t="s">
        <v>76</v>
      </c>
      <c r="E457" s="365" t="s">
        <v>77</v>
      </c>
      <c r="F457" s="363" t="s">
        <v>69</v>
      </c>
      <c r="G457" s="363" t="s">
        <v>46</v>
      </c>
      <c r="H457" s="363" t="s">
        <v>78</v>
      </c>
      <c r="I457" s="363" t="s">
        <v>79</v>
      </c>
      <c r="J457" s="363" t="s">
        <v>80</v>
      </c>
      <c r="K457" s="501" t="s">
        <v>81</v>
      </c>
      <c r="L457" s="503"/>
      <c r="M457" s="458" t="s">
        <v>37</v>
      </c>
      <c r="N457" s="459"/>
      <c r="O457" s="459"/>
      <c r="P457" s="7" t="s">
        <v>38</v>
      </c>
      <c r="Q457" s="241"/>
      <c r="R457" s="42"/>
      <c r="U457" s="46"/>
    </row>
    <row r="458" spans="2:25" s="47" customFormat="1" ht="13.75" customHeight="1" x14ac:dyDescent="0.3">
      <c r="B458" s="441">
        <f>B446+1</f>
        <v>59</v>
      </c>
      <c r="C458" s="6">
        <f>C452+1</f>
        <v>44633</v>
      </c>
      <c r="D458" s="229">
        <f>IFERROR(IF(C458=$H$9,$K$9,D452-E458),0)</f>
        <v>2836</v>
      </c>
      <c r="E458" s="28"/>
      <c r="F458" s="322"/>
      <c r="G458" s="322"/>
      <c r="H458" s="322"/>
      <c r="I458" s="322"/>
      <c r="J458" s="35">
        <f t="shared" ref="J458:J465" si="126">IFERROR(I458/H458,0)</f>
        <v>0</v>
      </c>
      <c r="K458" s="444"/>
      <c r="L458" s="445"/>
      <c r="M458" s="446" t="s">
        <v>39</v>
      </c>
      <c r="N458" s="447"/>
      <c r="O458" s="447"/>
      <c r="P458" s="8" t="s">
        <v>40</v>
      </c>
      <c r="Q458" s="54">
        <f>IFERROR(((E465/D465)*100),0)</f>
        <v>0</v>
      </c>
      <c r="R458" s="52">
        <f>'Output data week'!$D$50</f>
        <v>0.1</v>
      </c>
      <c r="U458" s="67">
        <f>E465/$Q$9</f>
        <v>0</v>
      </c>
      <c r="V458" s="13" t="s">
        <v>41</v>
      </c>
      <c r="W458" s="70">
        <f>E465+W446</f>
        <v>24</v>
      </c>
      <c r="Y458" s="47" t="s">
        <v>42</v>
      </c>
    </row>
    <row r="459" spans="2:25" s="47" customFormat="1" ht="13.75" customHeight="1" x14ac:dyDescent="0.3">
      <c r="B459" s="442"/>
      <c r="C459" s="6">
        <f t="shared" ref="C459:C464" si="127">C458+1</f>
        <v>44634</v>
      </c>
      <c r="D459" s="229">
        <f t="shared" ref="D459:D464" si="128">IFERROR(IF(C459=$H$9,$K$9,D458-E459),0)</f>
        <v>2836</v>
      </c>
      <c r="E459" s="28"/>
      <c r="F459" s="322"/>
      <c r="G459" s="322"/>
      <c r="H459" s="322"/>
      <c r="I459" s="322"/>
      <c r="J459" s="35">
        <f t="shared" si="126"/>
        <v>0</v>
      </c>
      <c r="K459" s="444"/>
      <c r="L459" s="445"/>
      <c r="M459" s="446" t="s">
        <v>43</v>
      </c>
      <c r="N459" s="447"/>
      <c r="O459" s="447"/>
      <c r="P459" s="8" t="s">
        <v>40</v>
      </c>
      <c r="Q459" s="54">
        <f>IFERROR(((F465/7)*100)/D465,0)</f>
        <v>0</v>
      </c>
      <c r="R459" s="52">
        <f>'Output data week'!$H$50</f>
        <v>86</v>
      </c>
      <c r="U459" s="67">
        <f>((F465/7)/$Q$9)</f>
        <v>0</v>
      </c>
      <c r="V459" s="13" t="s">
        <v>44</v>
      </c>
      <c r="W459" s="69">
        <f>W458/$Q$9</f>
        <v>8.3916083916083916E-3</v>
      </c>
      <c r="Y459" s="68" t="s">
        <v>45</v>
      </c>
    </row>
    <row r="460" spans="2:25" s="47" customFormat="1" ht="13.75" customHeight="1" x14ac:dyDescent="0.3">
      <c r="B460" s="442"/>
      <c r="C460" s="6">
        <f t="shared" si="127"/>
        <v>44635</v>
      </c>
      <c r="D460" s="229">
        <f t="shared" si="128"/>
        <v>2836</v>
      </c>
      <c r="E460" s="28"/>
      <c r="F460" s="322"/>
      <c r="G460" s="322"/>
      <c r="H460" s="322"/>
      <c r="I460" s="322"/>
      <c r="J460" s="35">
        <f t="shared" si="126"/>
        <v>0</v>
      </c>
      <c r="K460" s="444"/>
      <c r="L460" s="445"/>
      <c r="M460" s="446" t="s">
        <v>46</v>
      </c>
      <c r="N460" s="447"/>
      <c r="O460" s="447"/>
      <c r="P460" s="8" t="s">
        <v>40</v>
      </c>
      <c r="Q460" s="80">
        <f>IFERROR(((G465/F465)*100),0)</f>
        <v>0</v>
      </c>
      <c r="R460" s="52"/>
      <c r="U460" s="72">
        <f>U448+F465</f>
        <v>622362</v>
      </c>
      <c r="V460" s="13" t="s">
        <v>47</v>
      </c>
      <c r="W460" s="75">
        <f>U460/$Q$9</f>
        <v>217.6090909090909</v>
      </c>
      <c r="Y460" s="47" t="s">
        <v>63</v>
      </c>
    </row>
    <row r="461" spans="2:25" s="47" customFormat="1" ht="13.75" customHeight="1" x14ac:dyDescent="0.3">
      <c r="B461" s="442"/>
      <c r="C461" s="6">
        <f t="shared" si="127"/>
        <v>44636</v>
      </c>
      <c r="D461" s="229">
        <f t="shared" si="128"/>
        <v>2836</v>
      </c>
      <c r="E461" s="28"/>
      <c r="F461" s="322"/>
      <c r="G461" s="322"/>
      <c r="H461" s="322"/>
      <c r="I461" s="322"/>
      <c r="J461" s="35">
        <f t="shared" si="126"/>
        <v>0</v>
      </c>
      <c r="K461" s="444"/>
      <c r="L461" s="445"/>
      <c r="M461" s="446" t="s">
        <v>49</v>
      </c>
      <c r="N461" s="447"/>
      <c r="O461" s="447"/>
      <c r="P461" s="8" t="s">
        <v>50</v>
      </c>
      <c r="Q461" s="242"/>
      <c r="R461" s="52">
        <f>'Output data week'!$K$50</f>
        <v>63.700000762939453</v>
      </c>
      <c r="U461" s="65">
        <f>F465/$Q$9</f>
        <v>0</v>
      </c>
      <c r="V461" s="13" t="s">
        <v>51</v>
      </c>
    </row>
    <row r="462" spans="2:25" s="47" customFormat="1" ht="13.75" customHeight="1" x14ac:dyDescent="0.3">
      <c r="B462" s="442"/>
      <c r="C462" s="6">
        <f t="shared" si="127"/>
        <v>44637</v>
      </c>
      <c r="D462" s="229">
        <f t="shared" si="128"/>
        <v>2836</v>
      </c>
      <c r="E462" s="28"/>
      <c r="F462" s="322"/>
      <c r="G462" s="322"/>
      <c r="H462" s="322"/>
      <c r="I462" s="322"/>
      <c r="J462" s="35">
        <f t="shared" si="126"/>
        <v>0</v>
      </c>
      <c r="K462" s="444"/>
      <c r="L462" s="445"/>
      <c r="M462" s="446" t="s">
        <v>52</v>
      </c>
      <c r="N462" s="447"/>
      <c r="O462" s="447"/>
      <c r="P462" s="8" t="s">
        <v>50</v>
      </c>
      <c r="Q462" s="39">
        <f>IFERROR(Q461*(Q459/100),0)</f>
        <v>0</v>
      </c>
      <c r="R462" s="52">
        <f>'Output data week'!$M$50</f>
        <v>54.782000656127927</v>
      </c>
      <c r="U462" s="56">
        <f>((F465*Q461)/1000)</f>
        <v>0</v>
      </c>
      <c r="V462" s="13" t="s">
        <v>53</v>
      </c>
      <c r="W462" s="75">
        <f>W450+U462</f>
        <v>6225.9097000000002</v>
      </c>
      <c r="Y462" s="79" t="s">
        <v>54</v>
      </c>
    </row>
    <row r="463" spans="2:25" s="47" customFormat="1" ht="13.75" customHeight="1" x14ac:dyDescent="0.3">
      <c r="B463" s="442"/>
      <c r="C463" s="6">
        <f t="shared" si="127"/>
        <v>44638</v>
      </c>
      <c r="D463" s="229">
        <f t="shared" si="128"/>
        <v>2836</v>
      </c>
      <c r="E463" s="28"/>
      <c r="F463" s="322"/>
      <c r="G463" s="322"/>
      <c r="H463" s="322"/>
      <c r="I463" s="322"/>
      <c r="J463" s="35">
        <f t="shared" si="126"/>
        <v>0</v>
      </c>
      <c r="K463" s="444"/>
      <c r="L463" s="445"/>
      <c r="M463" s="446" t="s">
        <v>55</v>
      </c>
      <c r="N463" s="447"/>
      <c r="O463" s="447"/>
      <c r="P463" s="8" t="s">
        <v>50</v>
      </c>
      <c r="Q463" s="39">
        <f>IFERROR(((H465/7)/D465)*1000,0)</f>
        <v>0</v>
      </c>
      <c r="R463" s="52">
        <f>'Output data week'!$O$50</f>
        <v>125</v>
      </c>
      <c r="U463" s="66">
        <f>U462/$Q$9</f>
        <v>0</v>
      </c>
      <c r="V463" s="13" t="s">
        <v>56</v>
      </c>
      <c r="W463" s="84">
        <f>W462/$Q$9</f>
        <v>2.1768915034965035</v>
      </c>
      <c r="Y463" s="47" t="s">
        <v>57</v>
      </c>
    </row>
    <row r="464" spans="2:25" s="47" customFormat="1" ht="13.75" customHeight="1" thickBot="1" x14ac:dyDescent="0.35">
      <c r="B464" s="442"/>
      <c r="C464" s="20">
        <f t="shared" si="127"/>
        <v>44639</v>
      </c>
      <c r="D464" s="230">
        <f t="shared" si="128"/>
        <v>2836</v>
      </c>
      <c r="E464" s="29"/>
      <c r="F464" s="323"/>
      <c r="G464" s="323"/>
      <c r="H464" s="323"/>
      <c r="I464" s="323"/>
      <c r="J464" s="36">
        <f t="shared" si="126"/>
        <v>0</v>
      </c>
      <c r="K464" s="448"/>
      <c r="L464" s="449"/>
      <c r="M464" s="446" t="s">
        <v>58</v>
      </c>
      <c r="N464" s="447"/>
      <c r="O464" s="447"/>
      <c r="P464" s="8"/>
      <c r="Q464" s="51">
        <f>IFERROR(Q463/Q462,0)</f>
        <v>0</v>
      </c>
      <c r="R464" s="52">
        <f>'Output data week'!$Q$50</f>
        <v>2.2817713574324796</v>
      </c>
      <c r="U464" s="66">
        <f>H465/$Q$9</f>
        <v>0</v>
      </c>
      <c r="V464" s="13" t="s">
        <v>59</v>
      </c>
      <c r="X464" s="47">
        <f>IFERROR((X452+(F465/D465)),0)</f>
        <v>218.76128555910833</v>
      </c>
      <c r="Y464" s="47" t="s">
        <v>60</v>
      </c>
    </row>
    <row r="465" spans="2:26" s="47" customFormat="1" ht="13.75" customHeight="1" x14ac:dyDescent="0.3">
      <c r="B465" s="443"/>
      <c r="C465" s="19" t="s">
        <v>61</v>
      </c>
      <c r="D465" s="231">
        <f>SUM(D458:D464)/7</f>
        <v>2836</v>
      </c>
      <c r="E465" s="23">
        <f>IFERROR(SUM(E458:E464),0)</f>
        <v>0</v>
      </c>
      <c r="F465" s="24">
        <f>IFERROR(SUM(F458:F464),0)</f>
        <v>0</v>
      </c>
      <c r="G465" s="24">
        <f>IFERROR(SUM(G458:G464),0)</f>
        <v>0</v>
      </c>
      <c r="H465" s="24">
        <f>IFERROR(SUM(H458:H464),0)</f>
        <v>0</v>
      </c>
      <c r="I465" s="24">
        <f>IFERROR(SUM(I458:I464),0)</f>
        <v>0</v>
      </c>
      <c r="J465" s="37">
        <f t="shared" si="126"/>
        <v>0</v>
      </c>
      <c r="K465" s="450"/>
      <c r="L465" s="451"/>
      <c r="M465" s="452" t="s">
        <v>62</v>
      </c>
      <c r="N465" s="453"/>
      <c r="O465" s="453"/>
      <c r="P465" s="9" t="s">
        <v>50</v>
      </c>
      <c r="Q465" s="243"/>
      <c r="R465" s="53">
        <f>'Output data week'!$Y$50</f>
        <v>1959.9999785423279</v>
      </c>
      <c r="U465" s="46"/>
    </row>
    <row r="466" spans="2:26" s="47" customFormat="1" ht="5.25" customHeight="1" x14ac:dyDescent="0.3">
      <c r="B466" s="324"/>
      <c r="C466" s="324"/>
      <c r="D466" s="232"/>
      <c r="E466" s="324"/>
      <c r="F466" s="324"/>
      <c r="G466" s="324"/>
      <c r="H466" s="324"/>
      <c r="I466" s="324"/>
      <c r="J466" s="324"/>
      <c r="K466" s="461"/>
      <c r="L466" s="461"/>
      <c r="M466" s="321"/>
      <c r="N466" s="424"/>
      <c r="O466" s="424"/>
      <c r="P466" s="424"/>
      <c r="Q466" s="424"/>
      <c r="R466" s="424"/>
      <c r="U466" s="46"/>
    </row>
    <row r="467" spans="2:26" s="47" customFormat="1" ht="15.75" customHeight="1" x14ac:dyDescent="0.3">
      <c r="B467" s="363" t="s">
        <v>74</v>
      </c>
      <c r="C467" s="363" t="s">
        <v>75</v>
      </c>
      <c r="D467" s="364" t="s">
        <v>76</v>
      </c>
      <c r="E467" s="365" t="s">
        <v>77</v>
      </c>
      <c r="F467" s="363" t="s">
        <v>69</v>
      </c>
      <c r="G467" s="363" t="s">
        <v>46</v>
      </c>
      <c r="H467" s="363" t="s">
        <v>78</v>
      </c>
      <c r="I467" s="363" t="s">
        <v>79</v>
      </c>
      <c r="J467" s="363" t="s">
        <v>80</v>
      </c>
      <c r="K467" s="501" t="s">
        <v>81</v>
      </c>
      <c r="L467" s="502"/>
      <c r="M467" s="428" t="s">
        <v>37</v>
      </c>
      <c r="N467" s="429"/>
      <c r="O467" s="429"/>
      <c r="P467" s="10" t="s">
        <v>38</v>
      </c>
      <c r="Q467" s="244"/>
      <c r="R467" s="43"/>
      <c r="U467" s="46"/>
    </row>
    <row r="468" spans="2:26" s="47" customFormat="1" ht="13.75" customHeight="1" x14ac:dyDescent="0.3">
      <c r="B468" s="430">
        <f>B458+1</f>
        <v>60</v>
      </c>
      <c r="C468" s="5">
        <f>C464+1</f>
        <v>44640</v>
      </c>
      <c r="D468" s="233">
        <f>IFERROR(IF(C468=$H$9,$K$9,D464-E468),0)</f>
        <v>2836</v>
      </c>
      <c r="E468" s="30"/>
      <c r="F468" s="320"/>
      <c r="G468" s="320"/>
      <c r="H468" s="320"/>
      <c r="I468" s="320"/>
      <c r="J468" s="32">
        <f t="shared" ref="J468:J475" si="129">IFERROR(I468/H468,0)</f>
        <v>0</v>
      </c>
      <c r="K468" s="433"/>
      <c r="L468" s="434"/>
      <c r="M468" s="435" t="s">
        <v>39</v>
      </c>
      <c r="N468" s="436"/>
      <c r="O468" s="436"/>
      <c r="P468" s="11" t="s">
        <v>40</v>
      </c>
      <c r="Q468" s="55">
        <f>IFERROR(((E475/D475)*100),0)</f>
        <v>0</v>
      </c>
      <c r="R468" s="78">
        <f>'Output data week'!$D$51</f>
        <v>0.1</v>
      </c>
      <c r="U468" s="67">
        <f>E475/$Q$9</f>
        <v>0</v>
      </c>
      <c r="V468" s="13" t="s">
        <v>41</v>
      </c>
      <c r="W468" s="70">
        <f>W458+E475</f>
        <v>24</v>
      </c>
      <c r="Y468" s="47" t="s">
        <v>42</v>
      </c>
    </row>
    <row r="469" spans="2:26" s="47" customFormat="1" ht="13.75" customHeight="1" x14ac:dyDescent="0.3">
      <c r="B469" s="431"/>
      <c r="C469" s="5">
        <f t="shared" ref="C469:C474" si="130">C468+1</f>
        <v>44641</v>
      </c>
      <c r="D469" s="233">
        <f t="shared" ref="D469:D474" si="131">IFERROR(IF(C469=$H$9,$K$9,D468-E469),0)</f>
        <v>2836</v>
      </c>
      <c r="E469" s="30"/>
      <c r="F469" s="320"/>
      <c r="G469" s="320"/>
      <c r="H469" s="320"/>
      <c r="I469" s="320"/>
      <c r="J469" s="32">
        <f t="shared" si="129"/>
        <v>0</v>
      </c>
      <c r="K469" s="433"/>
      <c r="L469" s="434"/>
      <c r="M469" s="435" t="s">
        <v>43</v>
      </c>
      <c r="N469" s="436"/>
      <c r="O469" s="436"/>
      <c r="P469" s="11" t="s">
        <v>40</v>
      </c>
      <c r="Q469" s="81">
        <f>IFERROR(((F475/7)*100)/D475,0)</f>
        <v>0</v>
      </c>
      <c r="R469" s="76">
        <f>'Output data week'!$H$51</f>
        <v>85</v>
      </c>
      <c r="U469" s="67">
        <f>((F475/7)/$Q$9)</f>
        <v>0</v>
      </c>
      <c r="V469" s="13" t="s">
        <v>44</v>
      </c>
      <c r="W469" s="69">
        <f>W468/$Q$9</f>
        <v>8.3916083916083916E-3</v>
      </c>
      <c r="Y469" s="68" t="s">
        <v>45</v>
      </c>
    </row>
    <row r="470" spans="2:26" s="47" customFormat="1" ht="13.75" customHeight="1" x14ac:dyDescent="0.3">
      <c r="B470" s="431"/>
      <c r="C470" s="5">
        <f t="shared" si="130"/>
        <v>44642</v>
      </c>
      <c r="D470" s="233">
        <f t="shared" si="131"/>
        <v>2836</v>
      </c>
      <c r="E470" s="30"/>
      <c r="F470" s="320"/>
      <c r="G470" s="320"/>
      <c r="H470" s="320"/>
      <c r="I470" s="320"/>
      <c r="J470" s="32">
        <f t="shared" si="129"/>
        <v>0</v>
      </c>
      <c r="K470" s="433"/>
      <c r="L470" s="434"/>
      <c r="M470" s="435" t="s">
        <v>46</v>
      </c>
      <c r="N470" s="436"/>
      <c r="O470" s="436"/>
      <c r="P470" s="11" t="s">
        <v>40</v>
      </c>
      <c r="Q470" s="55">
        <f>IFERROR(((G475/F475)*100),0)</f>
        <v>0</v>
      </c>
      <c r="R470" s="44"/>
      <c r="U470" s="72">
        <f>U460+F475</f>
        <v>622362</v>
      </c>
      <c r="V470" s="13" t="s">
        <v>47</v>
      </c>
      <c r="W470" s="75">
        <f>U470/$Q$9</f>
        <v>217.6090909090909</v>
      </c>
      <c r="X470" s="74"/>
      <c r="Y470" s="74" t="s">
        <v>63</v>
      </c>
      <c r="Z470" s="74"/>
    </row>
    <row r="471" spans="2:26" s="47" customFormat="1" ht="13.75" customHeight="1" x14ac:dyDescent="0.3">
      <c r="B471" s="431"/>
      <c r="C471" s="5">
        <f t="shared" si="130"/>
        <v>44643</v>
      </c>
      <c r="D471" s="233">
        <f t="shared" si="131"/>
        <v>2836</v>
      </c>
      <c r="E471" s="30"/>
      <c r="F471" s="320"/>
      <c r="G471" s="320"/>
      <c r="H471" s="320"/>
      <c r="I471" s="320"/>
      <c r="J471" s="32">
        <f t="shared" si="129"/>
        <v>0</v>
      </c>
      <c r="K471" s="433"/>
      <c r="L471" s="434"/>
      <c r="M471" s="435" t="s">
        <v>49</v>
      </c>
      <c r="N471" s="436"/>
      <c r="O471" s="436"/>
      <c r="P471" s="11" t="s">
        <v>50</v>
      </c>
      <c r="Q471" s="246"/>
      <c r="R471" s="76">
        <f>'Output data week'!$K$51</f>
        <v>63.700000762939453</v>
      </c>
      <c r="U471" s="65">
        <f>F475/$Q$9</f>
        <v>0</v>
      </c>
      <c r="V471" s="13" t="s">
        <v>51</v>
      </c>
    </row>
    <row r="472" spans="2:26" s="47" customFormat="1" ht="13.75" customHeight="1" x14ac:dyDescent="0.3">
      <c r="B472" s="431"/>
      <c r="C472" s="5">
        <f t="shared" si="130"/>
        <v>44644</v>
      </c>
      <c r="D472" s="233">
        <f t="shared" si="131"/>
        <v>2836</v>
      </c>
      <c r="E472" s="30"/>
      <c r="F472" s="320"/>
      <c r="G472" s="320"/>
      <c r="H472" s="320"/>
      <c r="I472" s="320"/>
      <c r="J472" s="32">
        <f t="shared" si="129"/>
        <v>0</v>
      </c>
      <c r="K472" s="433"/>
      <c r="L472" s="434"/>
      <c r="M472" s="435" t="s">
        <v>52</v>
      </c>
      <c r="N472" s="436"/>
      <c r="O472" s="436"/>
      <c r="P472" s="11" t="s">
        <v>50</v>
      </c>
      <c r="Q472" s="50">
        <f>IFERROR(Q471*(Q469/100),0)</f>
        <v>0</v>
      </c>
      <c r="R472" s="76">
        <f>'Output data week'!$M$51</f>
        <v>54.145000648498531</v>
      </c>
      <c r="U472" s="56">
        <f>((F475*Q471)/1000)</f>
        <v>0</v>
      </c>
      <c r="V472" s="13" t="s">
        <v>53</v>
      </c>
      <c r="W472" s="48">
        <f>W462+U472</f>
        <v>6225.9097000000002</v>
      </c>
      <c r="Y472" s="79" t="s">
        <v>54</v>
      </c>
    </row>
    <row r="473" spans="2:26" s="47" customFormat="1" ht="13.75" customHeight="1" x14ac:dyDescent="0.3">
      <c r="B473" s="431"/>
      <c r="C473" s="5">
        <f t="shared" si="130"/>
        <v>44645</v>
      </c>
      <c r="D473" s="233">
        <f t="shared" si="131"/>
        <v>2836</v>
      </c>
      <c r="E473" s="30"/>
      <c r="F473" s="320"/>
      <c r="G473" s="320"/>
      <c r="H473" s="320"/>
      <c r="I473" s="320"/>
      <c r="J473" s="32">
        <f t="shared" si="129"/>
        <v>0</v>
      </c>
      <c r="K473" s="433"/>
      <c r="L473" s="434"/>
      <c r="M473" s="435" t="s">
        <v>55</v>
      </c>
      <c r="N473" s="436"/>
      <c r="O473" s="436"/>
      <c r="P473" s="11" t="s">
        <v>50</v>
      </c>
      <c r="Q473" s="50">
        <f>IFERROR(((H475/7)/D475)*1000,0)</f>
        <v>0</v>
      </c>
      <c r="R473" s="49">
        <f>'Output data week'!$O$51</f>
        <v>125</v>
      </c>
      <c r="U473" s="66">
        <f>U472/$Q$9</f>
        <v>0</v>
      </c>
      <c r="V473" s="13" t="s">
        <v>56</v>
      </c>
      <c r="W473" s="84">
        <f>W472/$Q$9</f>
        <v>2.1768915034965035</v>
      </c>
      <c r="Y473" s="47" t="s">
        <v>57</v>
      </c>
    </row>
    <row r="474" spans="2:26" s="47" customFormat="1" ht="13.75" customHeight="1" thickBot="1" x14ac:dyDescent="0.35">
      <c r="B474" s="431"/>
      <c r="C474" s="22">
        <f t="shared" si="130"/>
        <v>44646</v>
      </c>
      <c r="D474" s="234">
        <f t="shared" si="131"/>
        <v>2836</v>
      </c>
      <c r="E474" s="31"/>
      <c r="F474" s="325"/>
      <c r="G474" s="325"/>
      <c r="H474" s="325"/>
      <c r="I474" s="325"/>
      <c r="J474" s="33">
        <f t="shared" si="129"/>
        <v>0</v>
      </c>
      <c r="K474" s="437"/>
      <c r="L474" s="438"/>
      <c r="M474" s="435" t="s">
        <v>58</v>
      </c>
      <c r="N474" s="436"/>
      <c r="O474" s="436"/>
      <c r="P474" s="11"/>
      <c r="Q474" s="40">
        <f>IFERROR(Q473/Q472,0)</f>
        <v>0</v>
      </c>
      <c r="R474" s="77">
        <f>'Output data week'!$Q$51</f>
        <v>2.3086157263434499</v>
      </c>
      <c r="U474" s="66">
        <f>H475/$Q$9</f>
        <v>0</v>
      </c>
      <c r="V474" s="13" t="s">
        <v>59</v>
      </c>
      <c r="X474" s="47">
        <f>IFERROR((X464+(F475/D475)),0)</f>
        <v>218.76128555910833</v>
      </c>
      <c r="Y474" s="47" t="s">
        <v>60</v>
      </c>
    </row>
    <row r="475" spans="2:26" s="47" customFormat="1" ht="13.75" customHeight="1" x14ac:dyDescent="0.3">
      <c r="B475" s="432"/>
      <c r="C475" s="21" t="s">
        <v>61</v>
      </c>
      <c r="D475" s="235">
        <f>SUM(D468:D474)/7</f>
        <v>2836</v>
      </c>
      <c r="E475" s="86">
        <f>IFERROR(SUM(E468:E474),0)</f>
        <v>0</v>
      </c>
      <c r="F475" s="87">
        <f>IFERROR(SUM(F468:F474),0)</f>
        <v>0</v>
      </c>
      <c r="G475" s="87">
        <f>IFERROR(SUM(G468:G474),0)</f>
        <v>0</v>
      </c>
      <c r="H475" s="87">
        <f>IFERROR(SUM(H468:H474),0)</f>
        <v>0</v>
      </c>
      <c r="I475" s="87">
        <f>IFERROR(SUM(I468:I474),0)</f>
        <v>0</v>
      </c>
      <c r="J475" s="34">
        <f t="shared" si="129"/>
        <v>0</v>
      </c>
      <c r="K475" s="439"/>
      <c r="L475" s="440"/>
      <c r="M475" s="454" t="s">
        <v>62</v>
      </c>
      <c r="N475" s="455"/>
      <c r="O475" s="455"/>
      <c r="P475" s="12" t="s">
        <v>50</v>
      </c>
      <c r="Q475" s="245"/>
      <c r="R475" s="45">
        <f>'Output data week'!$Y$51</f>
        <v>1959.9999785423279</v>
      </c>
      <c r="U475" s="46"/>
    </row>
    <row r="476" spans="2:26" s="47" customFormat="1" ht="5.25" customHeight="1" x14ac:dyDescent="0.3">
      <c r="B476" s="326"/>
      <c r="C476" s="326"/>
      <c r="D476" s="236"/>
      <c r="E476" s="326"/>
      <c r="F476" s="326"/>
      <c r="G476" s="326"/>
      <c r="H476" s="326"/>
      <c r="I476" s="326"/>
      <c r="J476" s="326"/>
      <c r="K476" s="423"/>
      <c r="L476" s="423"/>
      <c r="M476" s="321"/>
      <c r="N476" s="424"/>
      <c r="O476" s="424"/>
      <c r="P476" s="424"/>
      <c r="Q476" s="424"/>
      <c r="R476" s="424"/>
      <c r="U476" s="46"/>
    </row>
    <row r="477" spans="2:26" s="47" customFormat="1" ht="15.75" customHeight="1" x14ac:dyDescent="0.3">
      <c r="B477" s="363" t="s">
        <v>74</v>
      </c>
      <c r="C477" s="363" t="s">
        <v>75</v>
      </c>
      <c r="D477" s="364" t="s">
        <v>76</v>
      </c>
      <c r="E477" s="365" t="s">
        <v>77</v>
      </c>
      <c r="F477" s="363" t="s">
        <v>69</v>
      </c>
      <c r="G477" s="363" t="s">
        <v>46</v>
      </c>
      <c r="H477" s="363" t="s">
        <v>78</v>
      </c>
      <c r="I477" s="363" t="s">
        <v>79</v>
      </c>
      <c r="J477" s="363" t="s">
        <v>80</v>
      </c>
      <c r="K477" s="501" t="s">
        <v>81</v>
      </c>
      <c r="L477" s="503"/>
      <c r="M477" s="458" t="s">
        <v>37</v>
      </c>
      <c r="N477" s="459"/>
      <c r="O477" s="459"/>
      <c r="P477" s="7" t="s">
        <v>38</v>
      </c>
      <c r="Q477" s="241"/>
      <c r="R477" s="42"/>
      <c r="U477" s="46"/>
    </row>
    <row r="478" spans="2:26" s="47" customFormat="1" ht="13.75" customHeight="1" x14ac:dyDescent="0.3">
      <c r="B478" s="441">
        <f>B468+1</f>
        <v>61</v>
      </c>
      <c r="C478" s="6">
        <f>C474+1</f>
        <v>44647</v>
      </c>
      <c r="D478" s="229">
        <f>IFERROR(IF(C478=$H$9,$K$9,D474-E478),0)</f>
        <v>2836</v>
      </c>
      <c r="E478" s="28"/>
      <c r="F478" s="322"/>
      <c r="G478" s="322"/>
      <c r="H478" s="322"/>
      <c r="I478" s="322"/>
      <c r="J478" s="35">
        <f t="shared" ref="J478:J485" si="132">IFERROR(I478/H478,0)</f>
        <v>0</v>
      </c>
      <c r="K478" s="444"/>
      <c r="L478" s="445"/>
      <c r="M478" s="446" t="s">
        <v>39</v>
      </c>
      <c r="N478" s="447"/>
      <c r="O478" s="447"/>
      <c r="P478" s="8" t="s">
        <v>40</v>
      </c>
      <c r="Q478" s="54">
        <f>IFERROR(((E485/D485)*100),0)</f>
        <v>0</v>
      </c>
      <c r="R478" s="52">
        <f>'Output data week'!$D$52</f>
        <v>0.1</v>
      </c>
      <c r="U478" s="67">
        <f>E485/$Q$9</f>
        <v>0</v>
      </c>
      <c r="V478" s="13" t="s">
        <v>41</v>
      </c>
      <c r="W478" s="70">
        <f>W468+E485</f>
        <v>24</v>
      </c>
      <c r="Y478" s="47" t="s">
        <v>42</v>
      </c>
    </row>
    <row r="479" spans="2:26" s="47" customFormat="1" ht="13.75" customHeight="1" x14ac:dyDescent="0.3">
      <c r="B479" s="442"/>
      <c r="C479" s="6">
        <f t="shared" ref="C479:C484" si="133">C478+1</f>
        <v>44648</v>
      </c>
      <c r="D479" s="229">
        <f t="shared" ref="D479:D484" si="134">IFERROR(IF(C479=$H$9,$K$9,D478-E479),0)</f>
        <v>2836</v>
      </c>
      <c r="E479" s="28"/>
      <c r="F479" s="322"/>
      <c r="G479" s="322"/>
      <c r="H479" s="322"/>
      <c r="I479" s="322"/>
      <c r="J479" s="35">
        <f t="shared" si="132"/>
        <v>0</v>
      </c>
      <c r="K479" s="444"/>
      <c r="L479" s="445"/>
      <c r="M479" s="446" t="s">
        <v>43</v>
      </c>
      <c r="N479" s="447"/>
      <c r="O479" s="447"/>
      <c r="P479" s="8" t="s">
        <v>40</v>
      </c>
      <c r="Q479" s="54">
        <f>IFERROR(((F485/7)*100)/D485,0)</f>
        <v>0</v>
      </c>
      <c r="R479" s="52">
        <f>'Output data week'!$H$52</f>
        <v>85</v>
      </c>
      <c r="U479" s="67">
        <f>((F485/7)/$Q$9)</f>
        <v>0</v>
      </c>
      <c r="V479" s="13" t="s">
        <v>44</v>
      </c>
      <c r="W479" s="69">
        <f>W478/$Q$9</f>
        <v>8.3916083916083916E-3</v>
      </c>
      <c r="Y479" s="68" t="s">
        <v>45</v>
      </c>
    </row>
    <row r="480" spans="2:26" s="47" customFormat="1" ht="13.75" customHeight="1" x14ac:dyDescent="0.3">
      <c r="B480" s="442"/>
      <c r="C480" s="6">
        <f t="shared" si="133"/>
        <v>44649</v>
      </c>
      <c r="D480" s="229">
        <f t="shared" si="134"/>
        <v>2836</v>
      </c>
      <c r="E480" s="28"/>
      <c r="F480" s="322"/>
      <c r="G480" s="322"/>
      <c r="H480" s="322"/>
      <c r="I480" s="322"/>
      <c r="J480" s="35">
        <f t="shared" si="132"/>
        <v>0</v>
      </c>
      <c r="K480" s="444"/>
      <c r="L480" s="445"/>
      <c r="M480" s="446" t="s">
        <v>46</v>
      </c>
      <c r="N480" s="447"/>
      <c r="O480" s="447"/>
      <c r="P480" s="8" t="s">
        <v>40</v>
      </c>
      <c r="Q480" s="80">
        <f>IFERROR(((G485/F485)*100),0)</f>
        <v>0</v>
      </c>
      <c r="R480" s="52"/>
      <c r="U480" s="72">
        <f>U470+F485</f>
        <v>622362</v>
      </c>
      <c r="V480" s="13" t="s">
        <v>47</v>
      </c>
      <c r="W480" s="75">
        <f>U480/$Q$9</f>
        <v>217.6090909090909</v>
      </c>
      <c r="Y480" s="47" t="s">
        <v>63</v>
      </c>
    </row>
    <row r="481" spans="2:26" s="47" customFormat="1" ht="13.75" customHeight="1" x14ac:dyDescent="0.3">
      <c r="B481" s="442"/>
      <c r="C481" s="6">
        <f t="shared" si="133"/>
        <v>44650</v>
      </c>
      <c r="D481" s="229">
        <f t="shared" si="134"/>
        <v>2836</v>
      </c>
      <c r="E481" s="28"/>
      <c r="F481" s="322"/>
      <c r="G481" s="322"/>
      <c r="H481" s="322"/>
      <c r="I481" s="322"/>
      <c r="J481" s="35">
        <f t="shared" si="132"/>
        <v>0</v>
      </c>
      <c r="K481" s="444"/>
      <c r="L481" s="445"/>
      <c r="M481" s="446" t="s">
        <v>49</v>
      </c>
      <c r="N481" s="447"/>
      <c r="O481" s="447"/>
      <c r="P481" s="8" t="s">
        <v>50</v>
      </c>
      <c r="Q481" s="242"/>
      <c r="R481" s="52">
        <f>'Output data week'!$K$52</f>
        <v>63.799999237060547</v>
      </c>
      <c r="U481" s="65">
        <f>F485/$Q$9</f>
        <v>0</v>
      </c>
      <c r="V481" s="13" t="s">
        <v>51</v>
      </c>
    </row>
    <row r="482" spans="2:26" s="47" customFormat="1" ht="13.75" customHeight="1" x14ac:dyDescent="0.3">
      <c r="B482" s="442"/>
      <c r="C482" s="6">
        <f t="shared" si="133"/>
        <v>44651</v>
      </c>
      <c r="D482" s="229">
        <f t="shared" si="134"/>
        <v>2836</v>
      </c>
      <c r="E482" s="28"/>
      <c r="F482" s="322"/>
      <c r="G482" s="322"/>
      <c r="H482" s="322"/>
      <c r="I482" s="322"/>
      <c r="J482" s="35">
        <f t="shared" si="132"/>
        <v>0</v>
      </c>
      <c r="K482" s="444"/>
      <c r="L482" s="445"/>
      <c r="M482" s="446" t="s">
        <v>52</v>
      </c>
      <c r="N482" s="447"/>
      <c r="O482" s="447"/>
      <c r="P482" s="8" t="s">
        <v>50</v>
      </c>
      <c r="Q482" s="39">
        <f>IFERROR(Q481*(Q479/100),0)</f>
        <v>0</v>
      </c>
      <c r="R482" s="52">
        <f>'Output data week'!$M$52</f>
        <v>54.229999351501462</v>
      </c>
      <c r="U482" s="56">
        <f>((F485*Q481)/1000)</f>
        <v>0</v>
      </c>
      <c r="V482" s="13" t="s">
        <v>53</v>
      </c>
      <c r="W482" s="48">
        <f>W472+U482</f>
        <v>6225.9097000000002</v>
      </c>
      <c r="Y482" s="79" t="s">
        <v>54</v>
      </c>
    </row>
    <row r="483" spans="2:26" s="47" customFormat="1" ht="13.75" customHeight="1" x14ac:dyDescent="0.3">
      <c r="B483" s="442"/>
      <c r="C483" s="6">
        <f t="shared" si="133"/>
        <v>44652</v>
      </c>
      <c r="D483" s="229">
        <f t="shared" si="134"/>
        <v>2836</v>
      </c>
      <c r="E483" s="28"/>
      <c r="F483" s="322"/>
      <c r="G483" s="322"/>
      <c r="H483" s="322"/>
      <c r="I483" s="322"/>
      <c r="J483" s="35">
        <f t="shared" si="132"/>
        <v>0</v>
      </c>
      <c r="K483" s="444"/>
      <c r="L483" s="445"/>
      <c r="M483" s="446" t="s">
        <v>55</v>
      </c>
      <c r="N483" s="447"/>
      <c r="O483" s="447"/>
      <c r="P483" s="8" t="s">
        <v>50</v>
      </c>
      <c r="Q483" s="39">
        <f>IFERROR(((H485/7)/D485)*1000,0)</f>
        <v>0</v>
      </c>
      <c r="R483" s="52">
        <f>'Output data week'!$O$52</f>
        <v>125</v>
      </c>
      <c r="U483" s="66">
        <f>U482/$Q$9</f>
        <v>0</v>
      </c>
      <c r="V483" s="13" t="s">
        <v>56</v>
      </c>
      <c r="W483" s="84">
        <f>W482/$Q$9</f>
        <v>2.1768915034965035</v>
      </c>
      <c r="Y483" s="47" t="s">
        <v>57</v>
      </c>
    </row>
    <row r="484" spans="2:26" s="47" customFormat="1" ht="13.75" customHeight="1" thickBot="1" x14ac:dyDescent="0.35">
      <c r="B484" s="442"/>
      <c r="C484" s="20">
        <f t="shared" si="133"/>
        <v>44653</v>
      </c>
      <c r="D484" s="230">
        <f t="shared" si="134"/>
        <v>2836</v>
      </c>
      <c r="E484" s="29"/>
      <c r="F484" s="323"/>
      <c r="G484" s="323"/>
      <c r="H484" s="323"/>
      <c r="I484" s="323"/>
      <c r="J484" s="36">
        <f t="shared" si="132"/>
        <v>0</v>
      </c>
      <c r="K484" s="448"/>
      <c r="L484" s="449"/>
      <c r="M484" s="446" t="s">
        <v>58</v>
      </c>
      <c r="N484" s="447"/>
      <c r="O484" s="447"/>
      <c r="P484" s="8"/>
      <c r="Q484" s="51">
        <f>IFERROR(Q483/Q482,0)</f>
        <v>0</v>
      </c>
      <c r="R484" s="52">
        <f>'Output data week'!$Q$52</f>
        <v>2.304997261567165</v>
      </c>
      <c r="U484" s="66">
        <f>H485/$Q$9</f>
        <v>0</v>
      </c>
      <c r="V484" s="13" t="s">
        <v>59</v>
      </c>
      <c r="X484" s="47">
        <f>IFERROR((X474+(F485/D485)),0)</f>
        <v>218.76128555910833</v>
      </c>
      <c r="Y484" s="47" t="s">
        <v>60</v>
      </c>
    </row>
    <row r="485" spans="2:26" s="47" customFormat="1" ht="13.75" customHeight="1" x14ac:dyDescent="0.3">
      <c r="B485" s="443"/>
      <c r="C485" s="19" t="s">
        <v>61</v>
      </c>
      <c r="D485" s="231">
        <f>SUM(D478:D484)/7</f>
        <v>2836</v>
      </c>
      <c r="E485" s="23">
        <f>IFERROR(SUM(E478:E484),0)</f>
        <v>0</v>
      </c>
      <c r="F485" s="24">
        <f>IFERROR(SUM(F478:F484),0)</f>
        <v>0</v>
      </c>
      <c r="G485" s="24">
        <f>IFERROR(SUM(G478:G484),0)</f>
        <v>0</v>
      </c>
      <c r="H485" s="24">
        <f>IFERROR(SUM(H478:H484),0)</f>
        <v>0</v>
      </c>
      <c r="I485" s="24">
        <f>IFERROR(SUM(I478:I484),0)</f>
        <v>0</v>
      </c>
      <c r="J485" s="37">
        <f t="shared" si="132"/>
        <v>0</v>
      </c>
      <c r="K485" s="450"/>
      <c r="L485" s="451"/>
      <c r="M485" s="452" t="s">
        <v>62</v>
      </c>
      <c r="N485" s="453"/>
      <c r="O485" s="453"/>
      <c r="P485" s="9" t="s">
        <v>50</v>
      </c>
      <c r="Q485" s="243"/>
      <c r="R485" s="53">
        <f>'Output data week'!$Y$52</f>
        <v>1959.9999785423279</v>
      </c>
      <c r="U485" s="46"/>
    </row>
    <row r="486" spans="2:26" s="47" customFormat="1" ht="5.25" customHeight="1" x14ac:dyDescent="0.3">
      <c r="B486" s="324"/>
      <c r="C486" s="324"/>
      <c r="D486" s="232"/>
      <c r="E486" s="324"/>
      <c r="F486" s="324"/>
      <c r="G486" s="324"/>
      <c r="H486" s="324"/>
      <c r="I486" s="324"/>
      <c r="J486" s="324"/>
      <c r="K486" s="461"/>
      <c r="L486" s="461"/>
      <c r="M486" s="321"/>
      <c r="N486" s="424"/>
      <c r="O486" s="424"/>
      <c r="P486" s="424"/>
      <c r="Q486" s="424"/>
      <c r="R486" s="424"/>
      <c r="U486" s="46"/>
    </row>
    <row r="487" spans="2:26" s="47" customFormat="1" ht="15.75" customHeight="1" x14ac:dyDescent="0.3">
      <c r="B487" s="363" t="s">
        <v>74</v>
      </c>
      <c r="C487" s="363" t="s">
        <v>75</v>
      </c>
      <c r="D487" s="364" t="s">
        <v>76</v>
      </c>
      <c r="E487" s="365" t="s">
        <v>77</v>
      </c>
      <c r="F487" s="363" t="s">
        <v>71</v>
      </c>
      <c r="G487" s="363" t="s">
        <v>46</v>
      </c>
      <c r="H487" s="363" t="s">
        <v>78</v>
      </c>
      <c r="I487" s="363" t="s">
        <v>79</v>
      </c>
      <c r="J487" s="363" t="s">
        <v>80</v>
      </c>
      <c r="K487" s="501" t="s">
        <v>81</v>
      </c>
      <c r="L487" s="502"/>
      <c r="M487" s="428" t="s">
        <v>37</v>
      </c>
      <c r="N487" s="429"/>
      <c r="O487" s="429"/>
      <c r="P487" s="10" t="s">
        <v>38</v>
      </c>
      <c r="Q487" s="244"/>
      <c r="R487" s="43"/>
      <c r="U487" s="46"/>
    </row>
    <row r="488" spans="2:26" s="47" customFormat="1" ht="12.75" customHeight="1" x14ac:dyDescent="0.3">
      <c r="B488" s="430">
        <f>B478+1</f>
        <v>62</v>
      </c>
      <c r="C488" s="5">
        <f>C484+1</f>
        <v>44654</v>
      </c>
      <c r="D488" s="233">
        <f>IFERROR(IF(C488=$H$9,$K$9,D484-E488),0)</f>
        <v>2836</v>
      </c>
      <c r="E488" s="30"/>
      <c r="F488" s="320"/>
      <c r="G488" s="320"/>
      <c r="H488" s="320"/>
      <c r="I488" s="320"/>
      <c r="J488" s="32">
        <f t="shared" ref="J488:J495" si="135">IFERROR(I488/H488,0)</f>
        <v>0</v>
      </c>
      <c r="K488" s="433"/>
      <c r="L488" s="434"/>
      <c r="M488" s="435" t="s">
        <v>39</v>
      </c>
      <c r="N488" s="436"/>
      <c r="O488" s="436"/>
      <c r="P488" s="11" t="s">
        <v>40</v>
      </c>
      <c r="Q488" s="55">
        <f>IFERROR(((E495/D495)*100),0)</f>
        <v>0</v>
      </c>
      <c r="R488" s="78">
        <f>'Output data week'!$D$53</f>
        <v>0.1</v>
      </c>
      <c r="U488" s="67">
        <f>E495/$Q$9</f>
        <v>0</v>
      </c>
      <c r="V488" s="13" t="s">
        <v>41</v>
      </c>
      <c r="W488" s="70">
        <f>W478+E495</f>
        <v>24</v>
      </c>
      <c r="Y488" s="47" t="s">
        <v>42</v>
      </c>
    </row>
    <row r="489" spans="2:26" s="47" customFormat="1" ht="12.75" customHeight="1" x14ac:dyDescent="0.3">
      <c r="B489" s="431"/>
      <c r="C489" s="5">
        <f t="shared" ref="C489:C494" si="136">C488+1</f>
        <v>44655</v>
      </c>
      <c r="D489" s="233">
        <f t="shared" ref="D489:D494" si="137">IFERROR(IF(C489=$H$9,$K$9,D488-E489),0)</f>
        <v>2836</v>
      </c>
      <c r="E489" s="30"/>
      <c r="F489" s="320"/>
      <c r="G489" s="320"/>
      <c r="H489" s="320"/>
      <c r="I489" s="320"/>
      <c r="J489" s="32">
        <f t="shared" si="135"/>
        <v>0</v>
      </c>
      <c r="K489" s="433"/>
      <c r="L489" s="434"/>
      <c r="M489" s="435" t="s">
        <v>43</v>
      </c>
      <c r="N489" s="436"/>
      <c r="O489" s="436"/>
      <c r="P489" s="11" t="s">
        <v>40</v>
      </c>
      <c r="Q489" s="81">
        <f>IFERROR(((F495/7)*100)/D495,0)</f>
        <v>0</v>
      </c>
      <c r="R489" s="76">
        <f>'Output data week'!$H$53</f>
        <v>84.5</v>
      </c>
      <c r="U489" s="67">
        <f>((F495/7)/$Q$9)</f>
        <v>0</v>
      </c>
      <c r="V489" s="13" t="s">
        <v>44</v>
      </c>
      <c r="W489" s="69">
        <f>W488/$Q$9</f>
        <v>8.3916083916083916E-3</v>
      </c>
      <c r="Y489" s="68" t="s">
        <v>45</v>
      </c>
    </row>
    <row r="490" spans="2:26" s="47" customFormat="1" ht="12.75" customHeight="1" x14ac:dyDescent="0.3">
      <c r="B490" s="431"/>
      <c r="C490" s="5">
        <f t="shared" si="136"/>
        <v>44656</v>
      </c>
      <c r="D490" s="233">
        <f t="shared" si="137"/>
        <v>2836</v>
      </c>
      <c r="E490" s="30"/>
      <c r="F490" s="320"/>
      <c r="G490" s="320"/>
      <c r="H490" s="320"/>
      <c r="I490" s="320"/>
      <c r="J490" s="32">
        <f t="shared" si="135"/>
        <v>0</v>
      </c>
      <c r="K490" s="433"/>
      <c r="L490" s="434"/>
      <c r="M490" s="435" t="s">
        <v>46</v>
      </c>
      <c r="N490" s="436"/>
      <c r="O490" s="436"/>
      <c r="P490" s="11" t="s">
        <v>40</v>
      </c>
      <c r="Q490" s="55">
        <f>IFERROR(((G495/F495)*100),0)</f>
        <v>0</v>
      </c>
      <c r="R490" s="44"/>
      <c r="U490" s="72">
        <f>U480+F495</f>
        <v>622362</v>
      </c>
      <c r="V490" s="13" t="s">
        <v>47</v>
      </c>
      <c r="W490" s="75">
        <f>U490/$Q$9</f>
        <v>217.6090909090909</v>
      </c>
      <c r="X490" s="74"/>
      <c r="Y490" s="74" t="s">
        <v>63</v>
      </c>
      <c r="Z490" s="74"/>
    </row>
    <row r="491" spans="2:26" s="47" customFormat="1" ht="12.75" customHeight="1" x14ac:dyDescent="0.3">
      <c r="B491" s="431"/>
      <c r="C491" s="5">
        <f t="shared" si="136"/>
        <v>44657</v>
      </c>
      <c r="D491" s="233">
        <f t="shared" si="137"/>
        <v>2836</v>
      </c>
      <c r="E491" s="30"/>
      <c r="F491" s="320"/>
      <c r="G491" s="320"/>
      <c r="H491" s="320"/>
      <c r="I491" s="320"/>
      <c r="J491" s="32">
        <f t="shared" si="135"/>
        <v>0</v>
      </c>
      <c r="K491" s="433"/>
      <c r="L491" s="434"/>
      <c r="M491" s="435" t="s">
        <v>49</v>
      </c>
      <c r="N491" s="436"/>
      <c r="O491" s="436"/>
      <c r="P491" s="11" t="s">
        <v>50</v>
      </c>
      <c r="Q491" s="246"/>
      <c r="R491" s="76">
        <f>'Output data week'!$K$53</f>
        <v>63.799999237060547</v>
      </c>
      <c r="U491" s="65">
        <f>F495/$Q$9</f>
        <v>0</v>
      </c>
      <c r="V491" s="13" t="s">
        <v>51</v>
      </c>
    </row>
    <row r="492" spans="2:26" s="47" customFormat="1" ht="12.75" customHeight="1" x14ac:dyDescent="0.3">
      <c r="B492" s="431"/>
      <c r="C492" s="5">
        <f t="shared" si="136"/>
        <v>44658</v>
      </c>
      <c r="D492" s="233">
        <f t="shared" si="137"/>
        <v>2836</v>
      </c>
      <c r="E492" s="30"/>
      <c r="F492" s="320"/>
      <c r="G492" s="320"/>
      <c r="H492" s="320"/>
      <c r="I492" s="320"/>
      <c r="J492" s="32">
        <f t="shared" si="135"/>
        <v>0</v>
      </c>
      <c r="K492" s="433"/>
      <c r="L492" s="434"/>
      <c r="M492" s="435" t="s">
        <v>52</v>
      </c>
      <c r="N492" s="436"/>
      <c r="O492" s="436"/>
      <c r="P492" s="11" t="s">
        <v>50</v>
      </c>
      <c r="Q492" s="50">
        <f>IFERROR(Q491*(Q489/100),0)</f>
        <v>0</v>
      </c>
      <c r="R492" s="76">
        <f>'Output data week'!$M$53</f>
        <v>53.910999355316157</v>
      </c>
      <c r="U492" s="56">
        <f>((F495*Q491)/1000)</f>
        <v>0</v>
      </c>
      <c r="V492" s="13" t="s">
        <v>53</v>
      </c>
      <c r="W492" s="48">
        <f>W482+U492</f>
        <v>6225.9097000000002</v>
      </c>
      <c r="Y492" s="79" t="s">
        <v>54</v>
      </c>
    </row>
    <row r="493" spans="2:26" s="47" customFormat="1" ht="12.75" customHeight="1" x14ac:dyDescent="0.3">
      <c r="B493" s="431"/>
      <c r="C493" s="5">
        <f t="shared" si="136"/>
        <v>44659</v>
      </c>
      <c r="D493" s="233">
        <f t="shared" si="137"/>
        <v>2836</v>
      </c>
      <c r="E493" s="30"/>
      <c r="F493" s="320"/>
      <c r="G493" s="320"/>
      <c r="H493" s="320"/>
      <c r="I493" s="320"/>
      <c r="J493" s="32">
        <f t="shared" si="135"/>
        <v>0</v>
      </c>
      <c r="K493" s="433"/>
      <c r="L493" s="434"/>
      <c r="M493" s="435" t="s">
        <v>55</v>
      </c>
      <c r="N493" s="436"/>
      <c r="O493" s="436"/>
      <c r="P493" s="11" t="s">
        <v>50</v>
      </c>
      <c r="Q493" s="50">
        <f>IFERROR(((H495/7)/D495)*1000,0)</f>
        <v>0</v>
      </c>
      <c r="R493" s="49">
        <f>'Output data week'!$O$53</f>
        <v>125</v>
      </c>
      <c r="U493" s="66">
        <f>U492/$Q$9</f>
        <v>0</v>
      </c>
      <c r="V493" s="13" t="s">
        <v>56</v>
      </c>
      <c r="W493" s="84">
        <f>W492/$Q$9</f>
        <v>2.1768915034965035</v>
      </c>
      <c r="Y493" s="47" t="s">
        <v>57</v>
      </c>
    </row>
    <row r="494" spans="2:26" s="47" customFormat="1" ht="13.5" customHeight="1" thickBot="1" x14ac:dyDescent="0.35">
      <c r="B494" s="431"/>
      <c r="C494" s="22">
        <f t="shared" si="136"/>
        <v>44660</v>
      </c>
      <c r="D494" s="234">
        <f t="shared" si="137"/>
        <v>2836</v>
      </c>
      <c r="E494" s="31"/>
      <c r="F494" s="325"/>
      <c r="G494" s="325"/>
      <c r="H494" s="325"/>
      <c r="I494" s="325"/>
      <c r="J494" s="33">
        <f t="shared" si="135"/>
        <v>0</v>
      </c>
      <c r="K494" s="437"/>
      <c r="L494" s="438"/>
      <c r="M494" s="435" t="s">
        <v>58</v>
      </c>
      <c r="N494" s="436"/>
      <c r="O494" s="436"/>
      <c r="P494" s="11"/>
      <c r="Q494" s="40">
        <f>IFERROR(Q493/Q492,0)</f>
        <v>0</v>
      </c>
      <c r="R494" s="77">
        <f>'Output data week'!$Q$53</f>
        <v>2.3186362986178581</v>
      </c>
      <c r="U494" s="66">
        <f>H495/$Q$9</f>
        <v>0</v>
      </c>
      <c r="V494" s="13" t="s">
        <v>59</v>
      </c>
      <c r="X494" s="47">
        <f>IFERROR((X484+(F495/D495)),0)</f>
        <v>218.76128555910833</v>
      </c>
      <c r="Y494" s="47" t="s">
        <v>60</v>
      </c>
    </row>
    <row r="495" spans="2:26" s="47" customFormat="1" ht="12.75" customHeight="1" x14ac:dyDescent="0.3">
      <c r="B495" s="432"/>
      <c r="C495" s="21" t="s">
        <v>61</v>
      </c>
      <c r="D495" s="235">
        <f>SUM(D488:D494)/7</f>
        <v>2836</v>
      </c>
      <c r="E495" s="86">
        <f>IFERROR(SUM(E488:E494),0)</f>
        <v>0</v>
      </c>
      <c r="F495" s="87">
        <f>IFERROR(SUM(F488:F494),0)</f>
        <v>0</v>
      </c>
      <c r="G495" s="87">
        <f>IFERROR(SUM(G488:G494),0)</f>
        <v>0</v>
      </c>
      <c r="H495" s="87">
        <f>IFERROR(SUM(H488:H494),0)</f>
        <v>0</v>
      </c>
      <c r="I495" s="87">
        <f>IFERROR(SUM(I488:I494),0)</f>
        <v>0</v>
      </c>
      <c r="J495" s="34">
        <f t="shared" si="135"/>
        <v>0</v>
      </c>
      <c r="K495" s="439"/>
      <c r="L495" s="440"/>
      <c r="M495" s="454" t="s">
        <v>62</v>
      </c>
      <c r="N495" s="455"/>
      <c r="O495" s="455"/>
      <c r="P495" s="12" t="s">
        <v>50</v>
      </c>
      <c r="Q495" s="245"/>
      <c r="R495" s="45">
        <f>'Output data week'!$Y$53</f>
        <v>1959.9999785423279</v>
      </c>
      <c r="U495" s="46"/>
    </row>
    <row r="496" spans="2:26" s="47" customFormat="1" ht="5.25" customHeight="1" x14ac:dyDescent="0.3">
      <c r="B496" s="58"/>
      <c r="C496" s="59"/>
      <c r="D496" s="237"/>
      <c r="E496" s="61"/>
      <c r="F496" s="61"/>
      <c r="G496" s="61"/>
      <c r="H496" s="61"/>
      <c r="I496" s="61"/>
      <c r="J496" s="62"/>
      <c r="K496" s="63"/>
      <c r="L496" s="63"/>
      <c r="M496" s="317"/>
      <c r="N496" s="317"/>
      <c r="O496" s="317"/>
      <c r="P496" s="11"/>
      <c r="Q496" s="253"/>
      <c r="R496" s="57"/>
      <c r="U496" s="46"/>
    </row>
    <row r="497" spans="2:26" s="47" customFormat="1" ht="15.75" customHeight="1" x14ac:dyDescent="0.3">
      <c r="B497" s="504" t="s">
        <v>89</v>
      </c>
      <c r="C497" s="505"/>
      <c r="D497" s="366" t="s">
        <v>65</v>
      </c>
      <c r="E497" s="367">
        <f>E465+E475+E485+E495</f>
        <v>0</v>
      </c>
      <c r="F497" s="367">
        <f>F465+F475+F485+F495</f>
        <v>0</v>
      </c>
      <c r="G497" s="367">
        <f>G465+G475+G485+G495</f>
        <v>0</v>
      </c>
      <c r="H497" s="367">
        <f>H465+H475+H485+H495</f>
        <v>0</v>
      </c>
      <c r="I497" s="367">
        <f>I465+I475+I485+I495</f>
        <v>0</v>
      </c>
      <c r="J497" s="368">
        <f>IFERROR(I497/H497,0)</f>
        <v>0</v>
      </c>
      <c r="K497" s="506" t="s">
        <v>66</v>
      </c>
      <c r="L497" s="507"/>
      <c r="M497" s="507"/>
      <c r="N497" s="507"/>
      <c r="O497" s="369">
        <f>U462+U472+U482+U492</f>
        <v>0</v>
      </c>
      <c r="P497" s="370" t="s">
        <v>67</v>
      </c>
      <c r="Q497" s="371" t="s">
        <v>68</v>
      </c>
      <c r="R497" s="372">
        <f>IFERROR(H497/O497,0)</f>
        <v>0</v>
      </c>
      <c r="U497" s="46"/>
    </row>
    <row r="498" spans="2:26" s="47" customFormat="1" ht="5.25" customHeight="1" x14ac:dyDescent="0.3">
      <c r="B498" s="326"/>
      <c r="C498" s="326"/>
      <c r="D498" s="236"/>
      <c r="E498" s="326"/>
      <c r="F498" s="326"/>
      <c r="G498" s="326"/>
      <c r="H498" s="326"/>
      <c r="I498" s="326"/>
      <c r="J498" s="326"/>
      <c r="K498" s="423"/>
      <c r="L498" s="423"/>
      <c r="M498" s="321"/>
      <c r="N498" s="424"/>
      <c r="O498" s="424"/>
      <c r="P498" s="424"/>
      <c r="Q498" s="424"/>
      <c r="R498" s="424"/>
      <c r="U498" s="46"/>
    </row>
    <row r="499" spans="2:26" s="47" customFormat="1" ht="15.75" customHeight="1" x14ac:dyDescent="0.3">
      <c r="B499" s="363" t="s">
        <v>74</v>
      </c>
      <c r="C499" s="363" t="s">
        <v>75</v>
      </c>
      <c r="D499" s="364" t="s">
        <v>76</v>
      </c>
      <c r="E499" s="365" t="s">
        <v>77</v>
      </c>
      <c r="F499" s="363" t="s">
        <v>69</v>
      </c>
      <c r="G499" s="363" t="s">
        <v>46</v>
      </c>
      <c r="H499" s="363" t="s">
        <v>78</v>
      </c>
      <c r="I499" s="363" t="s">
        <v>79</v>
      </c>
      <c r="J499" s="363" t="s">
        <v>80</v>
      </c>
      <c r="K499" s="501" t="s">
        <v>81</v>
      </c>
      <c r="L499" s="503"/>
      <c r="M499" s="458" t="s">
        <v>37</v>
      </c>
      <c r="N499" s="459"/>
      <c r="O499" s="459"/>
      <c r="P499" s="7" t="s">
        <v>38</v>
      </c>
      <c r="Q499" s="241"/>
      <c r="R499" s="42"/>
      <c r="U499" s="46"/>
    </row>
    <row r="500" spans="2:26" s="47" customFormat="1" ht="13.75" customHeight="1" x14ac:dyDescent="0.3">
      <c r="B500" s="441">
        <f>B488+1</f>
        <v>63</v>
      </c>
      <c r="C500" s="6">
        <f>C494+1</f>
        <v>44661</v>
      </c>
      <c r="D500" s="229">
        <f>IFERROR(IF(C500=$H$9,$K$9,D494-E500),0)</f>
        <v>2836</v>
      </c>
      <c r="E500" s="28"/>
      <c r="F500" s="322"/>
      <c r="G500" s="322"/>
      <c r="H500" s="322"/>
      <c r="I500" s="322"/>
      <c r="J500" s="35">
        <f t="shared" ref="J500:J507" si="138">IFERROR(I500/H500,0)</f>
        <v>0</v>
      </c>
      <c r="K500" s="444"/>
      <c r="L500" s="445"/>
      <c r="M500" s="446" t="s">
        <v>39</v>
      </c>
      <c r="N500" s="447"/>
      <c r="O500" s="447"/>
      <c r="P500" s="8" t="s">
        <v>40</v>
      </c>
      <c r="Q500" s="54">
        <f>IFERROR(((E507/D507)*100),0)</f>
        <v>0</v>
      </c>
      <c r="R500" s="52">
        <f>'Output data week'!$D$54</f>
        <v>0.1</v>
      </c>
      <c r="U500" s="67">
        <f>E507/$Q$9</f>
        <v>0</v>
      </c>
      <c r="V500" s="13" t="s">
        <v>41</v>
      </c>
      <c r="W500" s="70">
        <f>E507+W488</f>
        <v>24</v>
      </c>
      <c r="Y500" s="47" t="s">
        <v>42</v>
      </c>
    </row>
    <row r="501" spans="2:26" s="47" customFormat="1" ht="13.75" customHeight="1" x14ac:dyDescent="0.3">
      <c r="B501" s="442"/>
      <c r="C501" s="6">
        <f t="shared" ref="C501:C506" si="139">C500+1</f>
        <v>44662</v>
      </c>
      <c r="D501" s="229">
        <f t="shared" ref="D501:D506" si="140">IFERROR(IF(C501=$H$9,$K$9,D500-E501),0)</f>
        <v>2836</v>
      </c>
      <c r="E501" s="28"/>
      <c r="F501" s="322"/>
      <c r="G501" s="322"/>
      <c r="H501" s="322"/>
      <c r="I501" s="322"/>
      <c r="J501" s="35">
        <f t="shared" si="138"/>
        <v>0</v>
      </c>
      <c r="K501" s="444"/>
      <c r="L501" s="445"/>
      <c r="M501" s="446" t="s">
        <v>43</v>
      </c>
      <c r="N501" s="447"/>
      <c r="O501" s="447"/>
      <c r="P501" s="8" t="s">
        <v>40</v>
      </c>
      <c r="Q501" s="54">
        <f>IFERROR(((F507/7)*100)/D507,0)</f>
        <v>0</v>
      </c>
      <c r="R501" s="52">
        <f>'Output data week'!$H$54</f>
        <v>84</v>
      </c>
      <c r="U501" s="67">
        <f>((F507/7)/$Q$9)</f>
        <v>0</v>
      </c>
      <c r="V501" s="13" t="s">
        <v>44</v>
      </c>
      <c r="W501" s="69">
        <f>W500/$Q$9</f>
        <v>8.3916083916083916E-3</v>
      </c>
      <c r="Y501" s="68" t="s">
        <v>45</v>
      </c>
    </row>
    <row r="502" spans="2:26" s="47" customFormat="1" ht="13.75" customHeight="1" x14ac:dyDescent="0.3">
      <c r="B502" s="442"/>
      <c r="C502" s="6">
        <f t="shared" si="139"/>
        <v>44663</v>
      </c>
      <c r="D502" s="229">
        <f t="shared" si="140"/>
        <v>2836</v>
      </c>
      <c r="E502" s="28"/>
      <c r="F502" s="322"/>
      <c r="G502" s="322"/>
      <c r="H502" s="322"/>
      <c r="I502" s="322"/>
      <c r="J502" s="35">
        <f t="shared" si="138"/>
        <v>0</v>
      </c>
      <c r="K502" s="444"/>
      <c r="L502" s="445"/>
      <c r="M502" s="446" t="s">
        <v>46</v>
      </c>
      <c r="N502" s="447"/>
      <c r="O502" s="447"/>
      <c r="P502" s="8" t="s">
        <v>40</v>
      </c>
      <c r="Q502" s="80">
        <f>IFERROR(((G507/F507)*100),0)</f>
        <v>0</v>
      </c>
      <c r="R502" s="52"/>
      <c r="U502" s="72">
        <f>U490+F507</f>
        <v>622362</v>
      </c>
      <c r="V502" s="13" t="s">
        <v>47</v>
      </c>
      <c r="W502" s="75">
        <f>U502/$Q$9</f>
        <v>217.6090909090909</v>
      </c>
      <c r="Y502" s="47" t="s">
        <v>63</v>
      </c>
    </row>
    <row r="503" spans="2:26" s="47" customFormat="1" ht="13.75" customHeight="1" x14ac:dyDescent="0.3">
      <c r="B503" s="442"/>
      <c r="C503" s="6">
        <f t="shared" si="139"/>
        <v>44664</v>
      </c>
      <c r="D503" s="229">
        <f t="shared" si="140"/>
        <v>2836</v>
      </c>
      <c r="E503" s="28"/>
      <c r="F503" s="322"/>
      <c r="G503" s="322"/>
      <c r="H503" s="322"/>
      <c r="I503" s="322"/>
      <c r="J503" s="35">
        <f t="shared" si="138"/>
        <v>0</v>
      </c>
      <c r="K503" s="444"/>
      <c r="L503" s="445"/>
      <c r="M503" s="446" t="s">
        <v>49</v>
      </c>
      <c r="N503" s="447"/>
      <c r="O503" s="447"/>
      <c r="P503" s="8" t="s">
        <v>50</v>
      </c>
      <c r="Q503" s="242"/>
      <c r="R503" s="52">
        <f>'Output data week'!$K$54</f>
        <v>63.899997711181641</v>
      </c>
      <c r="U503" s="65">
        <f>F507/$Q$9</f>
        <v>0</v>
      </c>
      <c r="V503" s="13" t="s">
        <v>51</v>
      </c>
    </row>
    <row r="504" spans="2:26" s="47" customFormat="1" ht="13.75" customHeight="1" x14ac:dyDescent="0.3">
      <c r="B504" s="442"/>
      <c r="C504" s="6">
        <f t="shared" si="139"/>
        <v>44665</v>
      </c>
      <c r="D504" s="229">
        <f t="shared" si="140"/>
        <v>2836</v>
      </c>
      <c r="E504" s="28"/>
      <c r="F504" s="322"/>
      <c r="G504" s="322"/>
      <c r="H504" s="322"/>
      <c r="I504" s="322"/>
      <c r="J504" s="35">
        <f t="shared" si="138"/>
        <v>0</v>
      </c>
      <c r="K504" s="444"/>
      <c r="L504" s="445"/>
      <c r="M504" s="446" t="s">
        <v>52</v>
      </c>
      <c r="N504" s="447"/>
      <c r="O504" s="447"/>
      <c r="P504" s="8" t="s">
        <v>50</v>
      </c>
      <c r="Q504" s="39">
        <f>IFERROR(Q503*(Q501/100),0)</f>
        <v>0</v>
      </c>
      <c r="R504" s="52">
        <f>'Output data week'!$M$54</f>
        <v>53.675998077392578</v>
      </c>
      <c r="U504" s="56">
        <f>((F507*Q503)/1000)</f>
        <v>0</v>
      </c>
      <c r="V504" s="13" t="s">
        <v>53</v>
      </c>
      <c r="W504" s="75">
        <f>W492+U504</f>
        <v>6225.9097000000002</v>
      </c>
      <c r="Y504" s="79" t="s">
        <v>54</v>
      </c>
    </row>
    <row r="505" spans="2:26" s="47" customFormat="1" ht="13.75" customHeight="1" x14ac:dyDescent="0.3">
      <c r="B505" s="442"/>
      <c r="C505" s="6">
        <f t="shared" si="139"/>
        <v>44666</v>
      </c>
      <c r="D505" s="229">
        <f t="shared" si="140"/>
        <v>2836</v>
      </c>
      <c r="E505" s="28"/>
      <c r="F505" s="322"/>
      <c r="G505" s="322"/>
      <c r="H505" s="322"/>
      <c r="I505" s="322"/>
      <c r="J505" s="35">
        <f t="shared" si="138"/>
        <v>0</v>
      </c>
      <c r="K505" s="444"/>
      <c r="L505" s="445"/>
      <c r="M505" s="446" t="s">
        <v>55</v>
      </c>
      <c r="N505" s="447"/>
      <c r="O505" s="447"/>
      <c r="P505" s="8" t="s">
        <v>50</v>
      </c>
      <c r="Q505" s="39">
        <f>IFERROR(((H507/7)/D507)*1000,0)</f>
        <v>0</v>
      </c>
      <c r="R505" s="52">
        <f>'Output data week'!$O$54</f>
        <v>125</v>
      </c>
      <c r="U505" s="66">
        <f>U504/$Q$9</f>
        <v>0</v>
      </c>
      <c r="V505" s="13" t="s">
        <v>56</v>
      </c>
      <c r="W505" s="84">
        <f>W504/$Q$9</f>
        <v>2.1768915034965035</v>
      </c>
      <c r="Y505" s="47" t="s">
        <v>57</v>
      </c>
    </row>
    <row r="506" spans="2:26" s="47" customFormat="1" ht="13.75" customHeight="1" thickBot="1" x14ac:dyDescent="0.35">
      <c r="B506" s="442"/>
      <c r="C506" s="20">
        <f t="shared" si="139"/>
        <v>44667</v>
      </c>
      <c r="D506" s="230">
        <f t="shared" si="140"/>
        <v>2836</v>
      </c>
      <c r="E506" s="29"/>
      <c r="F506" s="323"/>
      <c r="G506" s="323"/>
      <c r="H506" s="323"/>
      <c r="I506" s="323"/>
      <c r="J506" s="36">
        <f t="shared" si="138"/>
        <v>0</v>
      </c>
      <c r="K506" s="448"/>
      <c r="L506" s="449"/>
      <c r="M506" s="446" t="s">
        <v>58</v>
      </c>
      <c r="N506" s="447"/>
      <c r="O506" s="447"/>
      <c r="P506" s="8"/>
      <c r="Q506" s="51">
        <f>IFERROR(Q505/Q504,0)</f>
        <v>0</v>
      </c>
      <c r="R506" s="52">
        <f>'Output data week'!$Q$54</f>
        <v>2.3287876234694158</v>
      </c>
      <c r="U506" s="66">
        <f>H507/$Q$9</f>
        <v>0</v>
      </c>
      <c r="V506" s="13" t="s">
        <v>59</v>
      </c>
      <c r="X506" s="47">
        <f>IFERROR((X494+(F507/D507)),0)</f>
        <v>218.76128555910833</v>
      </c>
      <c r="Y506" s="47" t="s">
        <v>60</v>
      </c>
    </row>
    <row r="507" spans="2:26" s="47" customFormat="1" ht="13.75" customHeight="1" x14ac:dyDescent="0.3">
      <c r="B507" s="443"/>
      <c r="C507" s="19" t="s">
        <v>61</v>
      </c>
      <c r="D507" s="231">
        <f>SUM(D500:D506)/7</f>
        <v>2836</v>
      </c>
      <c r="E507" s="23">
        <f>IFERROR(SUM(E500:E506),0)</f>
        <v>0</v>
      </c>
      <c r="F507" s="24">
        <f>IFERROR(SUM(F500:F506),0)</f>
        <v>0</v>
      </c>
      <c r="G507" s="24">
        <f>IFERROR(SUM(G500:G506),0)</f>
        <v>0</v>
      </c>
      <c r="H507" s="24">
        <f>IFERROR(SUM(H500:H506),0)</f>
        <v>0</v>
      </c>
      <c r="I507" s="24">
        <f>IFERROR(SUM(I500:I506),0)</f>
        <v>0</v>
      </c>
      <c r="J507" s="37">
        <f t="shared" si="138"/>
        <v>0</v>
      </c>
      <c r="K507" s="450"/>
      <c r="L507" s="451"/>
      <c r="M507" s="452" t="s">
        <v>62</v>
      </c>
      <c r="N507" s="453"/>
      <c r="O507" s="453"/>
      <c r="P507" s="9" t="s">
        <v>50</v>
      </c>
      <c r="Q507" s="243"/>
      <c r="R507" s="53">
        <f>'Output data week'!$Y$54</f>
        <v>1959.9999785423279</v>
      </c>
      <c r="U507" s="46"/>
    </row>
    <row r="508" spans="2:26" s="47" customFormat="1" ht="5.25" customHeight="1" x14ac:dyDescent="0.3">
      <c r="B508" s="324"/>
      <c r="C508" s="324"/>
      <c r="D508" s="232"/>
      <c r="E508" s="324"/>
      <c r="F508" s="324"/>
      <c r="G508" s="324"/>
      <c r="H508" s="324"/>
      <c r="I508" s="324"/>
      <c r="J508" s="324"/>
      <c r="K508" s="461"/>
      <c r="L508" s="461"/>
      <c r="M508" s="321"/>
      <c r="N508" s="424"/>
      <c r="O508" s="424"/>
      <c r="P508" s="424"/>
      <c r="Q508" s="424"/>
      <c r="R508" s="424"/>
      <c r="U508" s="46"/>
    </row>
    <row r="509" spans="2:26" s="47" customFormat="1" ht="15.75" customHeight="1" x14ac:dyDescent="0.3">
      <c r="B509" s="363" t="s">
        <v>74</v>
      </c>
      <c r="C509" s="363" t="s">
        <v>75</v>
      </c>
      <c r="D509" s="364" t="s">
        <v>76</v>
      </c>
      <c r="E509" s="365" t="s">
        <v>77</v>
      </c>
      <c r="F509" s="363" t="s">
        <v>69</v>
      </c>
      <c r="G509" s="363" t="s">
        <v>46</v>
      </c>
      <c r="H509" s="363" t="s">
        <v>78</v>
      </c>
      <c r="I509" s="363" t="s">
        <v>79</v>
      </c>
      <c r="J509" s="363" t="s">
        <v>80</v>
      </c>
      <c r="K509" s="501" t="s">
        <v>81</v>
      </c>
      <c r="L509" s="502"/>
      <c r="M509" s="428" t="s">
        <v>37</v>
      </c>
      <c r="N509" s="429"/>
      <c r="O509" s="429"/>
      <c r="P509" s="10" t="s">
        <v>38</v>
      </c>
      <c r="Q509" s="244"/>
      <c r="R509" s="43"/>
      <c r="U509" s="46"/>
    </row>
    <row r="510" spans="2:26" s="47" customFormat="1" ht="13.75" customHeight="1" x14ac:dyDescent="0.3">
      <c r="B510" s="430">
        <f>B500+1</f>
        <v>64</v>
      </c>
      <c r="C510" s="5">
        <f>C506+1</f>
        <v>44668</v>
      </c>
      <c r="D510" s="233">
        <f>IFERROR(IF(C510=$H$9,$K$9,D506-E510),0)</f>
        <v>2836</v>
      </c>
      <c r="E510" s="30"/>
      <c r="F510" s="320"/>
      <c r="G510" s="320"/>
      <c r="H510" s="320"/>
      <c r="I510" s="320"/>
      <c r="J510" s="32">
        <f t="shared" ref="J510:J517" si="141">IFERROR(I510/H510,0)</f>
        <v>0</v>
      </c>
      <c r="K510" s="433"/>
      <c r="L510" s="434"/>
      <c r="M510" s="435" t="s">
        <v>39</v>
      </c>
      <c r="N510" s="436"/>
      <c r="O510" s="436"/>
      <c r="P510" s="11" t="s">
        <v>40</v>
      </c>
      <c r="Q510" s="55">
        <f>IFERROR(((E517/D517)*100),0)</f>
        <v>0</v>
      </c>
      <c r="R510" s="78">
        <f>'Output data week'!$D$55</f>
        <v>0.1</v>
      </c>
      <c r="U510" s="67">
        <f>E517/$Q$9</f>
        <v>0</v>
      </c>
      <c r="V510" s="13" t="s">
        <v>41</v>
      </c>
      <c r="W510" s="70">
        <f>W500+E517</f>
        <v>24</v>
      </c>
      <c r="Y510" s="47" t="s">
        <v>42</v>
      </c>
    </row>
    <row r="511" spans="2:26" s="47" customFormat="1" ht="13.75" customHeight="1" x14ac:dyDescent="0.3">
      <c r="B511" s="431"/>
      <c r="C511" s="5">
        <f t="shared" ref="C511:C516" si="142">C510+1</f>
        <v>44669</v>
      </c>
      <c r="D511" s="233">
        <f t="shared" ref="D511:D516" si="143">IFERROR(IF(C511=$H$9,$K$9,D510-E511),0)</f>
        <v>2836</v>
      </c>
      <c r="E511" s="30"/>
      <c r="F511" s="320"/>
      <c r="G511" s="320"/>
      <c r="H511" s="320"/>
      <c r="I511" s="320"/>
      <c r="J511" s="32">
        <f t="shared" si="141"/>
        <v>0</v>
      </c>
      <c r="K511" s="433"/>
      <c r="L511" s="434"/>
      <c r="M511" s="435" t="s">
        <v>43</v>
      </c>
      <c r="N511" s="436"/>
      <c r="O511" s="436"/>
      <c r="P511" s="11" t="s">
        <v>40</v>
      </c>
      <c r="Q511" s="81">
        <f>IFERROR(((F517/7)*100)/D517,0)</f>
        <v>0</v>
      </c>
      <c r="R511" s="76">
        <f>'Output data week'!$H$55</f>
        <v>84</v>
      </c>
      <c r="U511" s="67">
        <f>((F517/7)/$Q$9)</f>
        <v>0</v>
      </c>
      <c r="V511" s="13" t="s">
        <v>44</v>
      </c>
      <c r="W511" s="69">
        <f>W510/$Q$9</f>
        <v>8.3916083916083916E-3</v>
      </c>
      <c r="Y511" s="68" t="s">
        <v>45</v>
      </c>
    </row>
    <row r="512" spans="2:26" s="47" customFormat="1" ht="13.75" customHeight="1" x14ac:dyDescent="0.3">
      <c r="B512" s="431"/>
      <c r="C512" s="5">
        <f t="shared" si="142"/>
        <v>44670</v>
      </c>
      <c r="D512" s="233">
        <f t="shared" si="143"/>
        <v>2836</v>
      </c>
      <c r="E512" s="30"/>
      <c r="F512" s="320"/>
      <c r="G512" s="320"/>
      <c r="H512" s="320"/>
      <c r="I512" s="320"/>
      <c r="J512" s="32">
        <f t="shared" si="141"/>
        <v>0</v>
      </c>
      <c r="K512" s="433"/>
      <c r="L512" s="434"/>
      <c r="M512" s="435" t="s">
        <v>46</v>
      </c>
      <c r="N512" s="436"/>
      <c r="O512" s="436"/>
      <c r="P512" s="11" t="s">
        <v>40</v>
      </c>
      <c r="Q512" s="55">
        <f>IFERROR(((G517/F517)*100),0)</f>
        <v>0</v>
      </c>
      <c r="R512" s="44"/>
      <c r="U512" s="72">
        <f>U502+F517</f>
        <v>622362</v>
      </c>
      <c r="V512" s="13" t="s">
        <v>47</v>
      </c>
      <c r="W512" s="75">
        <f>U512/$Q$9</f>
        <v>217.6090909090909</v>
      </c>
      <c r="X512" s="74"/>
      <c r="Y512" s="74" t="s">
        <v>63</v>
      </c>
      <c r="Z512" s="74"/>
    </row>
    <row r="513" spans="2:25" s="47" customFormat="1" ht="13.75" customHeight="1" x14ac:dyDescent="0.3">
      <c r="B513" s="431"/>
      <c r="C513" s="5">
        <f t="shared" si="142"/>
        <v>44671</v>
      </c>
      <c r="D513" s="233">
        <f t="shared" si="143"/>
        <v>2836</v>
      </c>
      <c r="E513" s="30"/>
      <c r="F513" s="320"/>
      <c r="G513" s="320"/>
      <c r="H513" s="320"/>
      <c r="I513" s="320"/>
      <c r="J513" s="32">
        <f t="shared" si="141"/>
        <v>0</v>
      </c>
      <c r="K513" s="433"/>
      <c r="L513" s="434"/>
      <c r="M513" s="435" t="s">
        <v>49</v>
      </c>
      <c r="N513" s="436"/>
      <c r="O513" s="436"/>
      <c r="P513" s="11" t="s">
        <v>50</v>
      </c>
      <c r="Q513" s="246"/>
      <c r="R513" s="76">
        <f>'Output data week'!$K$55</f>
        <v>63.899997711181641</v>
      </c>
      <c r="U513" s="65">
        <f>F517/$Q$9</f>
        <v>0</v>
      </c>
      <c r="V513" s="13" t="s">
        <v>51</v>
      </c>
    </row>
    <row r="514" spans="2:25" s="47" customFormat="1" ht="13.75" customHeight="1" x14ac:dyDescent="0.3">
      <c r="B514" s="431"/>
      <c r="C514" s="5">
        <f t="shared" si="142"/>
        <v>44672</v>
      </c>
      <c r="D514" s="233">
        <f t="shared" si="143"/>
        <v>2836</v>
      </c>
      <c r="E514" s="30"/>
      <c r="F514" s="320"/>
      <c r="G514" s="320"/>
      <c r="H514" s="320"/>
      <c r="I514" s="320"/>
      <c r="J514" s="32">
        <f t="shared" si="141"/>
        <v>0</v>
      </c>
      <c r="K514" s="433"/>
      <c r="L514" s="434"/>
      <c r="M514" s="435" t="s">
        <v>52</v>
      </c>
      <c r="N514" s="436"/>
      <c r="O514" s="436"/>
      <c r="P514" s="11" t="s">
        <v>50</v>
      </c>
      <c r="Q514" s="50">
        <f>IFERROR(Q513*(Q511/100),0)</f>
        <v>0</v>
      </c>
      <c r="R514" s="76">
        <f>'Output data week'!$M$55</f>
        <v>53.675998077392578</v>
      </c>
      <c r="U514" s="56">
        <f>((F517*Q513)/1000)</f>
        <v>0</v>
      </c>
      <c r="V514" s="13" t="s">
        <v>53</v>
      </c>
      <c r="W514" s="48">
        <f>W504+U514</f>
        <v>6225.9097000000002</v>
      </c>
      <c r="Y514" s="79" t="s">
        <v>54</v>
      </c>
    </row>
    <row r="515" spans="2:25" s="47" customFormat="1" ht="13.75" customHeight="1" x14ac:dyDescent="0.3">
      <c r="B515" s="431"/>
      <c r="C515" s="5">
        <f t="shared" si="142"/>
        <v>44673</v>
      </c>
      <c r="D515" s="233">
        <f t="shared" si="143"/>
        <v>2836</v>
      </c>
      <c r="E515" s="30"/>
      <c r="F515" s="320"/>
      <c r="G515" s="320"/>
      <c r="H515" s="320"/>
      <c r="I515" s="320"/>
      <c r="J515" s="32">
        <f t="shared" si="141"/>
        <v>0</v>
      </c>
      <c r="K515" s="433"/>
      <c r="L515" s="434"/>
      <c r="M515" s="435" t="s">
        <v>55</v>
      </c>
      <c r="N515" s="436"/>
      <c r="O515" s="436"/>
      <c r="P515" s="11" t="s">
        <v>50</v>
      </c>
      <c r="Q515" s="50">
        <f>IFERROR(((H517/7)/D517)*1000,0)</f>
        <v>0</v>
      </c>
      <c r="R515" s="49">
        <f>'Output data week'!$O$55</f>
        <v>125</v>
      </c>
      <c r="U515" s="66">
        <f>U514/$Q$9</f>
        <v>0</v>
      </c>
      <c r="V515" s="13" t="s">
        <v>56</v>
      </c>
      <c r="W515" s="84">
        <f>W514/$Q$9</f>
        <v>2.1768915034965035</v>
      </c>
      <c r="Y515" s="47" t="s">
        <v>57</v>
      </c>
    </row>
    <row r="516" spans="2:25" s="47" customFormat="1" ht="13.75" customHeight="1" thickBot="1" x14ac:dyDescent="0.35">
      <c r="B516" s="431"/>
      <c r="C516" s="22">
        <f t="shared" si="142"/>
        <v>44674</v>
      </c>
      <c r="D516" s="234">
        <f t="shared" si="143"/>
        <v>2836</v>
      </c>
      <c r="E516" s="31"/>
      <c r="F516" s="325"/>
      <c r="G516" s="325"/>
      <c r="H516" s="325"/>
      <c r="I516" s="325"/>
      <c r="J516" s="33">
        <f t="shared" si="141"/>
        <v>0</v>
      </c>
      <c r="K516" s="437"/>
      <c r="L516" s="438"/>
      <c r="M516" s="435" t="s">
        <v>58</v>
      </c>
      <c r="N516" s="436"/>
      <c r="O516" s="436"/>
      <c r="P516" s="11"/>
      <c r="Q516" s="40">
        <f>IFERROR(Q515/Q514,0)</f>
        <v>0</v>
      </c>
      <c r="R516" s="77">
        <f>'Output data week'!$Q$55</f>
        <v>2.3287876234694158</v>
      </c>
      <c r="U516" s="66">
        <f>H517/$Q$9</f>
        <v>0</v>
      </c>
      <c r="V516" s="13" t="s">
        <v>59</v>
      </c>
      <c r="X516" s="47">
        <f>IFERROR((X506+(F517/D517)),0)</f>
        <v>218.76128555910833</v>
      </c>
      <c r="Y516" s="47" t="s">
        <v>60</v>
      </c>
    </row>
    <row r="517" spans="2:25" s="47" customFormat="1" ht="13.75" customHeight="1" x14ac:dyDescent="0.3">
      <c r="B517" s="432"/>
      <c r="C517" s="21" t="s">
        <v>61</v>
      </c>
      <c r="D517" s="235">
        <f>SUM(D510:D516)/7</f>
        <v>2836</v>
      </c>
      <c r="E517" s="86">
        <f>IFERROR(SUM(E510:E516),0)</f>
        <v>0</v>
      </c>
      <c r="F517" s="87">
        <f>IFERROR(SUM(F510:F516),0)</f>
        <v>0</v>
      </c>
      <c r="G517" s="87">
        <f>IFERROR(SUM(G510:G516),0)</f>
        <v>0</v>
      </c>
      <c r="H517" s="87">
        <f>IFERROR(SUM(H510:H516),0)</f>
        <v>0</v>
      </c>
      <c r="I517" s="87">
        <f>IFERROR(SUM(I510:I516),0)</f>
        <v>0</v>
      </c>
      <c r="J517" s="34">
        <f t="shared" si="141"/>
        <v>0</v>
      </c>
      <c r="K517" s="439"/>
      <c r="L517" s="440"/>
      <c r="M517" s="454" t="s">
        <v>62</v>
      </c>
      <c r="N517" s="455"/>
      <c r="O517" s="455"/>
      <c r="P517" s="12" t="s">
        <v>50</v>
      </c>
      <c r="Q517" s="245"/>
      <c r="R517" s="45">
        <f>'Output data week'!$Y$55</f>
        <v>1959.9999785423279</v>
      </c>
      <c r="U517" s="46"/>
    </row>
    <row r="518" spans="2:25" s="47" customFormat="1" ht="5.25" customHeight="1" x14ac:dyDescent="0.3">
      <c r="B518" s="326"/>
      <c r="C518" s="326"/>
      <c r="D518" s="236"/>
      <c r="E518" s="326"/>
      <c r="F518" s="326"/>
      <c r="G518" s="326"/>
      <c r="H518" s="326"/>
      <c r="I518" s="326"/>
      <c r="J518" s="326"/>
      <c r="K518" s="423"/>
      <c r="L518" s="423"/>
      <c r="M518" s="321"/>
      <c r="N518" s="424"/>
      <c r="O518" s="424"/>
      <c r="P518" s="424"/>
      <c r="Q518" s="424"/>
      <c r="R518" s="424"/>
      <c r="U518" s="46"/>
    </row>
    <row r="519" spans="2:25" s="47" customFormat="1" ht="15.75" customHeight="1" x14ac:dyDescent="0.3">
      <c r="B519" s="363" t="s">
        <v>74</v>
      </c>
      <c r="C519" s="363" t="s">
        <v>75</v>
      </c>
      <c r="D519" s="364" t="s">
        <v>76</v>
      </c>
      <c r="E519" s="365" t="s">
        <v>77</v>
      </c>
      <c r="F519" s="363" t="s">
        <v>69</v>
      </c>
      <c r="G519" s="363" t="s">
        <v>46</v>
      </c>
      <c r="H519" s="363" t="s">
        <v>78</v>
      </c>
      <c r="I519" s="363" t="s">
        <v>79</v>
      </c>
      <c r="J519" s="363" t="s">
        <v>80</v>
      </c>
      <c r="K519" s="501" t="s">
        <v>81</v>
      </c>
      <c r="L519" s="503"/>
      <c r="M519" s="458" t="s">
        <v>37</v>
      </c>
      <c r="N519" s="459"/>
      <c r="O519" s="459"/>
      <c r="P519" s="7" t="s">
        <v>38</v>
      </c>
      <c r="Q519" s="241"/>
      <c r="R519" s="42"/>
      <c r="U519" s="46"/>
    </row>
    <row r="520" spans="2:25" s="47" customFormat="1" ht="13.75" customHeight="1" x14ac:dyDescent="0.3">
      <c r="B520" s="441">
        <f>B510+1</f>
        <v>65</v>
      </c>
      <c r="C520" s="6">
        <f>C516+1</f>
        <v>44675</v>
      </c>
      <c r="D520" s="229">
        <f>IFERROR(IF(C520=$H$9,$K$9,D516-E520),0)</f>
        <v>2836</v>
      </c>
      <c r="E520" s="28"/>
      <c r="F520" s="322"/>
      <c r="G520" s="322"/>
      <c r="H520" s="322"/>
      <c r="I520" s="322"/>
      <c r="J520" s="35">
        <f t="shared" ref="J520:J527" si="144">IFERROR(I520/H520,0)</f>
        <v>0</v>
      </c>
      <c r="K520" s="444"/>
      <c r="L520" s="445"/>
      <c r="M520" s="446" t="s">
        <v>39</v>
      </c>
      <c r="N520" s="447"/>
      <c r="O520" s="447"/>
      <c r="P520" s="8" t="s">
        <v>40</v>
      </c>
      <c r="Q520" s="54">
        <f>IFERROR(((E527/D527)*100),0)</f>
        <v>0</v>
      </c>
      <c r="R520" s="52">
        <f>'Output data week'!$D$56</f>
        <v>0.1</v>
      </c>
      <c r="U520" s="67">
        <f>E527/$Q$9</f>
        <v>0</v>
      </c>
      <c r="V520" s="13" t="s">
        <v>41</v>
      </c>
      <c r="W520" s="70">
        <f>W510+E527</f>
        <v>24</v>
      </c>
      <c r="Y520" s="47" t="s">
        <v>42</v>
      </c>
    </row>
    <row r="521" spans="2:25" s="47" customFormat="1" ht="13.75" customHeight="1" x14ac:dyDescent="0.3">
      <c r="B521" s="442"/>
      <c r="C521" s="6">
        <f t="shared" ref="C521:C526" si="145">C520+1</f>
        <v>44676</v>
      </c>
      <c r="D521" s="229">
        <f t="shared" ref="D521:D526" si="146">IFERROR(IF(C521=$H$9,$K$9,D520-E521),0)</f>
        <v>2836</v>
      </c>
      <c r="E521" s="28"/>
      <c r="F521" s="322"/>
      <c r="G521" s="322"/>
      <c r="H521" s="322"/>
      <c r="I521" s="322"/>
      <c r="J521" s="35">
        <f t="shared" si="144"/>
        <v>0</v>
      </c>
      <c r="K521" s="444"/>
      <c r="L521" s="445"/>
      <c r="M521" s="446" t="s">
        <v>43</v>
      </c>
      <c r="N521" s="447"/>
      <c r="O521" s="447"/>
      <c r="P521" s="8" t="s">
        <v>40</v>
      </c>
      <c r="Q521" s="54">
        <f>IFERROR(((F527/7)*100)/D527,0)</f>
        <v>0</v>
      </c>
      <c r="R521" s="52">
        <f>'Output data week'!$H$56</f>
        <v>84</v>
      </c>
      <c r="U521" s="67">
        <f>((F527/7)/$Q$9)</f>
        <v>0</v>
      </c>
      <c r="V521" s="13" t="s">
        <v>44</v>
      </c>
      <c r="W521" s="69">
        <f>W520/$Q$9</f>
        <v>8.3916083916083916E-3</v>
      </c>
      <c r="Y521" s="68" t="s">
        <v>45</v>
      </c>
    </row>
    <row r="522" spans="2:25" s="47" customFormat="1" ht="13.75" customHeight="1" x14ac:dyDescent="0.3">
      <c r="B522" s="442"/>
      <c r="C522" s="6">
        <f t="shared" si="145"/>
        <v>44677</v>
      </c>
      <c r="D522" s="229">
        <f t="shared" si="146"/>
        <v>2836</v>
      </c>
      <c r="E522" s="28"/>
      <c r="F522" s="322"/>
      <c r="G522" s="322"/>
      <c r="H522" s="322"/>
      <c r="I522" s="322"/>
      <c r="J522" s="35">
        <f t="shared" si="144"/>
        <v>0</v>
      </c>
      <c r="K522" s="444"/>
      <c r="L522" s="445"/>
      <c r="M522" s="446" t="s">
        <v>46</v>
      </c>
      <c r="N522" s="447"/>
      <c r="O522" s="447"/>
      <c r="P522" s="8" t="s">
        <v>40</v>
      </c>
      <c r="Q522" s="80">
        <f>IFERROR(((G527/F527)*100),0)</f>
        <v>0</v>
      </c>
      <c r="R522" s="52"/>
      <c r="U522" s="72">
        <f>U512+F527</f>
        <v>622362</v>
      </c>
      <c r="V522" s="13" t="s">
        <v>47</v>
      </c>
      <c r="W522" s="75">
        <f>U522/$Q$9</f>
        <v>217.6090909090909</v>
      </c>
      <c r="Y522" s="47" t="s">
        <v>63</v>
      </c>
    </row>
    <row r="523" spans="2:25" s="47" customFormat="1" ht="13.75" customHeight="1" x14ac:dyDescent="0.3">
      <c r="B523" s="442"/>
      <c r="C523" s="6">
        <f t="shared" si="145"/>
        <v>44678</v>
      </c>
      <c r="D523" s="229">
        <f t="shared" si="146"/>
        <v>2836</v>
      </c>
      <c r="E523" s="28"/>
      <c r="F523" s="322"/>
      <c r="G523" s="322"/>
      <c r="H523" s="322"/>
      <c r="I523" s="322"/>
      <c r="J523" s="35">
        <f t="shared" si="144"/>
        <v>0</v>
      </c>
      <c r="K523" s="444"/>
      <c r="L523" s="445"/>
      <c r="M523" s="446" t="s">
        <v>49</v>
      </c>
      <c r="N523" s="447"/>
      <c r="O523" s="447"/>
      <c r="P523" s="8" t="s">
        <v>50</v>
      </c>
      <c r="Q523" s="242"/>
      <c r="R523" s="52">
        <f>'Output data week'!$K$56</f>
        <v>64.000001907348633</v>
      </c>
      <c r="U523" s="65">
        <f>F527/$Q$9</f>
        <v>0</v>
      </c>
      <c r="V523" s="13" t="s">
        <v>51</v>
      </c>
    </row>
    <row r="524" spans="2:25" s="47" customFormat="1" ht="13.75" customHeight="1" x14ac:dyDescent="0.3">
      <c r="B524" s="442"/>
      <c r="C524" s="6">
        <f t="shared" si="145"/>
        <v>44679</v>
      </c>
      <c r="D524" s="229">
        <f t="shared" si="146"/>
        <v>2836</v>
      </c>
      <c r="E524" s="28"/>
      <c r="F524" s="322"/>
      <c r="G524" s="322"/>
      <c r="H524" s="322"/>
      <c r="I524" s="322"/>
      <c r="J524" s="35">
        <f t="shared" si="144"/>
        <v>0</v>
      </c>
      <c r="K524" s="444"/>
      <c r="L524" s="445"/>
      <c r="M524" s="446" t="s">
        <v>52</v>
      </c>
      <c r="N524" s="447"/>
      <c r="O524" s="447"/>
      <c r="P524" s="8" t="s">
        <v>50</v>
      </c>
      <c r="Q524" s="39">
        <f>IFERROR(Q523*(Q521/100),0)</f>
        <v>0</v>
      </c>
      <c r="R524" s="52">
        <f>'Output data week'!$M$56</f>
        <v>53.760001602172849</v>
      </c>
      <c r="U524" s="56">
        <f>((F527*Q523)/1000)</f>
        <v>0</v>
      </c>
      <c r="V524" s="13" t="s">
        <v>53</v>
      </c>
      <c r="W524" s="48">
        <f>W514+U524</f>
        <v>6225.9097000000002</v>
      </c>
      <c r="Y524" s="79" t="s">
        <v>54</v>
      </c>
    </row>
    <row r="525" spans="2:25" s="47" customFormat="1" ht="13.75" customHeight="1" x14ac:dyDescent="0.3">
      <c r="B525" s="442"/>
      <c r="C525" s="6">
        <f t="shared" si="145"/>
        <v>44680</v>
      </c>
      <c r="D525" s="229">
        <f t="shared" si="146"/>
        <v>2836</v>
      </c>
      <c r="E525" s="28"/>
      <c r="F525" s="322"/>
      <c r="G525" s="322"/>
      <c r="H525" s="322"/>
      <c r="I525" s="322"/>
      <c r="J525" s="35">
        <f t="shared" si="144"/>
        <v>0</v>
      </c>
      <c r="K525" s="444"/>
      <c r="L525" s="445"/>
      <c r="M525" s="446" t="s">
        <v>55</v>
      </c>
      <c r="N525" s="447"/>
      <c r="O525" s="447"/>
      <c r="P525" s="8" t="s">
        <v>50</v>
      </c>
      <c r="Q525" s="39">
        <f>IFERROR(((H527/7)/D527)*1000,0)</f>
        <v>0</v>
      </c>
      <c r="R525" s="52">
        <f>'Output data week'!$O$56</f>
        <v>125</v>
      </c>
      <c r="U525" s="66">
        <f>U524/$Q$9</f>
        <v>0</v>
      </c>
      <c r="V525" s="13" t="s">
        <v>56</v>
      </c>
      <c r="W525" s="84">
        <f>W524/$Q$9</f>
        <v>2.1768915034965035</v>
      </c>
      <c r="Y525" s="47" t="s">
        <v>57</v>
      </c>
    </row>
    <row r="526" spans="2:25" s="47" customFormat="1" ht="13.75" customHeight="1" thickBot="1" x14ac:dyDescent="0.35">
      <c r="B526" s="442"/>
      <c r="C526" s="20">
        <f t="shared" si="145"/>
        <v>44681</v>
      </c>
      <c r="D526" s="230">
        <f t="shared" si="146"/>
        <v>2836</v>
      </c>
      <c r="E526" s="29"/>
      <c r="F526" s="323"/>
      <c r="G526" s="323"/>
      <c r="H526" s="323"/>
      <c r="I526" s="323"/>
      <c r="J526" s="36">
        <f t="shared" si="144"/>
        <v>0</v>
      </c>
      <c r="K526" s="448"/>
      <c r="L526" s="449"/>
      <c r="M526" s="446" t="s">
        <v>58</v>
      </c>
      <c r="N526" s="447"/>
      <c r="O526" s="447"/>
      <c r="P526" s="8"/>
      <c r="Q526" s="51">
        <f>IFERROR(Q525/Q524,0)</f>
        <v>0</v>
      </c>
      <c r="R526" s="52">
        <f>'Output data week'!$Q$56</f>
        <v>2.3251487402289772</v>
      </c>
      <c r="U526" s="66">
        <f>H527/$Q$9</f>
        <v>0</v>
      </c>
      <c r="V526" s="13" t="s">
        <v>59</v>
      </c>
      <c r="X526" s="47">
        <f>IFERROR((X516+(F527/D527)),0)</f>
        <v>218.76128555910833</v>
      </c>
      <c r="Y526" s="47" t="s">
        <v>60</v>
      </c>
    </row>
    <row r="527" spans="2:25" s="47" customFormat="1" ht="13.75" customHeight="1" x14ac:dyDescent="0.3">
      <c r="B527" s="443"/>
      <c r="C527" s="19" t="s">
        <v>61</v>
      </c>
      <c r="D527" s="231">
        <f>SUM(D520:D526)/7</f>
        <v>2836</v>
      </c>
      <c r="E527" s="23">
        <f>IFERROR(SUM(E520:E526),0)</f>
        <v>0</v>
      </c>
      <c r="F527" s="24">
        <f>IFERROR(SUM(F520:F526),0)</f>
        <v>0</v>
      </c>
      <c r="G527" s="24">
        <f>IFERROR(SUM(G520:G526),0)</f>
        <v>0</v>
      </c>
      <c r="H527" s="24">
        <f>IFERROR(SUM(H520:H526),0)</f>
        <v>0</v>
      </c>
      <c r="I527" s="24">
        <f>IFERROR(SUM(I520:I526),0)</f>
        <v>0</v>
      </c>
      <c r="J527" s="37">
        <f t="shared" si="144"/>
        <v>0</v>
      </c>
      <c r="K527" s="450"/>
      <c r="L527" s="451"/>
      <c r="M527" s="452" t="s">
        <v>62</v>
      </c>
      <c r="N527" s="453"/>
      <c r="O527" s="453"/>
      <c r="P527" s="9" t="s">
        <v>50</v>
      </c>
      <c r="Q527" s="243"/>
      <c r="R527" s="53">
        <f>'Output data week'!$Y$56</f>
        <v>1959.9999785423279</v>
      </c>
      <c r="U527" s="46"/>
    </row>
    <row r="528" spans="2:25" s="47" customFormat="1" ht="5.25" customHeight="1" x14ac:dyDescent="0.3">
      <c r="B528" s="324"/>
      <c r="C528" s="324"/>
      <c r="D528" s="232"/>
      <c r="E528" s="324"/>
      <c r="F528" s="324"/>
      <c r="G528" s="324"/>
      <c r="H528" s="324"/>
      <c r="I528" s="324"/>
      <c r="J528" s="324"/>
      <c r="K528" s="461"/>
      <c r="L528" s="461"/>
      <c r="M528" s="321"/>
      <c r="N528" s="424"/>
      <c r="O528" s="424"/>
      <c r="P528" s="424"/>
      <c r="Q528" s="424"/>
      <c r="R528" s="424"/>
      <c r="U528" s="46"/>
    </row>
    <row r="529" spans="2:26" s="47" customFormat="1" ht="15.75" customHeight="1" x14ac:dyDescent="0.3">
      <c r="B529" s="363" t="s">
        <v>74</v>
      </c>
      <c r="C529" s="363" t="s">
        <v>75</v>
      </c>
      <c r="D529" s="364" t="s">
        <v>76</v>
      </c>
      <c r="E529" s="365" t="s">
        <v>77</v>
      </c>
      <c r="F529" s="363" t="s">
        <v>71</v>
      </c>
      <c r="G529" s="363" t="s">
        <v>46</v>
      </c>
      <c r="H529" s="363" t="s">
        <v>78</v>
      </c>
      <c r="I529" s="363" t="s">
        <v>79</v>
      </c>
      <c r="J529" s="363" t="s">
        <v>80</v>
      </c>
      <c r="K529" s="501" t="s">
        <v>81</v>
      </c>
      <c r="L529" s="502"/>
      <c r="M529" s="428" t="s">
        <v>37</v>
      </c>
      <c r="N529" s="429"/>
      <c r="O529" s="429"/>
      <c r="P529" s="10" t="s">
        <v>38</v>
      </c>
      <c r="Q529" s="244"/>
      <c r="R529" s="43"/>
      <c r="U529" s="46"/>
    </row>
    <row r="530" spans="2:26" s="47" customFormat="1" ht="12.75" customHeight="1" x14ac:dyDescent="0.3">
      <c r="B530" s="430">
        <f>B520+1</f>
        <v>66</v>
      </c>
      <c r="C530" s="5">
        <f>C526+1</f>
        <v>44682</v>
      </c>
      <c r="D530" s="233">
        <f>IFERROR(IF(C530=$H$9,$K$9,D526-E530),0)</f>
        <v>2836</v>
      </c>
      <c r="E530" s="30"/>
      <c r="F530" s="320"/>
      <c r="G530" s="320"/>
      <c r="H530" s="320"/>
      <c r="I530" s="320"/>
      <c r="J530" s="32">
        <f t="shared" ref="J530:J537" si="147">IFERROR(I530/H530,0)</f>
        <v>0</v>
      </c>
      <c r="K530" s="433"/>
      <c r="L530" s="434"/>
      <c r="M530" s="435" t="s">
        <v>39</v>
      </c>
      <c r="N530" s="436"/>
      <c r="O530" s="436"/>
      <c r="P530" s="11" t="s">
        <v>40</v>
      </c>
      <c r="Q530" s="55">
        <f>IFERROR(((E537/D537)*100),0)</f>
        <v>0</v>
      </c>
      <c r="R530" s="78">
        <f>'Output data week'!$D$57</f>
        <v>0.1</v>
      </c>
      <c r="U530" s="67">
        <f>E537/$Q$9</f>
        <v>0</v>
      </c>
      <c r="V530" s="13" t="s">
        <v>41</v>
      </c>
      <c r="W530" s="70">
        <f>W520+E537</f>
        <v>24</v>
      </c>
      <c r="Y530" s="47" t="s">
        <v>42</v>
      </c>
    </row>
    <row r="531" spans="2:26" s="47" customFormat="1" ht="12.75" customHeight="1" x14ac:dyDescent="0.3">
      <c r="B531" s="431"/>
      <c r="C531" s="5">
        <f t="shared" ref="C531:C536" si="148">C530+1</f>
        <v>44683</v>
      </c>
      <c r="D531" s="233">
        <f t="shared" ref="D531:D536" si="149">IFERROR(IF(C531=$H$9,$K$9,D530-E531),0)</f>
        <v>2836</v>
      </c>
      <c r="E531" s="30"/>
      <c r="F531" s="320"/>
      <c r="G531" s="320"/>
      <c r="H531" s="320"/>
      <c r="I531" s="320"/>
      <c r="J531" s="32">
        <f t="shared" si="147"/>
        <v>0</v>
      </c>
      <c r="K531" s="433"/>
      <c r="L531" s="434"/>
      <c r="M531" s="435" t="s">
        <v>43</v>
      </c>
      <c r="N531" s="436"/>
      <c r="O531" s="436"/>
      <c r="P531" s="11" t="s">
        <v>40</v>
      </c>
      <c r="Q531" s="81">
        <f>IFERROR(((F537/7)*100)/D537,0)</f>
        <v>0</v>
      </c>
      <c r="R531" s="76">
        <f>'Output data week'!$H$57</f>
        <v>83</v>
      </c>
      <c r="U531" s="67">
        <f>((F537/7)/$Q$9)</f>
        <v>0</v>
      </c>
      <c r="V531" s="13" t="s">
        <v>44</v>
      </c>
      <c r="W531" s="69">
        <f>W530/$Q$9</f>
        <v>8.3916083916083916E-3</v>
      </c>
      <c r="Y531" s="68" t="s">
        <v>45</v>
      </c>
    </row>
    <row r="532" spans="2:26" s="47" customFormat="1" ht="12.75" customHeight="1" x14ac:dyDescent="0.3">
      <c r="B532" s="431"/>
      <c r="C532" s="5">
        <f t="shared" si="148"/>
        <v>44684</v>
      </c>
      <c r="D532" s="233">
        <f t="shared" si="149"/>
        <v>2836</v>
      </c>
      <c r="E532" s="30"/>
      <c r="F532" s="320"/>
      <c r="G532" s="320"/>
      <c r="H532" s="320"/>
      <c r="I532" s="320"/>
      <c r="J532" s="32">
        <f t="shared" si="147"/>
        <v>0</v>
      </c>
      <c r="K532" s="433"/>
      <c r="L532" s="434"/>
      <c r="M532" s="435" t="s">
        <v>46</v>
      </c>
      <c r="N532" s="436"/>
      <c r="O532" s="436"/>
      <c r="P532" s="11" t="s">
        <v>40</v>
      </c>
      <c r="Q532" s="55">
        <f>IFERROR(((G537/F537)*100),0)</f>
        <v>0</v>
      </c>
      <c r="R532" s="44"/>
      <c r="U532" s="72">
        <f>U522+F537</f>
        <v>622362</v>
      </c>
      <c r="V532" s="13" t="s">
        <v>47</v>
      </c>
      <c r="W532" s="75">
        <f>U532/$Q$9</f>
        <v>217.6090909090909</v>
      </c>
      <c r="X532" s="74"/>
      <c r="Y532" s="74" t="s">
        <v>63</v>
      </c>
      <c r="Z532" s="74"/>
    </row>
    <row r="533" spans="2:26" s="47" customFormat="1" ht="12.75" customHeight="1" x14ac:dyDescent="0.3">
      <c r="B533" s="431"/>
      <c r="C533" s="5">
        <f t="shared" si="148"/>
        <v>44685</v>
      </c>
      <c r="D533" s="233">
        <f t="shared" si="149"/>
        <v>2836</v>
      </c>
      <c r="E533" s="30"/>
      <c r="F533" s="320"/>
      <c r="G533" s="320"/>
      <c r="H533" s="320"/>
      <c r="I533" s="320"/>
      <c r="J533" s="32">
        <f t="shared" si="147"/>
        <v>0</v>
      </c>
      <c r="K533" s="433"/>
      <c r="L533" s="434"/>
      <c r="M533" s="435" t="s">
        <v>49</v>
      </c>
      <c r="N533" s="436"/>
      <c r="O533" s="436"/>
      <c r="P533" s="11" t="s">
        <v>50</v>
      </c>
      <c r="Q533" s="246"/>
      <c r="R533" s="76">
        <f>'Output data week'!$K$57</f>
        <v>64.000001907348633</v>
      </c>
      <c r="U533" s="65">
        <f>F537/$Q$9</f>
        <v>0</v>
      </c>
      <c r="V533" s="13" t="s">
        <v>51</v>
      </c>
    </row>
    <row r="534" spans="2:26" s="47" customFormat="1" ht="12.75" customHeight="1" x14ac:dyDescent="0.3">
      <c r="B534" s="431"/>
      <c r="C534" s="5">
        <f t="shared" si="148"/>
        <v>44686</v>
      </c>
      <c r="D534" s="233">
        <f t="shared" si="149"/>
        <v>2836</v>
      </c>
      <c r="E534" s="30"/>
      <c r="F534" s="320"/>
      <c r="G534" s="320"/>
      <c r="H534" s="320"/>
      <c r="I534" s="320"/>
      <c r="J534" s="32">
        <f t="shared" si="147"/>
        <v>0</v>
      </c>
      <c r="K534" s="433"/>
      <c r="L534" s="434"/>
      <c r="M534" s="435" t="s">
        <v>52</v>
      </c>
      <c r="N534" s="436"/>
      <c r="O534" s="436"/>
      <c r="P534" s="11" t="s">
        <v>50</v>
      </c>
      <c r="Q534" s="50">
        <f>IFERROR(Q533*(Q531/100),0)</f>
        <v>0</v>
      </c>
      <c r="R534" s="76">
        <f>'Output data week'!$M$57</f>
        <v>53.120001583099359</v>
      </c>
      <c r="U534" s="56">
        <f>((F537*Q533)/1000)</f>
        <v>0</v>
      </c>
      <c r="V534" s="13" t="s">
        <v>53</v>
      </c>
      <c r="W534" s="48">
        <f>W524+U534</f>
        <v>6225.9097000000002</v>
      </c>
      <c r="Y534" s="79" t="s">
        <v>54</v>
      </c>
    </row>
    <row r="535" spans="2:26" s="47" customFormat="1" ht="12.75" customHeight="1" x14ac:dyDescent="0.3">
      <c r="B535" s="431"/>
      <c r="C535" s="5">
        <f t="shared" si="148"/>
        <v>44687</v>
      </c>
      <c r="D535" s="233">
        <f t="shared" si="149"/>
        <v>2836</v>
      </c>
      <c r="E535" s="30"/>
      <c r="F535" s="320"/>
      <c r="G535" s="320"/>
      <c r="H535" s="320"/>
      <c r="I535" s="320"/>
      <c r="J535" s="32">
        <f t="shared" si="147"/>
        <v>0</v>
      </c>
      <c r="K535" s="433"/>
      <c r="L535" s="434"/>
      <c r="M535" s="435" t="s">
        <v>55</v>
      </c>
      <c r="N535" s="436"/>
      <c r="O535" s="436"/>
      <c r="P535" s="11" t="s">
        <v>50</v>
      </c>
      <c r="Q535" s="50">
        <f>IFERROR(((H537/7)/D537)*1000,0)</f>
        <v>0</v>
      </c>
      <c r="R535" s="49">
        <f>'Output data week'!$O$57</f>
        <v>125</v>
      </c>
      <c r="U535" s="66">
        <f>U534/$Q$9</f>
        <v>0</v>
      </c>
      <c r="V535" s="13" t="s">
        <v>56</v>
      </c>
      <c r="W535" s="84">
        <f>W534/$Q$9</f>
        <v>2.1768915034965035</v>
      </c>
      <c r="Y535" s="47" t="s">
        <v>57</v>
      </c>
    </row>
    <row r="536" spans="2:26" s="47" customFormat="1" ht="13.5" customHeight="1" thickBot="1" x14ac:dyDescent="0.35">
      <c r="B536" s="431"/>
      <c r="C536" s="22">
        <f t="shared" si="148"/>
        <v>44688</v>
      </c>
      <c r="D536" s="234">
        <f t="shared" si="149"/>
        <v>2836</v>
      </c>
      <c r="E536" s="31"/>
      <c r="F536" s="325"/>
      <c r="G536" s="325"/>
      <c r="H536" s="325"/>
      <c r="I536" s="325"/>
      <c r="J536" s="33">
        <f t="shared" si="147"/>
        <v>0</v>
      </c>
      <c r="K536" s="437"/>
      <c r="L536" s="438"/>
      <c r="M536" s="435" t="s">
        <v>58</v>
      </c>
      <c r="N536" s="436"/>
      <c r="O536" s="436"/>
      <c r="P536" s="11"/>
      <c r="Q536" s="40">
        <f>IFERROR(Q535/Q534,0)</f>
        <v>0</v>
      </c>
      <c r="R536" s="77">
        <f>'Output data week'!$Q$57</f>
        <v>2.3531625804726999</v>
      </c>
      <c r="U536" s="66">
        <f>H537/$Q$9</f>
        <v>0</v>
      </c>
      <c r="V536" s="13" t="s">
        <v>59</v>
      </c>
      <c r="X536" s="47">
        <f>IFERROR((X526+(F537/D537)),0)</f>
        <v>218.76128555910833</v>
      </c>
      <c r="Y536" s="47" t="s">
        <v>60</v>
      </c>
    </row>
    <row r="537" spans="2:26" s="47" customFormat="1" ht="12.75" customHeight="1" x14ac:dyDescent="0.3">
      <c r="B537" s="432"/>
      <c r="C537" s="21" t="s">
        <v>61</v>
      </c>
      <c r="D537" s="235">
        <f>SUM(D530:D536)/7</f>
        <v>2836</v>
      </c>
      <c r="E537" s="86">
        <f>IFERROR(SUM(E530:E536),0)</f>
        <v>0</v>
      </c>
      <c r="F537" s="87">
        <f>IFERROR(SUM(F530:F536),0)</f>
        <v>0</v>
      </c>
      <c r="G537" s="87">
        <f>IFERROR(SUM(G530:G536),0)</f>
        <v>0</v>
      </c>
      <c r="H537" s="87">
        <f>IFERROR(SUM(H530:H536),0)</f>
        <v>0</v>
      </c>
      <c r="I537" s="87">
        <f>IFERROR(SUM(I530:I536),0)</f>
        <v>0</v>
      </c>
      <c r="J537" s="34">
        <f t="shared" si="147"/>
        <v>0</v>
      </c>
      <c r="K537" s="439"/>
      <c r="L537" s="440"/>
      <c r="M537" s="454" t="s">
        <v>62</v>
      </c>
      <c r="N537" s="455"/>
      <c r="O537" s="455"/>
      <c r="P537" s="12" t="s">
        <v>50</v>
      </c>
      <c r="Q537" s="245"/>
      <c r="R537" s="45">
        <f>'Output data week'!$Y$57</f>
        <v>1959.9999785423279</v>
      </c>
      <c r="U537" s="46"/>
    </row>
    <row r="538" spans="2:26" s="47" customFormat="1" ht="5.25" customHeight="1" x14ac:dyDescent="0.3">
      <c r="B538" s="58"/>
      <c r="C538" s="59"/>
      <c r="D538" s="237"/>
      <c r="E538" s="61"/>
      <c r="F538" s="61"/>
      <c r="G538" s="61"/>
      <c r="H538" s="61"/>
      <c r="I538" s="61"/>
      <c r="J538" s="62"/>
      <c r="K538" s="63"/>
      <c r="L538" s="63"/>
      <c r="M538" s="317"/>
      <c r="N538" s="317"/>
      <c r="O538" s="317"/>
      <c r="P538" s="11"/>
      <c r="Q538" s="253"/>
      <c r="R538" s="57"/>
      <c r="U538" s="46"/>
    </row>
    <row r="539" spans="2:26" s="47" customFormat="1" ht="15.75" customHeight="1" x14ac:dyDescent="0.3">
      <c r="B539" s="504" t="s">
        <v>90</v>
      </c>
      <c r="C539" s="505"/>
      <c r="D539" s="366" t="s">
        <v>65</v>
      </c>
      <c r="E539" s="367">
        <f>E507+E517+E527+E537</f>
        <v>0</v>
      </c>
      <c r="F539" s="367">
        <f>F507+F517+F527+F537</f>
        <v>0</v>
      </c>
      <c r="G539" s="367">
        <f>G507+G517+G527+G537</f>
        <v>0</v>
      </c>
      <c r="H539" s="367">
        <f>H507+H517+H527+H537</f>
        <v>0</v>
      </c>
      <c r="I539" s="367">
        <f>I507+I517+I527+I537</f>
        <v>0</v>
      </c>
      <c r="J539" s="368">
        <f>IFERROR(I539/H539,0)</f>
        <v>0</v>
      </c>
      <c r="K539" s="506" t="s">
        <v>66</v>
      </c>
      <c r="L539" s="507"/>
      <c r="M539" s="507"/>
      <c r="N539" s="507"/>
      <c r="O539" s="369">
        <f>IFERROR(U504+U514+U524+U534,0)</f>
        <v>0</v>
      </c>
      <c r="P539" s="370" t="s">
        <v>67</v>
      </c>
      <c r="Q539" s="371" t="s">
        <v>68</v>
      </c>
      <c r="R539" s="372">
        <f>IFERROR(H539/O539,0)</f>
        <v>0</v>
      </c>
      <c r="U539" s="46"/>
    </row>
    <row r="540" spans="2:26" s="47" customFormat="1" ht="5.25" customHeight="1" x14ac:dyDescent="0.3">
      <c r="B540" s="326"/>
      <c r="C540" s="326"/>
      <c r="D540" s="236"/>
      <c r="E540" s="326"/>
      <c r="F540" s="326"/>
      <c r="G540" s="326"/>
      <c r="H540" s="326"/>
      <c r="I540" s="326"/>
      <c r="J540" s="326"/>
      <c r="K540" s="423"/>
      <c r="L540" s="423"/>
      <c r="M540" s="321"/>
      <c r="N540" s="424"/>
      <c r="O540" s="424"/>
      <c r="P540" s="424"/>
      <c r="Q540" s="424"/>
      <c r="R540" s="424"/>
      <c r="U540" s="46"/>
    </row>
    <row r="541" spans="2:26" s="47" customFormat="1" ht="15.75" customHeight="1" x14ac:dyDescent="0.3">
      <c r="B541" s="363" t="s">
        <v>74</v>
      </c>
      <c r="C541" s="363" t="s">
        <v>75</v>
      </c>
      <c r="D541" s="364" t="s">
        <v>76</v>
      </c>
      <c r="E541" s="365" t="s">
        <v>77</v>
      </c>
      <c r="F541" s="363" t="s">
        <v>69</v>
      </c>
      <c r="G541" s="363" t="s">
        <v>46</v>
      </c>
      <c r="H541" s="363" t="s">
        <v>78</v>
      </c>
      <c r="I541" s="363" t="s">
        <v>79</v>
      </c>
      <c r="J541" s="363" t="s">
        <v>80</v>
      </c>
      <c r="K541" s="501" t="s">
        <v>81</v>
      </c>
      <c r="L541" s="503"/>
      <c r="M541" s="458" t="s">
        <v>37</v>
      </c>
      <c r="N541" s="459"/>
      <c r="O541" s="459"/>
      <c r="P541" s="7" t="s">
        <v>38</v>
      </c>
      <c r="Q541" s="241"/>
      <c r="R541" s="42"/>
      <c r="U541" s="46"/>
    </row>
    <row r="542" spans="2:26" s="47" customFormat="1" ht="13.75" customHeight="1" x14ac:dyDescent="0.3">
      <c r="B542" s="441">
        <f>B530+1</f>
        <v>67</v>
      </c>
      <c r="C542" s="6">
        <f>C536+1</f>
        <v>44689</v>
      </c>
      <c r="D542" s="229">
        <f>IFERROR(IF(C542=$H$9,$K$9,D536-E542),0)</f>
        <v>2836</v>
      </c>
      <c r="E542" s="28"/>
      <c r="F542" s="322"/>
      <c r="G542" s="322"/>
      <c r="H542" s="322"/>
      <c r="I542" s="322"/>
      <c r="J542" s="35">
        <f t="shared" ref="J542:J549" si="150">IFERROR(I542/H542,0)</f>
        <v>0</v>
      </c>
      <c r="K542" s="444"/>
      <c r="L542" s="445"/>
      <c r="M542" s="446" t="s">
        <v>39</v>
      </c>
      <c r="N542" s="447"/>
      <c r="O542" s="447"/>
      <c r="P542" s="8" t="s">
        <v>40</v>
      </c>
      <c r="Q542" s="54">
        <f>IFERROR(((E549/D549)*100),0)</f>
        <v>0</v>
      </c>
      <c r="R542" s="52">
        <f>'Output data week'!$D$58</f>
        <v>0.1</v>
      </c>
      <c r="U542" s="67">
        <f>E549/$Q$9</f>
        <v>0</v>
      </c>
      <c r="V542" s="13" t="s">
        <v>41</v>
      </c>
      <c r="W542" s="70">
        <f>E549+W530</f>
        <v>24</v>
      </c>
      <c r="Y542" s="47" t="s">
        <v>42</v>
      </c>
    </row>
    <row r="543" spans="2:26" s="47" customFormat="1" ht="13.75" customHeight="1" x14ac:dyDescent="0.3">
      <c r="B543" s="442"/>
      <c r="C543" s="6">
        <f t="shared" ref="C543:C548" si="151">C542+1</f>
        <v>44690</v>
      </c>
      <c r="D543" s="229">
        <f t="shared" ref="D543:D548" si="152">IFERROR(IF(C543=$H$9,$K$9,D542-E543),0)</f>
        <v>2836</v>
      </c>
      <c r="E543" s="28"/>
      <c r="F543" s="322"/>
      <c r="G543" s="322"/>
      <c r="H543" s="322"/>
      <c r="I543" s="322"/>
      <c r="J543" s="35">
        <f t="shared" si="150"/>
        <v>0</v>
      </c>
      <c r="K543" s="444"/>
      <c r="L543" s="445"/>
      <c r="M543" s="446" t="s">
        <v>43</v>
      </c>
      <c r="N543" s="447"/>
      <c r="O543" s="447"/>
      <c r="P543" s="8" t="s">
        <v>40</v>
      </c>
      <c r="Q543" s="54">
        <f>IFERROR(((F549/7)*100)/D549,0)</f>
        <v>0</v>
      </c>
      <c r="R543" s="52">
        <f>'Output data week'!$H$58</f>
        <v>82.5</v>
      </c>
      <c r="U543" s="67">
        <f>((F549/7)/$Q$9)</f>
        <v>0</v>
      </c>
      <c r="V543" s="13" t="s">
        <v>44</v>
      </c>
      <c r="W543" s="69">
        <f>W542/$Q$9</f>
        <v>8.3916083916083916E-3</v>
      </c>
      <c r="Y543" s="68" t="s">
        <v>45</v>
      </c>
    </row>
    <row r="544" spans="2:26" s="47" customFormat="1" ht="13.75" customHeight="1" x14ac:dyDescent="0.3">
      <c r="B544" s="442"/>
      <c r="C544" s="6">
        <f t="shared" si="151"/>
        <v>44691</v>
      </c>
      <c r="D544" s="229">
        <f t="shared" si="152"/>
        <v>2836</v>
      </c>
      <c r="E544" s="28"/>
      <c r="F544" s="322"/>
      <c r="G544" s="322"/>
      <c r="H544" s="322"/>
      <c r="I544" s="322"/>
      <c r="J544" s="35">
        <f t="shared" si="150"/>
        <v>0</v>
      </c>
      <c r="K544" s="444"/>
      <c r="L544" s="445"/>
      <c r="M544" s="446" t="s">
        <v>46</v>
      </c>
      <c r="N544" s="447"/>
      <c r="O544" s="447"/>
      <c r="P544" s="8" t="s">
        <v>40</v>
      </c>
      <c r="Q544" s="80">
        <f>IFERROR(((G549/F549)*100),0)</f>
        <v>0</v>
      </c>
      <c r="R544" s="52"/>
      <c r="U544" s="72">
        <f>U532+F549</f>
        <v>622362</v>
      </c>
      <c r="V544" s="13" t="s">
        <v>47</v>
      </c>
      <c r="W544" s="75">
        <f>U544/$Q$9</f>
        <v>217.6090909090909</v>
      </c>
      <c r="Y544" s="47" t="s">
        <v>63</v>
      </c>
    </row>
    <row r="545" spans="2:26" s="47" customFormat="1" ht="13.75" customHeight="1" x14ac:dyDescent="0.3">
      <c r="B545" s="442"/>
      <c r="C545" s="6">
        <f t="shared" si="151"/>
        <v>44692</v>
      </c>
      <c r="D545" s="229">
        <f t="shared" si="152"/>
        <v>2836</v>
      </c>
      <c r="E545" s="28"/>
      <c r="F545" s="322"/>
      <c r="G545" s="322"/>
      <c r="H545" s="322"/>
      <c r="I545" s="322"/>
      <c r="J545" s="35">
        <f t="shared" si="150"/>
        <v>0</v>
      </c>
      <c r="K545" s="444"/>
      <c r="L545" s="445"/>
      <c r="M545" s="446" t="s">
        <v>49</v>
      </c>
      <c r="N545" s="447"/>
      <c r="O545" s="447"/>
      <c r="P545" s="8" t="s">
        <v>50</v>
      </c>
      <c r="Q545" s="242"/>
      <c r="R545" s="52">
        <f>'Output data week'!$K$58</f>
        <v>64.100000381469727</v>
      </c>
      <c r="U545" s="65">
        <f>F549/$Q$9</f>
        <v>0</v>
      </c>
      <c r="V545" s="13" t="s">
        <v>51</v>
      </c>
    </row>
    <row r="546" spans="2:26" s="47" customFormat="1" ht="13.75" customHeight="1" x14ac:dyDescent="0.3">
      <c r="B546" s="442"/>
      <c r="C546" s="6">
        <f t="shared" si="151"/>
        <v>44693</v>
      </c>
      <c r="D546" s="229">
        <f t="shared" si="152"/>
        <v>2836</v>
      </c>
      <c r="E546" s="28"/>
      <c r="F546" s="322"/>
      <c r="G546" s="322"/>
      <c r="H546" s="322"/>
      <c r="I546" s="322"/>
      <c r="J546" s="35">
        <f t="shared" si="150"/>
        <v>0</v>
      </c>
      <c r="K546" s="444"/>
      <c r="L546" s="445"/>
      <c r="M546" s="446" t="s">
        <v>52</v>
      </c>
      <c r="N546" s="447"/>
      <c r="O546" s="447"/>
      <c r="P546" s="8" t="s">
        <v>50</v>
      </c>
      <c r="Q546" s="39">
        <f>IFERROR(Q545*(Q543/100),0)</f>
        <v>0</v>
      </c>
      <c r="R546" s="52">
        <f>'Output data week'!$M$58</f>
        <v>52.882500314712523</v>
      </c>
      <c r="U546" s="56">
        <f>((F549*Q545)/1000)</f>
        <v>0</v>
      </c>
      <c r="V546" s="13" t="s">
        <v>53</v>
      </c>
      <c r="W546" s="75">
        <f>W534+U546</f>
        <v>6225.9097000000002</v>
      </c>
      <c r="Y546" s="79" t="s">
        <v>54</v>
      </c>
    </row>
    <row r="547" spans="2:26" s="47" customFormat="1" ht="13.75" customHeight="1" x14ac:dyDescent="0.3">
      <c r="B547" s="442"/>
      <c r="C547" s="6">
        <f t="shared" si="151"/>
        <v>44694</v>
      </c>
      <c r="D547" s="229">
        <f t="shared" si="152"/>
        <v>2836</v>
      </c>
      <c r="E547" s="28"/>
      <c r="F547" s="322"/>
      <c r="G547" s="322"/>
      <c r="H547" s="322"/>
      <c r="I547" s="322"/>
      <c r="J547" s="35">
        <f t="shared" si="150"/>
        <v>0</v>
      </c>
      <c r="K547" s="444"/>
      <c r="L547" s="445"/>
      <c r="M547" s="446" t="s">
        <v>55</v>
      </c>
      <c r="N547" s="447"/>
      <c r="O547" s="447"/>
      <c r="P547" s="8" t="s">
        <v>50</v>
      </c>
      <c r="Q547" s="39">
        <f>IFERROR(((H549/7)/D549)*1000,0)</f>
        <v>0</v>
      </c>
      <c r="R547" s="52">
        <f>'Output data week'!$O$58</f>
        <v>125</v>
      </c>
      <c r="U547" s="66">
        <f>U546/$Q$9</f>
        <v>0</v>
      </c>
      <c r="V547" s="13" t="s">
        <v>56</v>
      </c>
      <c r="W547" s="84">
        <f>W546/$Q$9</f>
        <v>2.1768915034965035</v>
      </c>
      <c r="Y547" s="47" t="s">
        <v>57</v>
      </c>
    </row>
    <row r="548" spans="2:26" s="47" customFormat="1" ht="13.75" customHeight="1" thickBot="1" x14ac:dyDescent="0.35">
      <c r="B548" s="442"/>
      <c r="C548" s="20">
        <f t="shared" si="151"/>
        <v>44695</v>
      </c>
      <c r="D548" s="230">
        <f t="shared" si="152"/>
        <v>2836</v>
      </c>
      <c r="E548" s="29"/>
      <c r="F548" s="323"/>
      <c r="G548" s="323"/>
      <c r="H548" s="323"/>
      <c r="I548" s="323"/>
      <c r="J548" s="36">
        <f t="shared" si="150"/>
        <v>0</v>
      </c>
      <c r="K548" s="448"/>
      <c r="L548" s="449"/>
      <c r="M548" s="446" t="s">
        <v>58</v>
      </c>
      <c r="N548" s="447"/>
      <c r="O548" s="447"/>
      <c r="P548" s="8"/>
      <c r="Q548" s="51">
        <f>IFERROR(Q547/Q546,0)</f>
        <v>0</v>
      </c>
      <c r="R548" s="52">
        <f>'Output data week'!$Q$58</f>
        <v>2.3637308988059242</v>
      </c>
      <c r="U548" s="66">
        <f>H549/$Q$9</f>
        <v>0</v>
      </c>
      <c r="V548" s="13" t="s">
        <v>59</v>
      </c>
      <c r="X548" s="47">
        <f>IFERROR((X536+(F549/D549)),0)</f>
        <v>218.76128555910833</v>
      </c>
      <c r="Y548" s="47" t="s">
        <v>60</v>
      </c>
    </row>
    <row r="549" spans="2:26" s="47" customFormat="1" ht="13.75" customHeight="1" x14ac:dyDescent="0.3">
      <c r="B549" s="443"/>
      <c r="C549" s="19" t="s">
        <v>61</v>
      </c>
      <c r="D549" s="231">
        <f>SUM(D542:D548)/7</f>
        <v>2836</v>
      </c>
      <c r="E549" s="23">
        <f>IFERROR(SUM(E542:E548),0)</f>
        <v>0</v>
      </c>
      <c r="F549" s="24">
        <f>IFERROR(SUM(F542:F548),0)</f>
        <v>0</v>
      </c>
      <c r="G549" s="24">
        <f>IFERROR(SUM(G542:G548),0)</f>
        <v>0</v>
      </c>
      <c r="H549" s="24">
        <f>IFERROR(SUM(H542:H548),0)</f>
        <v>0</v>
      </c>
      <c r="I549" s="24">
        <f>IFERROR(SUM(I542:I548),0)</f>
        <v>0</v>
      </c>
      <c r="J549" s="37">
        <f t="shared" si="150"/>
        <v>0</v>
      </c>
      <c r="K549" s="450"/>
      <c r="L549" s="451"/>
      <c r="M549" s="452" t="s">
        <v>62</v>
      </c>
      <c r="N549" s="453"/>
      <c r="O549" s="453"/>
      <c r="P549" s="9" t="s">
        <v>50</v>
      </c>
      <c r="Q549" s="243"/>
      <c r="R549" s="53">
        <f>'Output data week'!$Y$58</f>
        <v>1959.9999785423279</v>
      </c>
      <c r="U549" s="46"/>
    </row>
    <row r="550" spans="2:26" s="47" customFormat="1" ht="5.25" customHeight="1" x14ac:dyDescent="0.3">
      <c r="B550" s="324"/>
      <c r="C550" s="324"/>
      <c r="D550" s="232"/>
      <c r="E550" s="324"/>
      <c r="F550" s="324"/>
      <c r="G550" s="324"/>
      <c r="H550" s="324"/>
      <c r="I550" s="324"/>
      <c r="J550" s="324"/>
      <c r="K550" s="461"/>
      <c r="L550" s="461"/>
      <c r="M550" s="321"/>
      <c r="N550" s="424"/>
      <c r="O550" s="424"/>
      <c r="P550" s="424"/>
      <c r="Q550" s="424"/>
      <c r="R550" s="424"/>
      <c r="U550" s="46"/>
    </row>
    <row r="551" spans="2:26" s="47" customFormat="1" ht="15.75" customHeight="1" x14ac:dyDescent="0.3">
      <c r="B551" s="363" t="s">
        <v>74</v>
      </c>
      <c r="C551" s="363" t="s">
        <v>75</v>
      </c>
      <c r="D551" s="364" t="s">
        <v>76</v>
      </c>
      <c r="E551" s="365" t="s">
        <v>77</v>
      </c>
      <c r="F551" s="363" t="s">
        <v>69</v>
      </c>
      <c r="G551" s="363" t="s">
        <v>46</v>
      </c>
      <c r="H551" s="363" t="s">
        <v>78</v>
      </c>
      <c r="I551" s="363" t="s">
        <v>79</v>
      </c>
      <c r="J551" s="363" t="s">
        <v>80</v>
      </c>
      <c r="K551" s="501" t="s">
        <v>81</v>
      </c>
      <c r="L551" s="502"/>
      <c r="M551" s="428" t="s">
        <v>37</v>
      </c>
      <c r="N551" s="429"/>
      <c r="O551" s="429"/>
      <c r="P551" s="10" t="s">
        <v>38</v>
      </c>
      <c r="Q551" s="244"/>
      <c r="R551" s="43"/>
      <c r="U551" s="46"/>
    </row>
    <row r="552" spans="2:26" s="47" customFormat="1" ht="13.75" customHeight="1" x14ac:dyDescent="0.3">
      <c r="B552" s="430">
        <f>B542+1</f>
        <v>68</v>
      </c>
      <c r="C552" s="5">
        <f>C548+1</f>
        <v>44696</v>
      </c>
      <c r="D552" s="233">
        <f>IFERROR(IF(C552=$H$9,$K$9,D548-E552),0)</f>
        <v>2836</v>
      </c>
      <c r="E552" s="30"/>
      <c r="F552" s="320"/>
      <c r="G552" s="320"/>
      <c r="H552" s="320"/>
      <c r="I552" s="320"/>
      <c r="J552" s="32">
        <f t="shared" ref="J552:J559" si="153">IFERROR(I552/H552,0)</f>
        <v>0</v>
      </c>
      <c r="K552" s="433"/>
      <c r="L552" s="434"/>
      <c r="M552" s="435" t="s">
        <v>39</v>
      </c>
      <c r="N552" s="436"/>
      <c r="O552" s="436"/>
      <c r="P552" s="11" t="s">
        <v>40</v>
      </c>
      <c r="Q552" s="55">
        <f>IFERROR(((E559/D559)*100),0)</f>
        <v>0</v>
      </c>
      <c r="R552" s="78">
        <f>'Output data week'!$D$59</f>
        <v>0.1</v>
      </c>
      <c r="U552" s="67">
        <f>E559/$Q$9</f>
        <v>0</v>
      </c>
      <c r="V552" s="13" t="s">
        <v>41</v>
      </c>
      <c r="W552" s="70">
        <f>W542+E559</f>
        <v>24</v>
      </c>
      <c r="Y552" s="47" t="s">
        <v>42</v>
      </c>
    </row>
    <row r="553" spans="2:26" s="47" customFormat="1" ht="13.75" customHeight="1" x14ac:dyDescent="0.3">
      <c r="B553" s="431"/>
      <c r="C553" s="5">
        <f t="shared" ref="C553:C558" si="154">C552+1</f>
        <v>44697</v>
      </c>
      <c r="D553" s="233">
        <f t="shared" ref="D553:D558" si="155">IFERROR(IF(C553=$H$9,$K$9,D552-E553),0)</f>
        <v>2836</v>
      </c>
      <c r="E553" s="30"/>
      <c r="F553" s="320"/>
      <c r="G553" s="320"/>
      <c r="H553" s="320"/>
      <c r="I553" s="320"/>
      <c r="J553" s="32">
        <f t="shared" si="153"/>
        <v>0</v>
      </c>
      <c r="K553" s="433"/>
      <c r="L553" s="434"/>
      <c r="M553" s="435" t="s">
        <v>43</v>
      </c>
      <c r="N553" s="436"/>
      <c r="O553" s="436"/>
      <c r="P553" s="11" t="s">
        <v>40</v>
      </c>
      <c r="Q553" s="81">
        <f>IFERROR(((F559/7)*100)/D559,0)</f>
        <v>0</v>
      </c>
      <c r="R553" s="76">
        <f>'Output data week'!$H$59</f>
        <v>82</v>
      </c>
      <c r="U553" s="67">
        <f>((F559/7)/$Q$9)</f>
        <v>0</v>
      </c>
      <c r="V553" s="13" t="s">
        <v>44</v>
      </c>
      <c r="W553" s="69">
        <f>W552/$Q$9</f>
        <v>8.3916083916083916E-3</v>
      </c>
      <c r="Y553" s="68" t="s">
        <v>45</v>
      </c>
    </row>
    <row r="554" spans="2:26" s="47" customFormat="1" ht="13.75" customHeight="1" x14ac:dyDescent="0.3">
      <c r="B554" s="431"/>
      <c r="C554" s="5">
        <f t="shared" si="154"/>
        <v>44698</v>
      </c>
      <c r="D554" s="233">
        <f t="shared" si="155"/>
        <v>2836</v>
      </c>
      <c r="E554" s="30"/>
      <c r="F554" s="320"/>
      <c r="G554" s="320"/>
      <c r="H554" s="320"/>
      <c r="I554" s="320"/>
      <c r="J554" s="32">
        <f t="shared" si="153"/>
        <v>0</v>
      </c>
      <c r="K554" s="433"/>
      <c r="L554" s="434"/>
      <c r="M554" s="435" t="s">
        <v>46</v>
      </c>
      <c r="N554" s="436"/>
      <c r="O554" s="436"/>
      <c r="P554" s="11" t="s">
        <v>40</v>
      </c>
      <c r="Q554" s="55">
        <f>IFERROR(((G559/F559)*100),0)</f>
        <v>0</v>
      </c>
      <c r="R554" s="44"/>
      <c r="U554" s="72">
        <f>U544+F559</f>
        <v>622362</v>
      </c>
      <c r="V554" s="13" t="s">
        <v>47</v>
      </c>
      <c r="W554" s="75">
        <f>U554/$Q$9</f>
        <v>217.6090909090909</v>
      </c>
      <c r="X554" s="74"/>
      <c r="Y554" s="74" t="s">
        <v>63</v>
      </c>
      <c r="Z554" s="74"/>
    </row>
    <row r="555" spans="2:26" s="47" customFormat="1" ht="13.75" customHeight="1" x14ac:dyDescent="0.3">
      <c r="B555" s="431"/>
      <c r="C555" s="5">
        <f t="shared" si="154"/>
        <v>44699</v>
      </c>
      <c r="D555" s="233">
        <f t="shared" si="155"/>
        <v>2836</v>
      </c>
      <c r="E555" s="30"/>
      <c r="F555" s="320"/>
      <c r="G555" s="320"/>
      <c r="H555" s="320"/>
      <c r="I555" s="320"/>
      <c r="J555" s="32">
        <f t="shared" si="153"/>
        <v>0</v>
      </c>
      <c r="K555" s="433"/>
      <c r="L555" s="434"/>
      <c r="M555" s="435" t="s">
        <v>49</v>
      </c>
      <c r="N555" s="436"/>
      <c r="O555" s="436"/>
      <c r="P555" s="11" t="s">
        <v>50</v>
      </c>
      <c r="Q555" s="246"/>
      <c r="R555" s="76">
        <f>'Output data week'!$K$59</f>
        <v>64.100000381469727</v>
      </c>
      <c r="U555" s="65">
        <f>F559/$Q$9</f>
        <v>0</v>
      </c>
      <c r="V555" s="13" t="s">
        <v>51</v>
      </c>
    </row>
    <row r="556" spans="2:26" s="47" customFormat="1" ht="13.75" customHeight="1" x14ac:dyDescent="0.3">
      <c r="B556" s="431"/>
      <c r="C556" s="5">
        <f t="shared" si="154"/>
        <v>44700</v>
      </c>
      <c r="D556" s="233">
        <f t="shared" si="155"/>
        <v>2836</v>
      </c>
      <c r="E556" s="30"/>
      <c r="F556" s="320"/>
      <c r="G556" s="320"/>
      <c r="H556" s="320"/>
      <c r="I556" s="320"/>
      <c r="J556" s="32">
        <f t="shared" si="153"/>
        <v>0</v>
      </c>
      <c r="K556" s="433"/>
      <c r="L556" s="434"/>
      <c r="M556" s="435" t="s">
        <v>52</v>
      </c>
      <c r="N556" s="436"/>
      <c r="O556" s="436"/>
      <c r="P556" s="11" t="s">
        <v>50</v>
      </c>
      <c r="Q556" s="50">
        <f>IFERROR(Q555*(Q553/100),0)</f>
        <v>0</v>
      </c>
      <c r="R556" s="76">
        <f>'Output data week'!$M$59</f>
        <v>52.562000312805175</v>
      </c>
      <c r="U556" s="56">
        <f>((F559*Q555)/1000)</f>
        <v>0</v>
      </c>
      <c r="V556" s="13" t="s">
        <v>53</v>
      </c>
      <c r="W556" s="48">
        <f>W546+U556</f>
        <v>6225.9097000000002</v>
      </c>
      <c r="Y556" s="79" t="s">
        <v>54</v>
      </c>
    </row>
    <row r="557" spans="2:26" s="47" customFormat="1" ht="13.75" customHeight="1" x14ac:dyDescent="0.3">
      <c r="B557" s="431"/>
      <c r="C557" s="5">
        <f t="shared" si="154"/>
        <v>44701</v>
      </c>
      <c r="D557" s="233">
        <f t="shared" si="155"/>
        <v>2836</v>
      </c>
      <c r="E557" s="30"/>
      <c r="F557" s="320"/>
      <c r="G557" s="320"/>
      <c r="H557" s="320"/>
      <c r="I557" s="320"/>
      <c r="J557" s="32">
        <f t="shared" si="153"/>
        <v>0</v>
      </c>
      <c r="K557" s="433"/>
      <c r="L557" s="434"/>
      <c r="M557" s="435" t="s">
        <v>55</v>
      </c>
      <c r="N557" s="436"/>
      <c r="O557" s="436"/>
      <c r="P557" s="11" t="s">
        <v>50</v>
      </c>
      <c r="Q557" s="50">
        <f>IFERROR(((H559/7)/D559)*1000,0)</f>
        <v>0</v>
      </c>
      <c r="R557" s="49">
        <f>'Output data week'!$O$59</f>
        <v>125</v>
      </c>
      <c r="U557" s="66">
        <f>U556/$Q$9</f>
        <v>0</v>
      </c>
      <c r="V557" s="13" t="s">
        <v>56</v>
      </c>
      <c r="W557" s="84">
        <f>W556/$Q$9</f>
        <v>2.1768915034965035</v>
      </c>
      <c r="Y557" s="47" t="s">
        <v>57</v>
      </c>
    </row>
    <row r="558" spans="2:26" s="47" customFormat="1" ht="13.75" customHeight="1" thickBot="1" x14ac:dyDescent="0.35">
      <c r="B558" s="431"/>
      <c r="C558" s="22">
        <f t="shared" si="154"/>
        <v>44702</v>
      </c>
      <c r="D558" s="234">
        <f t="shared" si="155"/>
        <v>2836</v>
      </c>
      <c r="E558" s="31"/>
      <c r="F558" s="325"/>
      <c r="G558" s="325"/>
      <c r="H558" s="325"/>
      <c r="I558" s="325"/>
      <c r="J558" s="33">
        <f t="shared" si="153"/>
        <v>0</v>
      </c>
      <c r="K558" s="437"/>
      <c r="L558" s="438"/>
      <c r="M558" s="435" t="s">
        <v>58</v>
      </c>
      <c r="N558" s="436"/>
      <c r="O558" s="436"/>
      <c r="P558" s="11"/>
      <c r="Q558" s="40">
        <f>IFERROR(Q557/Q556,0)</f>
        <v>0</v>
      </c>
      <c r="R558" s="77">
        <f>'Output data week'!$Q$59</f>
        <v>2.3781438920913263</v>
      </c>
      <c r="U558" s="66">
        <f>H559/$Q$9</f>
        <v>0</v>
      </c>
      <c r="V558" s="13" t="s">
        <v>59</v>
      </c>
      <c r="X558" s="47">
        <f>IFERROR((X548+(F559/D559)),0)</f>
        <v>218.76128555910833</v>
      </c>
      <c r="Y558" s="47" t="s">
        <v>60</v>
      </c>
    </row>
    <row r="559" spans="2:26" s="47" customFormat="1" ht="13.75" customHeight="1" x14ac:dyDescent="0.3">
      <c r="B559" s="432"/>
      <c r="C559" s="21" t="s">
        <v>61</v>
      </c>
      <c r="D559" s="235">
        <f>SUM(D552:D558)/7</f>
        <v>2836</v>
      </c>
      <c r="E559" s="86">
        <f>IFERROR(SUM(E552:E558),0)</f>
        <v>0</v>
      </c>
      <c r="F559" s="87">
        <f>IFERROR(SUM(F552:F558),0)</f>
        <v>0</v>
      </c>
      <c r="G559" s="87">
        <f>IFERROR(SUM(G552:G558),0)</f>
        <v>0</v>
      </c>
      <c r="H559" s="87">
        <f>IFERROR(SUM(H552:H558),0)</f>
        <v>0</v>
      </c>
      <c r="I559" s="87">
        <f>IFERROR(SUM(I552:I558),0)</f>
        <v>0</v>
      </c>
      <c r="J559" s="34">
        <f t="shared" si="153"/>
        <v>0</v>
      </c>
      <c r="K559" s="439"/>
      <c r="L559" s="440"/>
      <c r="M559" s="454" t="s">
        <v>62</v>
      </c>
      <c r="N559" s="455"/>
      <c r="O559" s="455"/>
      <c r="P559" s="12" t="s">
        <v>50</v>
      </c>
      <c r="Q559" s="245"/>
      <c r="R559" s="45">
        <f>'Output data week'!$Y$59</f>
        <v>1959.9999785423279</v>
      </c>
      <c r="U559" s="46"/>
    </row>
    <row r="560" spans="2:26" s="47" customFormat="1" ht="5.25" customHeight="1" x14ac:dyDescent="0.3">
      <c r="B560" s="326"/>
      <c r="C560" s="326"/>
      <c r="D560" s="236"/>
      <c r="E560" s="326"/>
      <c r="F560" s="326"/>
      <c r="G560" s="326"/>
      <c r="H560" s="326"/>
      <c r="I560" s="326"/>
      <c r="J560" s="326"/>
      <c r="K560" s="423"/>
      <c r="L560" s="423"/>
      <c r="M560" s="321"/>
      <c r="N560" s="424"/>
      <c r="O560" s="424"/>
      <c r="P560" s="424"/>
      <c r="Q560" s="424"/>
      <c r="R560" s="424"/>
      <c r="U560" s="46"/>
    </row>
    <row r="561" spans="2:26" s="47" customFormat="1" ht="15.75" customHeight="1" x14ac:dyDescent="0.3">
      <c r="B561" s="363" t="s">
        <v>74</v>
      </c>
      <c r="C561" s="363" t="s">
        <v>75</v>
      </c>
      <c r="D561" s="364" t="s">
        <v>76</v>
      </c>
      <c r="E561" s="365" t="s">
        <v>77</v>
      </c>
      <c r="F561" s="363" t="s">
        <v>69</v>
      </c>
      <c r="G561" s="363" t="s">
        <v>46</v>
      </c>
      <c r="H561" s="363" t="s">
        <v>78</v>
      </c>
      <c r="I561" s="363" t="s">
        <v>79</v>
      </c>
      <c r="J561" s="363" t="s">
        <v>80</v>
      </c>
      <c r="K561" s="501" t="s">
        <v>81</v>
      </c>
      <c r="L561" s="503"/>
      <c r="M561" s="458" t="s">
        <v>37</v>
      </c>
      <c r="N561" s="459"/>
      <c r="O561" s="459"/>
      <c r="P561" s="7" t="s">
        <v>38</v>
      </c>
      <c r="Q561" s="241"/>
      <c r="R561" s="42"/>
      <c r="U561" s="46"/>
    </row>
    <row r="562" spans="2:26" s="47" customFormat="1" ht="13.75" customHeight="1" x14ac:dyDescent="0.3">
      <c r="B562" s="441">
        <f>B552+1</f>
        <v>69</v>
      </c>
      <c r="C562" s="6">
        <f>C558+1</f>
        <v>44703</v>
      </c>
      <c r="D562" s="229">
        <f>IFERROR(IF(C562=$H$9,$K$9,D558-E562),0)</f>
        <v>2836</v>
      </c>
      <c r="E562" s="28"/>
      <c r="F562" s="322"/>
      <c r="G562" s="322"/>
      <c r="H562" s="322"/>
      <c r="I562" s="322"/>
      <c r="J562" s="35">
        <f t="shared" ref="J562:J569" si="156">IFERROR(I562/H562,0)</f>
        <v>0</v>
      </c>
      <c r="K562" s="444"/>
      <c r="L562" s="445"/>
      <c r="M562" s="446" t="s">
        <v>39</v>
      </c>
      <c r="N562" s="447"/>
      <c r="O562" s="447"/>
      <c r="P562" s="8" t="s">
        <v>40</v>
      </c>
      <c r="Q562" s="54">
        <f>IFERROR(((E569/D569)*100),0)</f>
        <v>0</v>
      </c>
      <c r="R562" s="52">
        <f>'Output data week'!$D$60</f>
        <v>0.1</v>
      </c>
      <c r="U562" s="67">
        <f>E569/$Q$9</f>
        <v>0</v>
      </c>
      <c r="V562" s="13" t="s">
        <v>41</v>
      </c>
      <c r="W562" s="70">
        <f>W552+E569</f>
        <v>24</v>
      </c>
      <c r="Y562" s="47" t="s">
        <v>42</v>
      </c>
    </row>
    <row r="563" spans="2:26" s="47" customFormat="1" ht="13.75" customHeight="1" x14ac:dyDescent="0.3">
      <c r="B563" s="442"/>
      <c r="C563" s="6">
        <f t="shared" ref="C563:C568" si="157">C562+1</f>
        <v>44704</v>
      </c>
      <c r="D563" s="229">
        <f t="shared" ref="D563:D568" si="158">IFERROR(IF(C563=$H$9,$K$9,D562-E563),0)</f>
        <v>2836</v>
      </c>
      <c r="E563" s="28"/>
      <c r="F563" s="322"/>
      <c r="G563" s="322"/>
      <c r="H563" s="322"/>
      <c r="I563" s="322"/>
      <c r="J563" s="35">
        <f t="shared" si="156"/>
        <v>0</v>
      </c>
      <c r="K563" s="444"/>
      <c r="L563" s="445"/>
      <c r="M563" s="446" t="s">
        <v>43</v>
      </c>
      <c r="N563" s="447"/>
      <c r="O563" s="447"/>
      <c r="P563" s="8" t="s">
        <v>40</v>
      </c>
      <c r="Q563" s="54">
        <f>IFERROR(((F569/7)*100)/D569,0)</f>
        <v>0</v>
      </c>
      <c r="R563" s="52">
        <f>'Output data week'!$H$60</f>
        <v>81.5</v>
      </c>
      <c r="U563" s="67">
        <f>((F569/7)/$Q$9)</f>
        <v>0</v>
      </c>
      <c r="V563" s="13" t="s">
        <v>44</v>
      </c>
      <c r="W563" s="69">
        <f>W562/$Q$9</f>
        <v>8.3916083916083916E-3</v>
      </c>
      <c r="Y563" s="68" t="s">
        <v>45</v>
      </c>
    </row>
    <row r="564" spans="2:26" s="47" customFormat="1" ht="13.75" customHeight="1" x14ac:dyDescent="0.3">
      <c r="B564" s="442"/>
      <c r="C564" s="6">
        <f t="shared" si="157"/>
        <v>44705</v>
      </c>
      <c r="D564" s="229">
        <f t="shared" si="158"/>
        <v>2836</v>
      </c>
      <c r="E564" s="28"/>
      <c r="F564" s="322"/>
      <c r="G564" s="322"/>
      <c r="H564" s="322"/>
      <c r="I564" s="322"/>
      <c r="J564" s="35">
        <f t="shared" si="156"/>
        <v>0</v>
      </c>
      <c r="K564" s="444"/>
      <c r="L564" s="445"/>
      <c r="M564" s="446" t="s">
        <v>46</v>
      </c>
      <c r="N564" s="447"/>
      <c r="O564" s="447"/>
      <c r="P564" s="8" t="s">
        <v>40</v>
      </c>
      <c r="Q564" s="80">
        <f>IFERROR(((G569/F569)*100),0)</f>
        <v>0</v>
      </c>
      <c r="R564" s="52"/>
      <c r="U564" s="72">
        <f>U554+F569</f>
        <v>622362</v>
      </c>
      <c r="V564" s="13" t="s">
        <v>47</v>
      </c>
      <c r="W564" s="75">
        <f>U564/$Q$9</f>
        <v>217.6090909090909</v>
      </c>
      <c r="Y564" s="47" t="s">
        <v>63</v>
      </c>
    </row>
    <row r="565" spans="2:26" s="47" customFormat="1" ht="13.75" customHeight="1" x14ac:dyDescent="0.3">
      <c r="B565" s="442"/>
      <c r="C565" s="6">
        <f t="shared" si="157"/>
        <v>44706</v>
      </c>
      <c r="D565" s="229">
        <f t="shared" si="158"/>
        <v>2836</v>
      </c>
      <c r="E565" s="28"/>
      <c r="F565" s="322"/>
      <c r="G565" s="322"/>
      <c r="H565" s="322"/>
      <c r="I565" s="322"/>
      <c r="J565" s="35">
        <f t="shared" si="156"/>
        <v>0</v>
      </c>
      <c r="K565" s="444"/>
      <c r="L565" s="445"/>
      <c r="M565" s="446" t="s">
        <v>49</v>
      </c>
      <c r="N565" s="447"/>
      <c r="O565" s="447"/>
      <c r="P565" s="8" t="s">
        <v>50</v>
      </c>
      <c r="Q565" s="242"/>
      <c r="R565" s="52">
        <f>'Output data week'!$K$60</f>
        <v>64.200000762939453</v>
      </c>
      <c r="U565" s="65">
        <f>F569/$Q$9</f>
        <v>0</v>
      </c>
      <c r="V565" s="13" t="s">
        <v>51</v>
      </c>
    </row>
    <row r="566" spans="2:26" s="47" customFormat="1" ht="13.75" customHeight="1" x14ac:dyDescent="0.3">
      <c r="B566" s="442"/>
      <c r="C566" s="6">
        <f t="shared" si="157"/>
        <v>44707</v>
      </c>
      <c r="D566" s="229">
        <f t="shared" si="158"/>
        <v>2836</v>
      </c>
      <c r="E566" s="28"/>
      <c r="F566" s="322"/>
      <c r="G566" s="322"/>
      <c r="H566" s="322"/>
      <c r="I566" s="322"/>
      <c r="J566" s="35">
        <f t="shared" si="156"/>
        <v>0</v>
      </c>
      <c r="K566" s="444"/>
      <c r="L566" s="445"/>
      <c r="M566" s="446" t="s">
        <v>52</v>
      </c>
      <c r="N566" s="447"/>
      <c r="O566" s="447"/>
      <c r="P566" s="8" t="s">
        <v>50</v>
      </c>
      <c r="Q566" s="39">
        <f>IFERROR(Q565*(Q563/100),0)</f>
        <v>0</v>
      </c>
      <c r="R566" s="52">
        <f>'Output data week'!$M$60</f>
        <v>52.32300062179565</v>
      </c>
      <c r="U566" s="56">
        <f>((F569*Q565)/1000)</f>
        <v>0</v>
      </c>
      <c r="V566" s="13" t="s">
        <v>53</v>
      </c>
      <c r="W566" s="48">
        <f>W556+U566</f>
        <v>6225.9097000000002</v>
      </c>
      <c r="Y566" s="79" t="s">
        <v>54</v>
      </c>
    </row>
    <row r="567" spans="2:26" s="47" customFormat="1" ht="13.75" customHeight="1" x14ac:dyDescent="0.3">
      <c r="B567" s="442"/>
      <c r="C567" s="6">
        <f t="shared" si="157"/>
        <v>44708</v>
      </c>
      <c r="D567" s="229">
        <f t="shared" si="158"/>
        <v>2836</v>
      </c>
      <c r="E567" s="28"/>
      <c r="F567" s="322"/>
      <c r="G567" s="322"/>
      <c r="H567" s="322"/>
      <c r="I567" s="322"/>
      <c r="J567" s="35">
        <f t="shared" si="156"/>
        <v>0</v>
      </c>
      <c r="K567" s="444"/>
      <c r="L567" s="445"/>
      <c r="M567" s="446" t="s">
        <v>55</v>
      </c>
      <c r="N567" s="447"/>
      <c r="O567" s="447"/>
      <c r="P567" s="8" t="s">
        <v>50</v>
      </c>
      <c r="Q567" s="39">
        <f>IFERROR(((H569/7)/D569)*1000,0)</f>
        <v>0</v>
      </c>
      <c r="R567" s="52">
        <f>'Output data week'!$O$60</f>
        <v>125</v>
      </c>
      <c r="U567" s="66">
        <f>U566/$Q$9</f>
        <v>0</v>
      </c>
      <c r="V567" s="13" t="s">
        <v>56</v>
      </c>
      <c r="W567" s="84">
        <f>W566/$Q$9</f>
        <v>2.1768915034965035</v>
      </c>
      <c r="Y567" s="47" t="s">
        <v>57</v>
      </c>
    </row>
    <row r="568" spans="2:26" s="47" customFormat="1" ht="13.75" customHeight="1" thickBot="1" x14ac:dyDescent="0.35">
      <c r="B568" s="442"/>
      <c r="C568" s="20">
        <f t="shared" si="157"/>
        <v>44709</v>
      </c>
      <c r="D568" s="230">
        <f t="shared" si="158"/>
        <v>2836</v>
      </c>
      <c r="E568" s="29"/>
      <c r="F568" s="323"/>
      <c r="G568" s="323"/>
      <c r="H568" s="323"/>
      <c r="I568" s="323"/>
      <c r="J568" s="36">
        <f t="shared" si="156"/>
        <v>0</v>
      </c>
      <c r="K568" s="448"/>
      <c r="L568" s="449"/>
      <c r="M568" s="446" t="s">
        <v>58</v>
      </c>
      <c r="N568" s="447"/>
      <c r="O568" s="447"/>
      <c r="P568" s="8"/>
      <c r="Q568" s="51">
        <f>IFERROR(Q567/Q566,0)</f>
        <v>0</v>
      </c>
      <c r="R568" s="52">
        <f>'Output data week'!$Q$60</f>
        <v>2.3890067181645933</v>
      </c>
      <c r="U568" s="66">
        <f>H569/$Q$9</f>
        <v>0</v>
      </c>
      <c r="V568" s="13" t="s">
        <v>59</v>
      </c>
      <c r="X568" s="47">
        <f>IFERROR((X558+(F569/D569)),0)</f>
        <v>218.76128555910833</v>
      </c>
      <c r="Y568" s="47" t="s">
        <v>60</v>
      </c>
    </row>
    <row r="569" spans="2:26" s="47" customFormat="1" ht="13.75" customHeight="1" x14ac:dyDescent="0.3">
      <c r="B569" s="443"/>
      <c r="C569" s="19" t="s">
        <v>61</v>
      </c>
      <c r="D569" s="231">
        <f>SUM(D562:D568)/7</f>
        <v>2836</v>
      </c>
      <c r="E569" s="23">
        <f>IFERROR(SUM(E562:E568),0)</f>
        <v>0</v>
      </c>
      <c r="F569" s="24">
        <f>IFERROR(SUM(F562:F568),0)</f>
        <v>0</v>
      </c>
      <c r="G569" s="24">
        <f>IFERROR(SUM(G562:G568),0)</f>
        <v>0</v>
      </c>
      <c r="H569" s="24">
        <f>IFERROR(SUM(H562:H568),0)</f>
        <v>0</v>
      </c>
      <c r="I569" s="24">
        <f>IFERROR(SUM(I562:I568),0)</f>
        <v>0</v>
      </c>
      <c r="J569" s="37">
        <f t="shared" si="156"/>
        <v>0</v>
      </c>
      <c r="K569" s="450"/>
      <c r="L569" s="451"/>
      <c r="M569" s="452" t="s">
        <v>62</v>
      </c>
      <c r="N569" s="453"/>
      <c r="O569" s="453"/>
      <c r="P569" s="9" t="s">
        <v>50</v>
      </c>
      <c r="Q569" s="243"/>
      <c r="R569" s="53">
        <f>'Output data week'!$Y$60</f>
        <v>1959.9999785423279</v>
      </c>
      <c r="U569" s="46"/>
    </row>
    <row r="570" spans="2:26" s="47" customFormat="1" ht="5.25" customHeight="1" x14ac:dyDescent="0.3">
      <c r="B570" s="324"/>
      <c r="C570" s="324"/>
      <c r="D570" s="232"/>
      <c r="E570" s="324"/>
      <c r="F570" s="324"/>
      <c r="G570" s="324"/>
      <c r="H570" s="324"/>
      <c r="I570" s="324"/>
      <c r="J570" s="324"/>
      <c r="K570" s="461"/>
      <c r="L570" s="461"/>
      <c r="M570" s="321"/>
      <c r="N570" s="424"/>
      <c r="O570" s="424"/>
      <c r="P570" s="424"/>
      <c r="Q570" s="424"/>
      <c r="R570" s="424"/>
      <c r="U570" s="46"/>
    </row>
    <row r="571" spans="2:26" s="47" customFormat="1" ht="15.75" customHeight="1" x14ac:dyDescent="0.3">
      <c r="B571" s="363" t="s">
        <v>74</v>
      </c>
      <c r="C571" s="363" t="s">
        <v>75</v>
      </c>
      <c r="D571" s="364" t="s">
        <v>76</v>
      </c>
      <c r="E571" s="365" t="s">
        <v>77</v>
      </c>
      <c r="F571" s="363" t="s">
        <v>71</v>
      </c>
      <c r="G571" s="363" t="s">
        <v>46</v>
      </c>
      <c r="H571" s="363" t="s">
        <v>78</v>
      </c>
      <c r="I571" s="363" t="s">
        <v>79</v>
      </c>
      <c r="J571" s="363" t="s">
        <v>80</v>
      </c>
      <c r="K571" s="501" t="s">
        <v>81</v>
      </c>
      <c r="L571" s="502"/>
      <c r="M571" s="428" t="s">
        <v>37</v>
      </c>
      <c r="N571" s="429"/>
      <c r="O571" s="429"/>
      <c r="P571" s="10" t="s">
        <v>38</v>
      </c>
      <c r="Q571" s="244"/>
      <c r="R571" s="43"/>
      <c r="U571" s="46"/>
    </row>
    <row r="572" spans="2:26" s="47" customFormat="1" ht="12.75" customHeight="1" x14ac:dyDescent="0.3">
      <c r="B572" s="430">
        <f>B562+1</f>
        <v>70</v>
      </c>
      <c r="C572" s="5">
        <f>C568+1</f>
        <v>44710</v>
      </c>
      <c r="D572" s="233">
        <f>IFERROR(IF(C572=$H$9,$K$9,D568-E572),0)</f>
        <v>2836</v>
      </c>
      <c r="E572" s="30"/>
      <c r="F572" s="320"/>
      <c r="G572" s="320"/>
      <c r="H572" s="320"/>
      <c r="I572" s="320"/>
      <c r="J572" s="32">
        <f t="shared" ref="J572:J579" si="159">IFERROR(I572/H572,0)</f>
        <v>0</v>
      </c>
      <c r="K572" s="433"/>
      <c r="L572" s="434"/>
      <c r="M572" s="435" t="s">
        <v>39</v>
      </c>
      <c r="N572" s="436"/>
      <c r="O572" s="436"/>
      <c r="P572" s="11" t="s">
        <v>40</v>
      </c>
      <c r="Q572" s="55">
        <f>IFERROR(((E579/D579)*100),0)</f>
        <v>0</v>
      </c>
      <c r="R572" s="78">
        <f>'Output data week'!$D$61</f>
        <v>0.1</v>
      </c>
      <c r="U572" s="67">
        <f>E579/$Q$9</f>
        <v>0</v>
      </c>
      <c r="V572" s="13" t="s">
        <v>41</v>
      </c>
      <c r="W572" s="70">
        <f>W562+E579</f>
        <v>24</v>
      </c>
      <c r="Y572" s="47" t="s">
        <v>42</v>
      </c>
    </row>
    <row r="573" spans="2:26" s="47" customFormat="1" ht="12.75" customHeight="1" x14ac:dyDescent="0.3">
      <c r="B573" s="431"/>
      <c r="C573" s="5">
        <f t="shared" ref="C573:C578" si="160">C572+1</f>
        <v>44711</v>
      </c>
      <c r="D573" s="233">
        <f t="shared" ref="D573:D578" si="161">IFERROR(IF(C573=$H$9,$K$9,D572-E573),0)</f>
        <v>2836</v>
      </c>
      <c r="E573" s="30"/>
      <c r="F573" s="320"/>
      <c r="G573" s="320"/>
      <c r="H573" s="320"/>
      <c r="I573" s="320"/>
      <c r="J573" s="32">
        <f t="shared" si="159"/>
        <v>0</v>
      </c>
      <c r="K573" s="433"/>
      <c r="L573" s="434"/>
      <c r="M573" s="435" t="s">
        <v>43</v>
      </c>
      <c r="N573" s="436"/>
      <c r="O573" s="436"/>
      <c r="P573" s="11" t="s">
        <v>40</v>
      </c>
      <c r="Q573" s="81">
        <f>IFERROR(((F579/7)*100)/D579,0)</f>
        <v>0</v>
      </c>
      <c r="R573" s="76">
        <f>'Output data week'!$H$61</f>
        <v>81</v>
      </c>
      <c r="U573" s="67">
        <f>((F579/7)/$Q$9)</f>
        <v>0</v>
      </c>
      <c r="V573" s="13" t="s">
        <v>44</v>
      </c>
      <c r="W573" s="69">
        <f>W572/$Q$9</f>
        <v>8.3916083916083916E-3</v>
      </c>
      <c r="Y573" s="68" t="s">
        <v>45</v>
      </c>
    </row>
    <row r="574" spans="2:26" s="47" customFormat="1" ht="12.75" customHeight="1" x14ac:dyDescent="0.3">
      <c r="B574" s="431"/>
      <c r="C574" s="5">
        <f t="shared" si="160"/>
        <v>44712</v>
      </c>
      <c r="D574" s="233">
        <f t="shared" si="161"/>
        <v>2836</v>
      </c>
      <c r="E574" s="30"/>
      <c r="F574" s="320"/>
      <c r="G574" s="320"/>
      <c r="H574" s="320"/>
      <c r="I574" s="320"/>
      <c r="J574" s="32">
        <f t="shared" si="159"/>
        <v>0</v>
      </c>
      <c r="K574" s="433"/>
      <c r="L574" s="434"/>
      <c r="M574" s="435" t="s">
        <v>46</v>
      </c>
      <c r="N574" s="436"/>
      <c r="O574" s="436"/>
      <c r="P574" s="11" t="s">
        <v>40</v>
      </c>
      <c r="Q574" s="55">
        <f>IFERROR(((G579/F579)*100),0)</f>
        <v>0</v>
      </c>
      <c r="R574" s="44"/>
      <c r="U574" s="72">
        <f>U564+F579</f>
        <v>622362</v>
      </c>
      <c r="V574" s="13" t="s">
        <v>47</v>
      </c>
      <c r="W574" s="75">
        <f>U574/$Q$9</f>
        <v>217.6090909090909</v>
      </c>
      <c r="X574" s="74"/>
      <c r="Y574" s="74" t="s">
        <v>63</v>
      </c>
      <c r="Z574" s="74"/>
    </row>
    <row r="575" spans="2:26" s="47" customFormat="1" ht="12.75" customHeight="1" x14ac:dyDescent="0.3">
      <c r="B575" s="431"/>
      <c r="C575" s="5">
        <f t="shared" si="160"/>
        <v>44713</v>
      </c>
      <c r="D575" s="233">
        <f t="shared" si="161"/>
        <v>2836</v>
      </c>
      <c r="E575" s="30"/>
      <c r="F575" s="320"/>
      <c r="G575" s="320"/>
      <c r="H575" s="320"/>
      <c r="I575" s="320"/>
      <c r="J575" s="32">
        <f t="shared" si="159"/>
        <v>0</v>
      </c>
      <c r="K575" s="433"/>
      <c r="L575" s="434"/>
      <c r="M575" s="435" t="s">
        <v>49</v>
      </c>
      <c r="N575" s="436"/>
      <c r="O575" s="436"/>
      <c r="P575" s="11" t="s">
        <v>50</v>
      </c>
      <c r="Q575" s="246"/>
      <c r="R575" s="76">
        <f>'Output data week'!$K$61</f>
        <v>64.200000762939453</v>
      </c>
      <c r="U575" s="65">
        <f>F579/$Q$9</f>
        <v>0</v>
      </c>
      <c r="V575" s="13" t="s">
        <v>51</v>
      </c>
    </row>
    <row r="576" spans="2:26" s="47" customFormat="1" ht="12.75" customHeight="1" x14ac:dyDescent="0.3">
      <c r="B576" s="431"/>
      <c r="C576" s="5">
        <f t="shared" si="160"/>
        <v>44714</v>
      </c>
      <c r="D576" s="233">
        <f t="shared" si="161"/>
        <v>2836</v>
      </c>
      <c r="E576" s="30"/>
      <c r="F576" s="320"/>
      <c r="G576" s="320"/>
      <c r="H576" s="320"/>
      <c r="I576" s="320"/>
      <c r="J576" s="32">
        <f t="shared" si="159"/>
        <v>0</v>
      </c>
      <c r="K576" s="433"/>
      <c r="L576" s="434"/>
      <c r="M576" s="435" t="s">
        <v>52</v>
      </c>
      <c r="N576" s="436"/>
      <c r="O576" s="436"/>
      <c r="P576" s="11" t="s">
        <v>50</v>
      </c>
      <c r="Q576" s="50">
        <f>IFERROR(Q575*(Q573/100),0)</f>
        <v>0</v>
      </c>
      <c r="R576" s="76">
        <f>'Output data week'!$M$61</f>
        <v>52.002000617980961</v>
      </c>
      <c r="U576" s="56">
        <f>((F579*Q575)/1000)</f>
        <v>0</v>
      </c>
      <c r="V576" s="13" t="s">
        <v>53</v>
      </c>
      <c r="W576" s="48">
        <f>W566+U576</f>
        <v>6225.9097000000002</v>
      </c>
      <c r="Y576" s="79" t="s">
        <v>54</v>
      </c>
    </row>
    <row r="577" spans="2:25" s="47" customFormat="1" ht="12.75" customHeight="1" x14ac:dyDescent="0.3">
      <c r="B577" s="431"/>
      <c r="C577" s="5">
        <f t="shared" si="160"/>
        <v>44715</v>
      </c>
      <c r="D577" s="233">
        <f t="shared" si="161"/>
        <v>2836</v>
      </c>
      <c r="E577" s="30"/>
      <c r="F577" s="320"/>
      <c r="G577" s="320"/>
      <c r="H577" s="320"/>
      <c r="I577" s="320"/>
      <c r="J577" s="32">
        <f t="shared" si="159"/>
        <v>0</v>
      </c>
      <c r="K577" s="433"/>
      <c r="L577" s="434"/>
      <c r="M577" s="435" t="s">
        <v>55</v>
      </c>
      <c r="N577" s="436"/>
      <c r="O577" s="436"/>
      <c r="P577" s="11" t="s">
        <v>50</v>
      </c>
      <c r="Q577" s="50">
        <f>IFERROR(((H579/7)/D579)*1000,0)</f>
        <v>0</v>
      </c>
      <c r="R577" s="49">
        <f>'Output data week'!$O$61</f>
        <v>125</v>
      </c>
      <c r="U577" s="66">
        <f>U576/$Q$9</f>
        <v>0</v>
      </c>
      <c r="V577" s="13" t="s">
        <v>56</v>
      </c>
      <c r="W577" s="84">
        <f>W576/$Q$9</f>
        <v>2.1768915034965035</v>
      </c>
      <c r="Y577" s="47" t="s">
        <v>57</v>
      </c>
    </row>
    <row r="578" spans="2:25" s="47" customFormat="1" ht="13.5" customHeight="1" thickBot="1" x14ac:dyDescent="0.35">
      <c r="B578" s="431"/>
      <c r="C578" s="22">
        <f t="shared" si="160"/>
        <v>44716</v>
      </c>
      <c r="D578" s="234">
        <f t="shared" si="161"/>
        <v>2836</v>
      </c>
      <c r="E578" s="31"/>
      <c r="F578" s="325"/>
      <c r="G578" s="325"/>
      <c r="H578" s="325"/>
      <c r="I578" s="325"/>
      <c r="J578" s="33">
        <f t="shared" si="159"/>
        <v>0</v>
      </c>
      <c r="K578" s="437"/>
      <c r="L578" s="438"/>
      <c r="M578" s="435" t="s">
        <v>58</v>
      </c>
      <c r="N578" s="436"/>
      <c r="O578" s="436"/>
      <c r="P578" s="11"/>
      <c r="Q578" s="40">
        <f>IFERROR(Q577/Q576,0)</f>
        <v>0</v>
      </c>
      <c r="R578" s="77">
        <f>'Output data week'!$Q$61</f>
        <v>2.4037536732149918</v>
      </c>
      <c r="U578" s="66">
        <f>H579/$Q$9</f>
        <v>0</v>
      </c>
      <c r="V578" s="13" t="s">
        <v>59</v>
      </c>
      <c r="X578" s="47">
        <f>IFERROR((X568+(F579/D579)),0)</f>
        <v>218.76128555910833</v>
      </c>
      <c r="Y578" s="47" t="s">
        <v>60</v>
      </c>
    </row>
    <row r="579" spans="2:25" s="47" customFormat="1" ht="12.75" customHeight="1" x14ac:dyDescent="0.3">
      <c r="B579" s="432"/>
      <c r="C579" s="21" t="s">
        <v>61</v>
      </c>
      <c r="D579" s="235">
        <f>SUM(D572:D578)/7</f>
        <v>2836</v>
      </c>
      <c r="E579" s="86">
        <f>IFERROR(SUM(E572:E578),0)</f>
        <v>0</v>
      </c>
      <c r="F579" s="87">
        <f>IFERROR(SUM(F572:F578),0)</f>
        <v>0</v>
      </c>
      <c r="G579" s="87">
        <f>IFERROR(SUM(G572:G578),0)</f>
        <v>0</v>
      </c>
      <c r="H579" s="87">
        <f>IFERROR(SUM(H572:H578),0)</f>
        <v>0</v>
      </c>
      <c r="I579" s="87">
        <f>IFERROR(SUM(I572:I578),0)</f>
        <v>0</v>
      </c>
      <c r="J579" s="34">
        <f t="shared" si="159"/>
        <v>0</v>
      </c>
      <c r="K579" s="439"/>
      <c r="L579" s="440"/>
      <c r="M579" s="454" t="s">
        <v>62</v>
      </c>
      <c r="N579" s="455"/>
      <c r="O579" s="455"/>
      <c r="P579" s="12" t="s">
        <v>50</v>
      </c>
      <c r="Q579" s="245"/>
      <c r="R579" s="45">
        <f>'Output data week'!$Y$61</f>
        <v>1969.9999690055847</v>
      </c>
      <c r="U579" s="46"/>
    </row>
    <row r="580" spans="2:25" s="47" customFormat="1" ht="5.25" customHeight="1" x14ac:dyDescent="0.3">
      <c r="B580" s="58"/>
      <c r="C580" s="59"/>
      <c r="D580" s="237"/>
      <c r="E580" s="61"/>
      <c r="F580" s="61"/>
      <c r="G580" s="61"/>
      <c r="H580" s="61"/>
      <c r="I580" s="61"/>
      <c r="J580" s="62"/>
      <c r="K580" s="63"/>
      <c r="L580" s="63"/>
      <c r="M580" s="317"/>
      <c r="N580" s="317"/>
      <c r="O580" s="317"/>
      <c r="P580" s="11"/>
      <c r="Q580" s="253"/>
      <c r="R580" s="57"/>
      <c r="U580" s="46"/>
    </row>
    <row r="581" spans="2:25" s="47" customFormat="1" ht="15.75" customHeight="1" x14ac:dyDescent="0.3">
      <c r="B581" s="504" t="s">
        <v>91</v>
      </c>
      <c r="C581" s="505"/>
      <c r="D581" s="366" t="s">
        <v>65</v>
      </c>
      <c r="E581" s="367">
        <f>E549+E559+E569+E579</f>
        <v>0</v>
      </c>
      <c r="F581" s="367">
        <f>F549+F559+F569+F579</f>
        <v>0</v>
      </c>
      <c r="G581" s="367">
        <f>G549+G559+G569+G579</f>
        <v>0</v>
      </c>
      <c r="H581" s="367">
        <f>H549+H559+H569+H579</f>
        <v>0</v>
      </c>
      <c r="I581" s="367">
        <f>I549+I559+I569+I579</f>
        <v>0</v>
      </c>
      <c r="J581" s="368">
        <f>IFERROR(I581/H581,0)</f>
        <v>0</v>
      </c>
      <c r="K581" s="506" t="s">
        <v>66</v>
      </c>
      <c r="L581" s="507"/>
      <c r="M581" s="507"/>
      <c r="N581" s="507"/>
      <c r="O581" s="369">
        <f>IFERROR(U546+U556+U566+U576,0)</f>
        <v>0</v>
      </c>
      <c r="P581" s="370" t="s">
        <v>67</v>
      </c>
      <c r="Q581" s="371" t="s">
        <v>68</v>
      </c>
      <c r="R581" s="372">
        <f>IFERROR(H581/O581,0)</f>
        <v>0</v>
      </c>
      <c r="U581" s="46"/>
    </row>
    <row r="582" spans="2:25" s="47" customFormat="1" ht="5.25" customHeight="1" x14ac:dyDescent="0.3">
      <c r="B582" s="326"/>
      <c r="C582" s="326"/>
      <c r="D582" s="236"/>
      <c r="E582" s="326"/>
      <c r="F582" s="326"/>
      <c r="G582" s="326"/>
      <c r="H582" s="326"/>
      <c r="I582" s="326"/>
      <c r="J582" s="326"/>
      <c r="K582" s="423"/>
      <c r="L582" s="423"/>
      <c r="M582" s="321"/>
      <c r="N582" s="424"/>
      <c r="O582" s="424"/>
      <c r="P582" s="424"/>
      <c r="Q582" s="424"/>
      <c r="R582" s="424"/>
      <c r="U582" s="46"/>
    </row>
    <row r="583" spans="2:25" s="47" customFormat="1" ht="15.75" customHeight="1" x14ac:dyDescent="0.3">
      <c r="B583" s="363" t="s">
        <v>74</v>
      </c>
      <c r="C583" s="363" t="s">
        <v>75</v>
      </c>
      <c r="D583" s="364" t="s">
        <v>76</v>
      </c>
      <c r="E583" s="365" t="s">
        <v>77</v>
      </c>
      <c r="F583" s="363" t="s">
        <v>69</v>
      </c>
      <c r="G583" s="363" t="s">
        <v>46</v>
      </c>
      <c r="H583" s="363" t="s">
        <v>78</v>
      </c>
      <c r="I583" s="363" t="s">
        <v>79</v>
      </c>
      <c r="J583" s="363" t="s">
        <v>80</v>
      </c>
      <c r="K583" s="501" t="s">
        <v>81</v>
      </c>
      <c r="L583" s="503"/>
      <c r="M583" s="458" t="s">
        <v>37</v>
      </c>
      <c r="N583" s="459"/>
      <c r="O583" s="459"/>
      <c r="P583" s="7" t="s">
        <v>38</v>
      </c>
      <c r="Q583" s="241"/>
      <c r="R583" s="42"/>
      <c r="U583" s="46"/>
    </row>
    <row r="584" spans="2:25" s="47" customFormat="1" ht="13.75" customHeight="1" x14ac:dyDescent="0.3">
      <c r="B584" s="441">
        <f>B572+1</f>
        <v>71</v>
      </c>
      <c r="C584" s="6">
        <f>C578+1</f>
        <v>44717</v>
      </c>
      <c r="D584" s="229">
        <f>IFERROR(IF(C584=$H$9,$K$9,D578-E584),0)</f>
        <v>2836</v>
      </c>
      <c r="E584" s="28"/>
      <c r="F584" s="322"/>
      <c r="G584" s="322"/>
      <c r="H584" s="322"/>
      <c r="I584" s="322"/>
      <c r="J584" s="35">
        <f t="shared" ref="J584:J591" si="162">IFERROR(I584/H584,0)</f>
        <v>0</v>
      </c>
      <c r="K584" s="444"/>
      <c r="L584" s="445"/>
      <c r="M584" s="446" t="s">
        <v>39</v>
      </c>
      <c r="N584" s="447"/>
      <c r="O584" s="447"/>
      <c r="P584" s="8" t="s">
        <v>40</v>
      </c>
      <c r="Q584" s="54">
        <f>IFERROR(((E591/D591)*100),0)</f>
        <v>0</v>
      </c>
      <c r="R584" s="52">
        <f>'Output data week'!$D$62</f>
        <v>0.1</v>
      </c>
      <c r="U584" s="67">
        <f>E591/$Q$9</f>
        <v>0</v>
      </c>
      <c r="V584" s="13" t="s">
        <v>41</v>
      </c>
      <c r="W584" s="70">
        <f>E591+W572</f>
        <v>24</v>
      </c>
      <c r="Y584" s="47" t="s">
        <v>42</v>
      </c>
    </row>
    <row r="585" spans="2:25" s="47" customFormat="1" ht="13.75" customHeight="1" x14ac:dyDescent="0.3">
      <c r="B585" s="442"/>
      <c r="C585" s="6">
        <f t="shared" ref="C585:C590" si="163">C584+1</f>
        <v>44718</v>
      </c>
      <c r="D585" s="229">
        <f t="shared" ref="D585:D590" si="164">IFERROR(IF(C585=$H$9,$K$9,D584-E585),0)</f>
        <v>2836</v>
      </c>
      <c r="E585" s="28"/>
      <c r="F585" s="322"/>
      <c r="G585" s="322"/>
      <c r="H585" s="322"/>
      <c r="I585" s="322"/>
      <c r="J585" s="35">
        <f t="shared" si="162"/>
        <v>0</v>
      </c>
      <c r="K585" s="444"/>
      <c r="L585" s="445"/>
      <c r="M585" s="446" t="s">
        <v>43</v>
      </c>
      <c r="N585" s="447"/>
      <c r="O585" s="447"/>
      <c r="P585" s="8" t="s">
        <v>40</v>
      </c>
      <c r="Q585" s="54">
        <f>IFERROR(((F591/7)*100)/D591,0)</f>
        <v>0</v>
      </c>
      <c r="R585" s="52">
        <f>'Output data week'!$H$62</f>
        <v>80</v>
      </c>
      <c r="U585" s="67">
        <f>((F591/7)/$Q$9)</f>
        <v>0</v>
      </c>
      <c r="V585" s="13" t="s">
        <v>44</v>
      </c>
      <c r="W585" s="69">
        <f>W584/$Q$9</f>
        <v>8.3916083916083916E-3</v>
      </c>
      <c r="Y585" s="68" t="s">
        <v>45</v>
      </c>
    </row>
    <row r="586" spans="2:25" s="47" customFormat="1" ht="13.75" customHeight="1" x14ac:dyDescent="0.3">
      <c r="B586" s="442"/>
      <c r="C586" s="6">
        <f t="shared" si="163"/>
        <v>44719</v>
      </c>
      <c r="D586" s="229">
        <f t="shared" si="164"/>
        <v>2836</v>
      </c>
      <c r="E586" s="28"/>
      <c r="F586" s="322"/>
      <c r="G586" s="322"/>
      <c r="H586" s="322"/>
      <c r="I586" s="322"/>
      <c r="J586" s="35">
        <f t="shared" si="162"/>
        <v>0</v>
      </c>
      <c r="K586" s="444"/>
      <c r="L586" s="445"/>
      <c r="M586" s="446" t="s">
        <v>46</v>
      </c>
      <c r="N586" s="447"/>
      <c r="O586" s="447"/>
      <c r="P586" s="8" t="s">
        <v>40</v>
      </c>
      <c r="Q586" s="80">
        <f>IFERROR(((G591/F591)*100),0)</f>
        <v>0</v>
      </c>
      <c r="R586" s="52"/>
      <c r="U586" s="72">
        <f>U574+F591</f>
        <v>622362</v>
      </c>
      <c r="V586" s="13" t="s">
        <v>47</v>
      </c>
      <c r="W586" s="75">
        <f>U586/$Q$9</f>
        <v>217.6090909090909</v>
      </c>
      <c r="Y586" s="47" t="s">
        <v>63</v>
      </c>
    </row>
    <row r="587" spans="2:25" s="47" customFormat="1" ht="13.75" customHeight="1" x14ac:dyDescent="0.3">
      <c r="B587" s="442"/>
      <c r="C587" s="6">
        <f t="shared" si="163"/>
        <v>44720</v>
      </c>
      <c r="D587" s="229">
        <f t="shared" si="164"/>
        <v>2836</v>
      </c>
      <c r="E587" s="28"/>
      <c r="F587" s="322"/>
      <c r="G587" s="322"/>
      <c r="H587" s="322"/>
      <c r="I587" s="322"/>
      <c r="J587" s="35">
        <f t="shared" si="162"/>
        <v>0</v>
      </c>
      <c r="K587" s="444"/>
      <c r="L587" s="445"/>
      <c r="M587" s="446" t="s">
        <v>49</v>
      </c>
      <c r="N587" s="447"/>
      <c r="O587" s="447"/>
      <c r="P587" s="8" t="s">
        <v>50</v>
      </c>
      <c r="Q587" s="242"/>
      <c r="R587" s="52">
        <f>'Output data week'!$K$62</f>
        <v>64.299999237060547</v>
      </c>
      <c r="U587" s="65">
        <f>F591/$Q$9</f>
        <v>0</v>
      </c>
      <c r="V587" s="13" t="s">
        <v>51</v>
      </c>
    </row>
    <row r="588" spans="2:25" s="47" customFormat="1" ht="13.75" customHeight="1" x14ac:dyDescent="0.3">
      <c r="B588" s="442"/>
      <c r="C588" s="6">
        <f t="shared" si="163"/>
        <v>44721</v>
      </c>
      <c r="D588" s="229">
        <f t="shared" si="164"/>
        <v>2836</v>
      </c>
      <c r="E588" s="28"/>
      <c r="F588" s="322"/>
      <c r="G588" s="322"/>
      <c r="H588" s="322"/>
      <c r="I588" s="322"/>
      <c r="J588" s="35">
        <f t="shared" si="162"/>
        <v>0</v>
      </c>
      <c r="K588" s="444"/>
      <c r="L588" s="445"/>
      <c r="M588" s="446" t="s">
        <v>52</v>
      </c>
      <c r="N588" s="447"/>
      <c r="O588" s="447"/>
      <c r="P588" s="8" t="s">
        <v>50</v>
      </c>
      <c r="Q588" s="39">
        <f>IFERROR(Q587*(Q585/100),0)</f>
        <v>0</v>
      </c>
      <c r="R588" s="52">
        <f>'Output data week'!$M$62</f>
        <v>51.439999389648442</v>
      </c>
      <c r="U588" s="56">
        <f>((F591*Q587)/1000)</f>
        <v>0</v>
      </c>
      <c r="V588" s="13" t="s">
        <v>53</v>
      </c>
      <c r="W588" s="75">
        <f>W576+U588</f>
        <v>6225.9097000000002</v>
      </c>
      <c r="Y588" s="79" t="s">
        <v>54</v>
      </c>
    </row>
    <row r="589" spans="2:25" s="47" customFormat="1" ht="13.75" customHeight="1" x14ac:dyDescent="0.3">
      <c r="B589" s="442"/>
      <c r="C589" s="6">
        <f t="shared" si="163"/>
        <v>44722</v>
      </c>
      <c r="D589" s="229">
        <f t="shared" si="164"/>
        <v>2836</v>
      </c>
      <c r="E589" s="28"/>
      <c r="F589" s="322"/>
      <c r="G589" s="322"/>
      <c r="H589" s="322"/>
      <c r="I589" s="322"/>
      <c r="J589" s="35">
        <f t="shared" si="162"/>
        <v>0</v>
      </c>
      <c r="K589" s="444"/>
      <c r="L589" s="445"/>
      <c r="M589" s="446" t="s">
        <v>55</v>
      </c>
      <c r="N589" s="447"/>
      <c r="O589" s="447"/>
      <c r="P589" s="8" t="s">
        <v>50</v>
      </c>
      <c r="Q589" s="39">
        <f>IFERROR(((H591/7)/D591)*1000,0)</f>
        <v>0</v>
      </c>
      <c r="R589" s="52">
        <f>'Output data week'!$O$62</f>
        <v>125</v>
      </c>
      <c r="U589" s="66">
        <f>U588/$Q$9</f>
        <v>0</v>
      </c>
      <c r="V589" s="13" t="s">
        <v>56</v>
      </c>
      <c r="W589" s="84">
        <f>W588/$Q$9</f>
        <v>2.1768915034965035</v>
      </c>
      <c r="Y589" s="47" t="s">
        <v>57</v>
      </c>
    </row>
    <row r="590" spans="2:25" s="47" customFormat="1" ht="13.75" customHeight="1" thickBot="1" x14ac:dyDescent="0.35">
      <c r="B590" s="442"/>
      <c r="C590" s="20">
        <f t="shared" si="163"/>
        <v>44723</v>
      </c>
      <c r="D590" s="230">
        <f t="shared" si="164"/>
        <v>2836</v>
      </c>
      <c r="E590" s="29"/>
      <c r="F590" s="323"/>
      <c r="G590" s="323"/>
      <c r="H590" s="323"/>
      <c r="I590" s="323"/>
      <c r="J590" s="36">
        <f t="shared" si="162"/>
        <v>0</v>
      </c>
      <c r="K590" s="448"/>
      <c r="L590" s="449"/>
      <c r="M590" s="446" t="s">
        <v>58</v>
      </c>
      <c r="N590" s="447"/>
      <c r="O590" s="447"/>
      <c r="P590" s="8"/>
      <c r="Q590" s="51">
        <f>IFERROR(Q589/Q588,0)</f>
        <v>0</v>
      </c>
      <c r="R590" s="52">
        <f>'Output data week'!$Q$62</f>
        <v>2.4300155809324222</v>
      </c>
      <c r="U590" s="66">
        <f>H591/$Q$9</f>
        <v>0</v>
      </c>
      <c r="V590" s="13" t="s">
        <v>59</v>
      </c>
      <c r="X590" s="47">
        <f>IFERROR((X578+(F591/D591)),0)</f>
        <v>218.76128555910833</v>
      </c>
      <c r="Y590" s="47" t="s">
        <v>60</v>
      </c>
    </row>
    <row r="591" spans="2:25" s="47" customFormat="1" ht="13.75" customHeight="1" x14ac:dyDescent="0.3">
      <c r="B591" s="443"/>
      <c r="C591" s="19" t="s">
        <v>61</v>
      </c>
      <c r="D591" s="231">
        <f>SUM(D584:D590)/7</f>
        <v>2836</v>
      </c>
      <c r="E591" s="23">
        <f>IFERROR(SUM(E584:E590),0)</f>
        <v>0</v>
      </c>
      <c r="F591" s="24">
        <f>IFERROR(SUM(F584:F590),0)</f>
        <v>0</v>
      </c>
      <c r="G591" s="24">
        <f>IFERROR(SUM(G584:G590),0)</f>
        <v>0</v>
      </c>
      <c r="H591" s="24">
        <f>IFERROR(SUM(H584:H590),0)</f>
        <v>0</v>
      </c>
      <c r="I591" s="24">
        <f>IFERROR(SUM(I584:I590),0)</f>
        <v>0</v>
      </c>
      <c r="J591" s="37">
        <f t="shared" si="162"/>
        <v>0</v>
      </c>
      <c r="K591" s="450"/>
      <c r="L591" s="451"/>
      <c r="M591" s="452" t="s">
        <v>62</v>
      </c>
      <c r="N591" s="453"/>
      <c r="O591" s="453"/>
      <c r="P591" s="9" t="s">
        <v>50</v>
      </c>
      <c r="Q591" s="243"/>
      <c r="R591" s="53">
        <f>'Output data week'!$Y$62</f>
        <v>1969.9999690055847</v>
      </c>
      <c r="U591" s="46"/>
    </row>
    <row r="592" spans="2:25" s="47" customFormat="1" ht="5.25" customHeight="1" x14ac:dyDescent="0.3">
      <c r="B592" s="324"/>
      <c r="C592" s="324"/>
      <c r="D592" s="232"/>
      <c r="E592" s="324"/>
      <c r="F592" s="324"/>
      <c r="G592" s="324"/>
      <c r="H592" s="324"/>
      <c r="I592" s="324"/>
      <c r="J592" s="324"/>
      <c r="K592" s="461"/>
      <c r="L592" s="461"/>
      <c r="M592" s="321"/>
      <c r="N592" s="424"/>
      <c r="O592" s="424"/>
      <c r="P592" s="424"/>
      <c r="Q592" s="424"/>
      <c r="R592" s="424"/>
      <c r="U592" s="46"/>
    </row>
    <row r="593" spans="2:26" s="47" customFormat="1" ht="15.75" customHeight="1" x14ac:dyDescent="0.3">
      <c r="B593" s="363" t="s">
        <v>74</v>
      </c>
      <c r="C593" s="363" t="s">
        <v>75</v>
      </c>
      <c r="D593" s="364" t="s">
        <v>76</v>
      </c>
      <c r="E593" s="365" t="s">
        <v>77</v>
      </c>
      <c r="F593" s="363" t="s">
        <v>69</v>
      </c>
      <c r="G593" s="363" t="s">
        <v>46</v>
      </c>
      <c r="H593" s="363" t="s">
        <v>78</v>
      </c>
      <c r="I593" s="363" t="s">
        <v>79</v>
      </c>
      <c r="J593" s="363" t="s">
        <v>80</v>
      </c>
      <c r="K593" s="501" t="s">
        <v>81</v>
      </c>
      <c r="L593" s="502"/>
      <c r="M593" s="428" t="s">
        <v>37</v>
      </c>
      <c r="N593" s="429"/>
      <c r="O593" s="429"/>
      <c r="P593" s="10" t="s">
        <v>38</v>
      </c>
      <c r="Q593" s="244"/>
      <c r="R593" s="43"/>
      <c r="U593" s="46"/>
    </row>
    <row r="594" spans="2:26" s="47" customFormat="1" ht="13.75" customHeight="1" x14ac:dyDescent="0.3">
      <c r="B594" s="430">
        <f>B584+1</f>
        <v>72</v>
      </c>
      <c r="C594" s="5">
        <f>C590+1</f>
        <v>44724</v>
      </c>
      <c r="D594" s="233">
        <f>IFERROR(IF(C594=$H$9,$K$9,D590-E594),0)</f>
        <v>2836</v>
      </c>
      <c r="E594" s="30"/>
      <c r="F594" s="320"/>
      <c r="G594" s="320"/>
      <c r="H594" s="320"/>
      <c r="I594" s="320"/>
      <c r="J594" s="32">
        <f t="shared" ref="J594:J601" si="165">IFERROR(I594/H594,0)</f>
        <v>0</v>
      </c>
      <c r="K594" s="433"/>
      <c r="L594" s="434"/>
      <c r="M594" s="435" t="s">
        <v>39</v>
      </c>
      <c r="N594" s="436"/>
      <c r="O594" s="436"/>
      <c r="P594" s="11" t="s">
        <v>40</v>
      </c>
      <c r="Q594" s="55">
        <f>IFERROR(((E601/D601)*100),0)</f>
        <v>0</v>
      </c>
      <c r="R594" s="78">
        <f>'Output data week'!$D$63</f>
        <v>0.1</v>
      </c>
      <c r="U594" s="67">
        <f>E601/$Q$9</f>
        <v>0</v>
      </c>
      <c r="V594" s="13" t="s">
        <v>41</v>
      </c>
      <c r="W594" s="70">
        <f>W584+E601</f>
        <v>24</v>
      </c>
      <c r="Y594" s="47" t="s">
        <v>42</v>
      </c>
    </row>
    <row r="595" spans="2:26" s="47" customFormat="1" ht="13.75" customHeight="1" x14ac:dyDescent="0.3">
      <c r="B595" s="431"/>
      <c r="C595" s="5">
        <f t="shared" ref="C595:C600" si="166">C594+1</f>
        <v>44725</v>
      </c>
      <c r="D595" s="233">
        <f t="shared" ref="D595:D600" si="167">IFERROR(IF(C595=$H$9,$K$9,D594-E595),0)</f>
        <v>2836</v>
      </c>
      <c r="E595" s="30"/>
      <c r="F595" s="320"/>
      <c r="G595" s="320"/>
      <c r="H595" s="320"/>
      <c r="I595" s="320"/>
      <c r="J595" s="32">
        <f t="shared" si="165"/>
        <v>0</v>
      </c>
      <c r="K595" s="433"/>
      <c r="L595" s="434"/>
      <c r="M595" s="435" t="s">
        <v>43</v>
      </c>
      <c r="N595" s="436"/>
      <c r="O595" s="436"/>
      <c r="P595" s="11" t="s">
        <v>40</v>
      </c>
      <c r="Q595" s="81">
        <f>IFERROR(((F601/7)*100)/D601,0)</f>
        <v>0</v>
      </c>
      <c r="R595" s="76">
        <f>'Output data week'!$H$63</f>
        <v>80</v>
      </c>
      <c r="U595" s="67">
        <f>((F601/7)/$Q$9)</f>
        <v>0</v>
      </c>
      <c r="V595" s="13" t="s">
        <v>44</v>
      </c>
      <c r="W595" s="69">
        <f>W594/$Q$9</f>
        <v>8.3916083916083916E-3</v>
      </c>
      <c r="Y595" s="68" t="s">
        <v>45</v>
      </c>
    </row>
    <row r="596" spans="2:26" s="47" customFormat="1" ht="13.75" customHeight="1" x14ac:dyDescent="0.3">
      <c r="B596" s="431"/>
      <c r="C596" s="5">
        <f t="shared" si="166"/>
        <v>44726</v>
      </c>
      <c r="D596" s="233">
        <f t="shared" si="167"/>
        <v>2836</v>
      </c>
      <c r="E596" s="30"/>
      <c r="F596" s="320"/>
      <c r="G596" s="320"/>
      <c r="H596" s="320"/>
      <c r="I596" s="320"/>
      <c r="J596" s="32">
        <f t="shared" si="165"/>
        <v>0</v>
      </c>
      <c r="K596" s="433"/>
      <c r="L596" s="434"/>
      <c r="M596" s="435" t="s">
        <v>46</v>
      </c>
      <c r="N596" s="436"/>
      <c r="O596" s="436"/>
      <c r="P596" s="11" t="s">
        <v>40</v>
      </c>
      <c r="Q596" s="55">
        <f>IFERROR(((G601/F601)*100),0)</f>
        <v>0</v>
      </c>
      <c r="R596" s="44"/>
      <c r="U596" s="72">
        <f>U586+F601</f>
        <v>622362</v>
      </c>
      <c r="V596" s="13" t="s">
        <v>47</v>
      </c>
      <c r="W596" s="75">
        <f>U596/$Q$9</f>
        <v>217.6090909090909</v>
      </c>
      <c r="X596" s="74"/>
      <c r="Y596" s="74" t="s">
        <v>63</v>
      </c>
      <c r="Z596" s="74"/>
    </row>
    <row r="597" spans="2:26" s="47" customFormat="1" ht="13.75" customHeight="1" x14ac:dyDescent="0.3">
      <c r="B597" s="431"/>
      <c r="C597" s="5">
        <f t="shared" si="166"/>
        <v>44727</v>
      </c>
      <c r="D597" s="233">
        <f t="shared" si="167"/>
        <v>2836</v>
      </c>
      <c r="E597" s="30"/>
      <c r="F597" s="320"/>
      <c r="G597" s="320"/>
      <c r="H597" s="320"/>
      <c r="I597" s="320"/>
      <c r="J597" s="32">
        <f t="shared" si="165"/>
        <v>0</v>
      </c>
      <c r="K597" s="433"/>
      <c r="L597" s="434"/>
      <c r="M597" s="435" t="s">
        <v>49</v>
      </c>
      <c r="N597" s="436"/>
      <c r="O597" s="436"/>
      <c r="P597" s="11" t="s">
        <v>50</v>
      </c>
      <c r="Q597" s="246"/>
      <c r="R597" s="76">
        <f>'Output data week'!$K$63</f>
        <v>64.299999237060547</v>
      </c>
      <c r="U597" s="65">
        <f>F601/$Q$9</f>
        <v>0</v>
      </c>
      <c r="V597" s="13" t="s">
        <v>51</v>
      </c>
    </row>
    <row r="598" spans="2:26" s="47" customFormat="1" ht="13.75" customHeight="1" x14ac:dyDescent="0.3">
      <c r="B598" s="431"/>
      <c r="C598" s="5">
        <f t="shared" si="166"/>
        <v>44728</v>
      </c>
      <c r="D598" s="233">
        <f t="shared" si="167"/>
        <v>2836</v>
      </c>
      <c r="E598" s="30"/>
      <c r="F598" s="320"/>
      <c r="G598" s="320"/>
      <c r="H598" s="320"/>
      <c r="I598" s="320"/>
      <c r="J598" s="32">
        <f t="shared" si="165"/>
        <v>0</v>
      </c>
      <c r="K598" s="433"/>
      <c r="L598" s="434"/>
      <c r="M598" s="435" t="s">
        <v>52</v>
      </c>
      <c r="N598" s="436"/>
      <c r="O598" s="436"/>
      <c r="P598" s="11" t="s">
        <v>50</v>
      </c>
      <c r="Q598" s="50">
        <f>IFERROR(Q597*(Q595/100),0)</f>
        <v>0</v>
      </c>
      <c r="R598" s="76">
        <f>'Output data week'!$M$63</f>
        <v>51.439999389648442</v>
      </c>
      <c r="U598" s="56">
        <f>((F601*Q597)/1000)</f>
        <v>0</v>
      </c>
      <c r="V598" s="13" t="s">
        <v>53</v>
      </c>
      <c r="W598" s="48">
        <f>W588+U598</f>
        <v>6225.9097000000002</v>
      </c>
      <c r="Y598" s="79" t="s">
        <v>54</v>
      </c>
    </row>
    <row r="599" spans="2:26" s="47" customFormat="1" ht="13.75" customHeight="1" x14ac:dyDescent="0.3">
      <c r="B599" s="431"/>
      <c r="C599" s="5">
        <f t="shared" si="166"/>
        <v>44729</v>
      </c>
      <c r="D599" s="233">
        <f t="shared" si="167"/>
        <v>2836</v>
      </c>
      <c r="E599" s="30"/>
      <c r="F599" s="320"/>
      <c r="G599" s="320"/>
      <c r="H599" s="320"/>
      <c r="I599" s="320"/>
      <c r="J599" s="32">
        <f t="shared" si="165"/>
        <v>0</v>
      </c>
      <c r="K599" s="433"/>
      <c r="L599" s="434"/>
      <c r="M599" s="435" t="s">
        <v>55</v>
      </c>
      <c r="N599" s="436"/>
      <c r="O599" s="436"/>
      <c r="P599" s="11" t="s">
        <v>50</v>
      </c>
      <c r="Q599" s="50">
        <f>IFERROR(((H601/7)/D601)*1000,0)</f>
        <v>0</v>
      </c>
      <c r="R599" s="49">
        <f>'Output data week'!$O$63</f>
        <v>125</v>
      </c>
      <c r="U599" s="66">
        <f>U598/$Q$9</f>
        <v>0</v>
      </c>
      <c r="V599" s="13" t="s">
        <v>56</v>
      </c>
      <c r="W599" s="84">
        <f>W598/$Q$9</f>
        <v>2.1768915034965035</v>
      </c>
      <c r="Y599" s="47" t="s">
        <v>57</v>
      </c>
    </row>
    <row r="600" spans="2:26" s="47" customFormat="1" ht="13.75" customHeight="1" thickBot="1" x14ac:dyDescent="0.35">
      <c r="B600" s="431"/>
      <c r="C600" s="22">
        <f t="shared" si="166"/>
        <v>44730</v>
      </c>
      <c r="D600" s="234">
        <f t="shared" si="167"/>
        <v>2836</v>
      </c>
      <c r="E600" s="31"/>
      <c r="F600" s="325"/>
      <c r="G600" s="325"/>
      <c r="H600" s="325"/>
      <c r="I600" s="325"/>
      <c r="J600" s="33">
        <f t="shared" si="165"/>
        <v>0</v>
      </c>
      <c r="K600" s="437"/>
      <c r="L600" s="438"/>
      <c r="M600" s="435" t="s">
        <v>58</v>
      </c>
      <c r="N600" s="436"/>
      <c r="O600" s="436"/>
      <c r="P600" s="11"/>
      <c r="Q600" s="40">
        <f>IFERROR(Q599/Q598,0)</f>
        <v>0</v>
      </c>
      <c r="R600" s="77">
        <f>'Output data week'!$Q$63</f>
        <v>2.4300155809324222</v>
      </c>
      <c r="U600" s="66">
        <f>H601/$Q$9</f>
        <v>0</v>
      </c>
      <c r="V600" s="13" t="s">
        <v>59</v>
      </c>
      <c r="X600" s="47">
        <f>IFERROR((X590+(F601/D601)),0)</f>
        <v>218.76128555910833</v>
      </c>
      <c r="Y600" s="47" t="s">
        <v>60</v>
      </c>
    </row>
    <row r="601" spans="2:26" s="47" customFormat="1" ht="13.75" customHeight="1" x14ac:dyDescent="0.3">
      <c r="B601" s="432"/>
      <c r="C601" s="21" t="s">
        <v>61</v>
      </c>
      <c r="D601" s="235">
        <f>SUM(D594:D600)/7</f>
        <v>2836</v>
      </c>
      <c r="E601" s="86">
        <f>IFERROR(SUM(E594:E600),0)</f>
        <v>0</v>
      </c>
      <c r="F601" s="87">
        <f>IFERROR(SUM(F594:F600),0)</f>
        <v>0</v>
      </c>
      <c r="G601" s="87">
        <f>IFERROR(SUM(G594:G600),0)</f>
        <v>0</v>
      </c>
      <c r="H601" s="87">
        <f>IFERROR(SUM(H594:H600),0)</f>
        <v>0</v>
      </c>
      <c r="I601" s="87">
        <f>IFERROR(SUM(I594:I600),0)</f>
        <v>0</v>
      </c>
      <c r="J601" s="34">
        <f t="shared" si="165"/>
        <v>0</v>
      </c>
      <c r="K601" s="439"/>
      <c r="L601" s="440"/>
      <c r="M601" s="454" t="s">
        <v>62</v>
      </c>
      <c r="N601" s="455"/>
      <c r="O601" s="455"/>
      <c r="P601" s="12" t="s">
        <v>50</v>
      </c>
      <c r="Q601" s="245"/>
      <c r="R601" s="45">
        <f>'Output data week'!$Y$63</f>
        <v>1969.9999690055847</v>
      </c>
      <c r="U601" s="46"/>
    </row>
    <row r="602" spans="2:26" s="47" customFormat="1" ht="5.25" customHeight="1" x14ac:dyDescent="0.3">
      <c r="B602" s="326"/>
      <c r="C602" s="326"/>
      <c r="D602" s="236"/>
      <c r="E602" s="326"/>
      <c r="F602" s="326"/>
      <c r="G602" s="326"/>
      <c r="H602" s="326"/>
      <c r="I602" s="326"/>
      <c r="J602" s="326"/>
      <c r="K602" s="423"/>
      <c r="L602" s="423"/>
      <c r="M602" s="321"/>
      <c r="N602" s="424"/>
      <c r="O602" s="424"/>
      <c r="P602" s="424"/>
      <c r="Q602" s="424"/>
      <c r="R602" s="424"/>
      <c r="U602" s="46"/>
    </row>
    <row r="603" spans="2:26" s="47" customFormat="1" ht="15.75" customHeight="1" x14ac:dyDescent="0.3">
      <c r="B603" s="363" t="s">
        <v>74</v>
      </c>
      <c r="C603" s="363" t="s">
        <v>75</v>
      </c>
      <c r="D603" s="364" t="s">
        <v>76</v>
      </c>
      <c r="E603" s="365" t="s">
        <v>77</v>
      </c>
      <c r="F603" s="363" t="s">
        <v>69</v>
      </c>
      <c r="G603" s="363" t="s">
        <v>46</v>
      </c>
      <c r="H603" s="363" t="s">
        <v>78</v>
      </c>
      <c r="I603" s="363" t="s">
        <v>79</v>
      </c>
      <c r="J603" s="363" t="s">
        <v>80</v>
      </c>
      <c r="K603" s="501" t="s">
        <v>81</v>
      </c>
      <c r="L603" s="503"/>
      <c r="M603" s="458" t="s">
        <v>37</v>
      </c>
      <c r="N603" s="459"/>
      <c r="O603" s="459"/>
      <c r="P603" s="7" t="s">
        <v>38</v>
      </c>
      <c r="Q603" s="241"/>
      <c r="R603" s="42"/>
      <c r="U603" s="46"/>
    </row>
    <row r="604" spans="2:26" s="47" customFormat="1" ht="13.75" customHeight="1" x14ac:dyDescent="0.3">
      <c r="B604" s="441">
        <f>B594+1</f>
        <v>73</v>
      </c>
      <c r="C604" s="6">
        <f>C600+1</f>
        <v>44731</v>
      </c>
      <c r="D604" s="229">
        <f>IFERROR(IF(C604=$H$9,$K$9,D600-E604),0)</f>
        <v>2836</v>
      </c>
      <c r="E604" s="28"/>
      <c r="F604" s="322"/>
      <c r="G604" s="322"/>
      <c r="H604" s="322"/>
      <c r="I604" s="322"/>
      <c r="J604" s="35">
        <f t="shared" ref="J604:J611" si="168">IFERROR(I604/H604,0)</f>
        <v>0</v>
      </c>
      <c r="K604" s="444"/>
      <c r="L604" s="445"/>
      <c r="M604" s="446" t="s">
        <v>39</v>
      </c>
      <c r="N604" s="447"/>
      <c r="O604" s="447"/>
      <c r="P604" s="8" t="s">
        <v>40</v>
      </c>
      <c r="Q604" s="54">
        <f>IFERROR(((E611/D611)*100),0)</f>
        <v>0</v>
      </c>
      <c r="R604" s="52">
        <f>'Output data week'!$D$64</f>
        <v>0.1</v>
      </c>
      <c r="U604" s="67">
        <f>E611/$Q$9</f>
        <v>0</v>
      </c>
      <c r="V604" s="13" t="s">
        <v>41</v>
      </c>
      <c r="W604" s="70">
        <f>W594+E611</f>
        <v>24</v>
      </c>
      <c r="Y604" s="47" t="s">
        <v>42</v>
      </c>
    </row>
    <row r="605" spans="2:26" s="47" customFormat="1" ht="13.75" customHeight="1" x14ac:dyDescent="0.3">
      <c r="B605" s="442"/>
      <c r="C605" s="6">
        <f t="shared" ref="C605:C610" si="169">C604+1</f>
        <v>44732</v>
      </c>
      <c r="D605" s="229">
        <f t="shared" ref="D605:D610" si="170">IFERROR(IF(C605=$H$9,$K$9,D604-E605),0)</f>
        <v>2836</v>
      </c>
      <c r="E605" s="28"/>
      <c r="F605" s="322"/>
      <c r="G605" s="322"/>
      <c r="H605" s="322"/>
      <c r="I605" s="322"/>
      <c r="J605" s="35">
        <f t="shared" si="168"/>
        <v>0</v>
      </c>
      <c r="K605" s="444"/>
      <c r="L605" s="445"/>
      <c r="M605" s="446" t="s">
        <v>43</v>
      </c>
      <c r="N605" s="447"/>
      <c r="O605" s="447"/>
      <c r="P605" s="8" t="s">
        <v>40</v>
      </c>
      <c r="Q605" s="54">
        <f>IFERROR(((F611/7)*100)/D611,0)</f>
        <v>0</v>
      </c>
      <c r="R605" s="52">
        <f>'Output data week'!$H$64</f>
        <v>79</v>
      </c>
      <c r="U605" s="67">
        <f>((F611/7)/$Q$9)</f>
        <v>0</v>
      </c>
      <c r="V605" s="13" t="s">
        <v>44</v>
      </c>
      <c r="W605" s="69">
        <f>W604/$Q$9</f>
        <v>8.3916083916083916E-3</v>
      </c>
      <c r="Y605" s="68" t="s">
        <v>45</v>
      </c>
    </row>
    <row r="606" spans="2:26" s="47" customFormat="1" ht="13.75" customHeight="1" x14ac:dyDescent="0.3">
      <c r="B606" s="442"/>
      <c r="C606" s="6">
        <f t="shared" si="169"/>
        <v>44733</v>
      </c>
      <c r="D606" s="229">
        <f t="shared" si="170"/>
        <v>2836</v>
      </c>
      <c r="E606" s="28"/>
      <c r="F606" s="322"/>
      <c r="G606" s="322"/>
      <c r="H606" s="322"/>
      <c r="I606" s="322"/>
      <c r="J606" s="35">
        <f t="shared" si="168"/>
        <v>0</v>
      </c>
      <c r="K606" s="444"/>
      <c r="L606" s="445"/>
      <c r="M606" s="446" t="s">
        <v>46</v>
      </c>
      <c r="N606" s="447"/>
      <c r="O606" s="447"/>
      <c r="P606" s="8" t="s">
        <v>40</v>
      </c>
      <c r="Q606" s="80">
        <f>IFERROR(((G611/F611)*100),0)</f>
        <v>0</v>
      </c>
      <c r="R606" s="52"/>
      <c r="U606" s="72">
        <f>U596+F611</f>
        <v>622362</v>
      </c>
      <c r="V606" s="13" t="s">
        <v>47</v>
      </c>
      <c r="W606" s="75">
        <f>U606/$Q$9</f>
        <v>217.6090909090909</v>
      </c>
      <c r="Y606" s="47" t="s">
        <v>63</v>
      </c>
    </row>
    <row r="607" spans="2:26" s="47" customFormat="1" ht="13.75" customHeight="1" x14ac:dyDescent="0.3">
      <c r="B607" s="442"/>
      <c r="C607" s="6">
        <f t="shared" si="169"/>
        <v>44734</v>
      </c>
      <c r="D607" s="229">
        <f t="shared" si="170"/>
        <v>2836</v>
      </c>
      <c r="E607" s="28"/>
      <c r="F607" s="322"/>
      <c r="G607" s="322"/>
      <c r="H607" s="322"/>
      <c r="I607" s="322"/>
      <c r="J607" s="35">
        <f t="shared" si="168"/>
        <v>0</v>
      </c>
      <c r="K607" s="444"/>
      <c r="L607" s="445"/>
      <c r="M607" s="446" t="s">
        <v>49</v>
      </c>
      <c r="N607" s="447"/>
      <c r="O607" s="447"/>
      <c r="P607" s="8" t="s">
        <v>50</v>
      </c>
      <c r="Q607" s="242"/>
      <c r="R607" s="52">
        <f>'Output data week'!$K$64</f>
        <v>64.399997711181641</v>
      </c>
      <c r="U607" s="65">
        <f>F611/$Q$9</f>
        <v>0</v>
      </c>
      <c r="V607" s="13" t="s">
        <v>51</v>
      </c>
    </row>
    <row r="608" spans="2:26" s="47" customFormat="1" ht="13.75" customHeight="1" x14ac:dyDescent="0.3">
      <c r="B608" s="442"/>
      <c r="C608" s="6">
        <f t="shared" si="169"/>
        <v>44735</v>
      </c>
      <c r="D608" s="229">
        <f t="shared" si="170"/>
        <v>2836</v>
      </c>
      <c r="E608" s="28"/>
      <c r="F608" s="322"/>
      <c r="G608" s="322"/>
      <c r="H608" s="322"/>
      <c r="I608" s="322"/>
      <c r="J608" s="35">
        <f t="shared" si="168"/>
        <v>0</v>
      </c>
      <c r="K608" s="444"/>
      <c r="L608" s="445"/>
      <c r="M608" s="446" t="s">
        <v>52</v>
      </c>
      <c r="N608" s="447"/>
      <c r="O608" s="447"/>
      <c r="P608" s="8" t="s">
        <v>50</v>
      </c>
      <c r="Q608" s="39">
        <f>IFERROR(Q607*(Q605/100),0)</f>
        <v>0</v>
      </c>
      <c r="R608" s="52">
        <f>'Output data week'!$M$64</f>
        <v>50.875998191833496</v>
      </c>
      <c r="U608" s="56">
        <f>((F611*Q607)/1000)</f>
        <v>0</v>
      </c>
      <c r="V608" s="13" t="s">
        <v>53</v>
      </c>
      <c r="W608" s="48">
        <f>W598+U608</f>
        <v>6225.9097000000002</v>
      </c>
      <c r="Y608" s="79" t="s">
        <v>54</v>
      </c>
    </row>
    <row r="609" spans="2:26" s="47" customFormat="1" ht="13.75" customHeight="1" x14ac:dyDescent="0.3">
      <c r="B609" s="442"/>
      <c r="C609" s="6">
        <f t="shared" si="169"/>
        <v>44736</v>
      </c>
      <c r="D609" s="229">
        <f t="shared" si="170"/>
        <v>2836</v>
      </c>
      <c r="E609" s="28"/>
      <c r="F609" s="322"/>
      <c r="G609" s="322"/>
      <c r="H609" s="322"/>
      <c r="I609" s="322"/>
      <c r="J609" s="35">
        <f t="shared" si="168"/>
        <v>0</v>
      </c>
      <c r="K609" s="444"/>
      <c r="L609" s="445"/>
      <c r="M609" s="446" t="s">
        <v>55</v>
      </c>
      <c r="N609" s="447"/>
      <c r="O609" s="447"/>
      <c r="P609" s="8" t="s">
        <v>50</v>
      </c>
      <c r="Q609" s="39">
        <f>IFERROR(((H611/7)/D611)*1000,0)</f>
        <v>0</v>
      </c>
      <c r="R609" s="52">
        <f>'Output data week'!$O$64</f>
        <v>125</v>
      </c>
      <c r="U609" s="66">
        <f>U608/$Q$9</f>
        <v>0</v>
      </c>
      <c r="V609" s="13" t="s">
        <v>56</v>
      </c>
      <c r="W609" s="84">
        <f>W608/$Q$9</f>
        <v>2.1768915034965035</v>
      </c>
      <c r="Y609" s="47" t="s">
        <v>57</v>
      </c>
    </row>
    <row r="610" spans="2:26" s="47" customFormat="1" ht="13.75" customHeight="1" thickBot="1" x14ac:dyDescent="0.35">
      <c r="B610" s="442"/>
      <c r="C610" s="20">
        <f t="shared" si="169"/>
        <v>44737</v>
      </c>
      <c r="D610" s="230">
        <f t="shared" si="170"/>
        <v>2836</v>
      </c>
      <c r="E610" s="29"/>
      <c r="F610" s="323"/>
      <c r="G610" s="323"/>
      <c r="H610" s="323"/>
      <c r="I610" s="323"/>
      <c r="J610" s="36">
        <f t="shared" si="168"/>
        <v>0</v>
      </c>
      <c r="K610" s="448"/>
      <c r="L610" s="449"/>
      <c r="M610" s="446" t="s">
        <v>58</v>
      </c>
      <c r="N610" s="447"/>
      <c r="O610" s="447"/>
      <c r="P610" s="8"/>
      <c r="Q610" s="51">
        <f>IFERROR(Q609/Q608,0)</f>
        <v>0</v>
      </c>
      <c r="R610" s="52">
        <f>'Output data week'!$Q$64</f>
        <v>2.456954250384904</v>
      </c>
      <c r="U610" s="66">
        <f>H611/$Q$9</f>
        <v>0</v>
      </c>
      <c r="V610" s="13" t="s">
        <v>59</v>
      </c>
      <c r="X610" s="47">
        <f>IFERROR((X600+(F611/D611)),0)</f>
        <v>218.76128555910833</v>
      </c>
      <c r="Y610" s="47" t="s">
        <v>60</v>
      </c>
    </row>
    <row r="611" spans="2:26" s="47" customFormat="1" ht="13.75" customHeight="1" x14ac:dyDescent="0.3">
      <c r="B611" s="443"/>
      <c r="C611" s="19" t="s">
        <v>61</v>
      </c>
      <c r="D611" s="231">
        <f>SUM(D604:D610)/7</f>
        <v>2836</v>
      </c>
      <c r="E611" s="23">
        <f>IFERROR(SUM(E604:E610),0)</f>
        <v>0</v>
      </c>
      <c r="F611" s="24">
        <f>IFERROR(SUM(F604:F610),0)</f>
        <v>0</v>
      </c>
      <c r="G611" s="24">
        <f>IFERROR(SUM(G604:G610),0)</f>
        <v>0</v>
      </c>
      <c r="H611" s="24">
        <f>IFERROR(SUM(H604:H610),0)</f>
        <v>0</v>
      </c>
      <c r="I611" s="24">
        <f>IFERROR(SUM(I604:I610),0)</f>
        <v>0</v>
      </c>
      <c r="J611" s="37">
        <f t="shared" si="168"/>
        <v>0</v>
      </c>
      <c r="K611" s="450"/>
      <c r="L611" s="451"/>
      <c r="M611" s="452" t="s">
        <v>62</v>
      </c>
      <c r="N611" s="453"/>
      <c r="O611" s="453"/>
      <c r="P611" s="9" t="s">
        <v>50</v>
      </c>
      <c r="Q611" s="243"/>
      <c r="R611" s="53">
        <f>'Output data week'!$Y$64</f>
        <v>1969.9999690055847</v>
      </c>
      <c r="U611" s="46"/>
    </row>
    <row r="612" spans="2:26" s="47" customFormat="1" ht="5.25" customHeight="1" x14ac:dyDescent="0.3">
      <c r="B612" s="324"/>
      <c r="C612" s="324"/>
      <c r="D612" s="232"/>
      <c r="E612" s="324"/>
      <c r="F612" s="324"/>
      <c r="G612" s="324"/>
      <c r="H612" s="324"/>
      <c r="I612" s="324"/>
      <c r="J612" s="324"/>
      <c r="K612" s="461"/>
      <c r="L612" s="461"/>
      <c r="M612" s="321"/>
      <c r="N612" s="424"/>
      <c r="O612" s="424"/>
      <c r="P612" s="424"/>
      <c r="Q612" s="424"/>
      <c r="R612" s="424"/>
      <c r="U612" s="46"/>
    </row>
    <row r="613" spans="2:26" s="47" customFormat="1" ht="15.75" customHeight="1" x14ac:dyDescent="0.3">
      <c r="B613" s="363" t="s">
        <v>74</v>
      </c>
      <c r="C613" s="363" t="s">
        <v>75</v>
      </c>
      <c r="D613" s="364" t="s">
        <v>76</v>
      </c>
      <c r="E613" s="365" t="s">
        <v>77</v>
      </c>
      <c r="F613" s="363" t="s">
        <v>71</v>
      </c>
      <c r="G613" s="363" t="s">
        <v>46</v>
      </c>
      <c r="H613" s="363" t="s">
        <v>78</v>
      </c>
      <c r="I613" s="363" t="s">
        <v>79</v>
      </c>
      <c r="J613" s="363" t="s">
        <v>80</v>
      </c>
      <c r="K613" s="501" t="s">
        <v>81</v>
      </c>
      <c r="L613" s="502"/>
      <c r="M613" s="428" t="s">
        <v>37</v>
      </c>
      <c r="N613" s="429"/>
      <c r="O613" s="429"/>
      <c r="P613" s="10" t="s">
        <v>38</v>
      </c>
      <c r="Q613" s="244"/>
      <c r="R613" s="43"/>
      <c r="U613" s="46"/>
    </row>
    <row r="614" spans="2:26" s="47" customFormat="1" ht="12.75" customHeight="1" x14ac:dyDescent="0.3">
      <c r="B614" s="430">
        <f>B604+1</f>
        <v>74</v>
      </c>
      <c r="C614" s="5">
        <f>C610+1</f>
        <v>44738</v>
      </c>
      <c r="D614" s="233">
        <f>IFERROR(IF(C614=$H$9,$K$9,D610-E614),0)</f>
        <v>2836</v>
      </c>
      <c r="E614" s="30"/>
      <c r="F614" s="320"/>
      <c r="G614" s="320"/>
      <c r="H614" s="320"/>
      <c r="I614" s="320"/>
      <c r="J614" s="32">
        <f t="shared" ref="J614:J621" si="171">IFERROR(I614/H614,0)</f>
        <v>0</v>
      </c>
      <c r="K614" s="433"/>
      <c r="L614" s="434"/>
      <c r="M614" s="435" t="s">
        <v>39</v>
      </c>
      <c r="N614" s="436"/>
      <c r="O614" s="436"/>
      <c r="P614" s="11" t="s">
        <v>40</v>
      </c>
      <c r="Q614" s="55">
        <f>IFERROR(((E621/D621)*100),0)</f>
        <v>0</v>
      </c>
      <c r="R614" s="78">
        <f>'Output data week'!$D$65</f>
        <v>0.1</v>
      </c>
      <c r="U614" s="67">
        <f>E621/$Q$9</f>
        <v>0</v>
      </c>
      <c r="V614" s="13" t="s">
        <v>41</v>
      </c>
      <c r="W614" s="70">
        <f>W604+E621</f>
        <v>24</v>
      </c>
      <c r="Y614" s="47" t="s">
        <v>42</v>
      </c>
    </row>
    <row r="615" spans="2:26" s="47" customFormat="1" ht="12.75" customHeight="1" x14ac:dyDescent="0.3">
      <c r="B615" s="431"/>
      <c r="C615" s="5">
        <f t="shared" ref="C615:C620" si="172">C614+1</f>
        <v>44739</v>
      </c>
      <c r="D615" s="233">
        <f t="shared" ref="D615:D620" si="173">IFERROR(IF(C615=$H$9,$K$9,D614-E615),0)</f>
        <v>2836</v>
      </c>
      <c r="E615" s="30"/>
      <c r="F615" s="320"/>
      <c r="G615" s="320"/>
      <c r="H615" s="320"/>
      <c r="I615" s="320"/>
      <c r="J615" s="32">
        <f t="shared" si="171"/>
        <v>0</v>
      </c>
      <c r="K615" s="433"/>
      <c r="L615" s="434"/>
      <c r="M615" s="435" t="s">
        <v>43</v>
      </c>
      <c r="N615" s="436"/>
      <c r="O615" s="436"/>
      <c r="P615" s="11" t="s">
        <v>40</v>
      </c>
      <c r="Q615" s="81">
        <f>IFERROR(((F621/7)*100)/D621,0)</f>
        <v>0</v>
      </c>
      <c r="R615" s="76">
        <f>'Output data week'!$H$65</f>
        <v>78.5</v>
      </c>
      <c r="U615" s="67">
        <f>((F621/7)/$Q$9)</f>
        <v>0</v>
      </c>
      <c r="V615" s="13" t="s">
        <v>44</v>
      </c>
      <c r="W615" s="69">
        <f>W614/$Q$9</f>
        <v>8.3916083916083916E-3</v>
      </c>
      <c r="Y615" s="68" t="s">
        <v>45</v>
      </c>
    </row>
    <row r="616" spans="2:26" s="47" customFormat="1" ht="12.75" customHeight="1" x14ac:dyDescent="0.3">
      <c r="B616" s="431"/>
      <c r="C616" s="5">
        <f t="shared" si="172"/>
        <v>44740</v>
      </c>
      <c r="D616" s="233">
        <f t="shared" si="173"/>
        <v>2836</v>
      </c>
      <c r="E616" s="30"/>
      <c r="F616" s="320"/>
      <c r="G616" s="320"/>
      <c r="H616" s="320"/>
      <c r="I616" s="320"/>
      <c r="J616" s="32">
        <f t="shared" si="171"/>
        <v>0</v>
      </c>
      <c r="K616" s="433"/>
      <c r="L616" s="434"/>
      <c r="M616" s="435" t="s">
        <v>46</v>
      </c>
      <c r="N616" s="436"/>
      <c r="O616" s="436"/>
      <c r="P616" s="11" t="s">
        <v>40</v>
      </c>
      <c r="Q616" s="55">
        <f>IFERROR(((G621/F621)*100),0)</f>
        <v>0</v>
      </c>
      <c r="R616" s="44"/>
      <c r="U616" s="72">
        <f>U606+F621</f>
        <v>622362</v>
      </c>
      <c r="V616" s="13" t="s">
        <v>47</v>
      </c>
      <c r="W616" s="75">
        <f>U616/$Q$9</f>
        <v>217.6090909090909</v>
      </c>
      <c r="X616" s="74"/>
      <c r="Y616" s="74" t="s">
        <v>63</v>
      </c>
      <c r="Z616" s="74"/>
    </row>
    <row r="617" spans="2:26" s="47" customFormat="1" ht="12.75" customHeight="1" x14ac:dyDescent="0.3">
      <c r="B617" s="431"/>
      <c r="C617" s="5">
        <f t="shared" si="172"/>
        <v>44741</v>
      </c>
      <c r="D617" s="233">
        <f t="shared" si="173"/>
        <v>2836</v>
      </c>
      <c r="E617" s="30"/>
      <c r="F617" s="320"/>
      <c r="G617" s="320"/>
      <c r="H617" s="320"/>
      <c r="I617" s="320"/>
      <c r="J617" s="32">
        <f t="shared" si="171"/>
        <v>0</v>
      </c>
      <c r="K617" s="433"/>
      <c r="L617" s="434"/>
      <c r="M617" s="435" t="s">
        <v>49</v>
      </c>
      <c r="N617" s="436"/>
      <c r="O617" s="436"/>
      <c r="P617" s="11" t="s">
        <v>50</v>
      </c>
      <c r="Q617" s="246"/>
      <c r="R617" s="76">
        <f>'Output data week'!$K$65</f>
        <v>64.399997711181641</v>
      </c>
      <c r="U617" s="65">
        <f>F621/$Q$9</f>
        <v>0</v>
      </c>
      <c r="V617" s="13" t="s">
        <v>51</v>
      </c>
    </row>
    <row r="618" spans="2:26" s="47" customFormat="1" ht="12.75" customHeight="1" x14ac:dyDescent="0.3">
      <c r="B618" s="431"/>
      <c r="C618" s="5">
        <f t="shared" si="172"/>
        <v>44742</v>
      </c>
      <c r="D618" s="233">
        <f t="shared" si="173"/>
        <v>2836</v>
      </c>
      <c r="E618" s="30"/>
      <c r="F618" s="320"/>
      <c r="G618" s="320"/>
      <c r="H618" s="320"/>
      <c r="I618" s="320"/>
      <c r="J618" s="32">
        <f t="shared" si="171"/>
        <v>0</v>
      </c>
      <c r="K618" s="433"/>
      <c r="L618" s="434"/>
      <c r="M618" s="435" t="s">
        <v>52</v>
      </c>
      <c r="N618" s="436"/>
      <c r="O618" s="436"/>
      <c r="P618" s="11" t="s">
        <v>50</v>
      </c>
      <c r="Q618" s="50">
        <f>IFERROR(Q617*(Q615/100),0)</f>
        <v>0</v>
      </c>
      <c r="R618" s="76">
        <f>'Output data week'!$M$65</f>
        <v>50.553998203277587</v>
      </c>
      <c r="U618" s="56">
        <f>((F621*Q617)/1000)</f>
        <v>0</v>
      </c>
      <c r="V618" s="13" t="s">
        <v>53</v>
      </c>
      <c r="W618" s="48">
        <f>W608+U618</f>
        <v>6225.9097000000002</v>
      </c>
      <c r="Y618" s="79" t="s">
        <v>54</v>
      </c>
    </row>
    <row r="619" spans="2:26" s="47" customFormat="1" ht="12.75" customHeight="1" x14ac:dyDescent="0.3">
      <c r="B619" s="431"/>
      <c r="C619" s="5">
        <f t="shared" si="172"/>
        <v>44743</v>
      </c>
      <c r="D619" s="233">
        <f t="shared" si="173"/>
        <v>2836</v>
      </c>
      <c r="E619" s="30"/>
      <c r="F619" s="320"/>
      <c r="G619" s="320"/>
      <c r="H619" s="320"/>
      <c r="I619" s="320"/>
      <c r="J619" s="32">
        <f t="shared" si="171"/>
        <v>0</v>
      </c>
      <c r="K619" s="433"/>
      <c r="L619" s="434"/>
      <c r="M619" s="435" t="s">
        <v>55</v>
      </c>
      <c r="N619" s="436"/>
      <c r="O619" s="436"/>
      <c r="P619" s="11" t="s">
        <v>50</v>
      </c>
      <c r="Q619" s="50">
        <f>IFERROR(((H621/7)/D621)*1000,0)</f>
        <v>0</v>
      </c>
      <c r="R619" s="49">
        <f>'Output data week'!$O$65</f>
        <v>125</v>
      </c>
      <c r="U619" s="66">
        <f>U618/$Q$9</f>
        <v>0</v>
      </c>
      <c r="V619" s="13" t="s">
        <v>56</v>
      </c>
      <c r="W619" s="84">
        <f>W618/$Q$9</f>
        <v>2.1768915034965035</v>
      </c>
      <c r="Y619" s="47" t="s">
        <v>57</v>
      </c>
    </row>
    <row r="620" spans="2:26" s="47" customFormat="1" ht="13.5" customHeight="1" thickBot="1" x14ac:dyDescent="0.35">
      <c r="B620" s="431"/>
      <c r="C620" s="22">
        <f t="shared" si="172"/>
        <v>44744</v>
      </c>
      <c r="D620" s="234">
        <f t="shared" si="173"/>
        <v>2836</v>
      </c>
      <c r="E620" s="31"/>
      <c r="F620" s="325"/>
      <c r="G620" s="325"/>
      <c r="H620" s="325"/>
      <c r="I620" s="325"/>
      <c r="J620" s="33">
        <f t="shared" si="171"/>
        <v>0</v>
      </c>
      <c r="K620" s="437"/>
      <c r="L620" s="438"/>
      <c r="M620" s="435" t="s">
        <v>58</v>
      </c>
      <c r="N620" s="436"/>
      <c r="O620" s="436"/>
      <c r="P620" s="11"/>
      <c r="Q620" s="40">
        <f>IFERROR(Q619/Q618,0)</f>
        <v>0</v>
      </c>
      <c r="R620" s="77">
        <f>'Output data week'!$Q$65</f>
        <v>2.4726036405147442</v>
      </c>
      <c r="U620" s="66">
        <f>H621/$Q$9</f>
        <v>0</v>
      </c>
      <c r="V620" s="13" t="s">
        <v>59</v>
      </c>
      <c r="X620" s="47">
        <f>IFERROR((X610+(F621/D621)),0)</f>
        <v>218.76128555910833</v>
      </c>
      <c r="Y620" s="47" t="s">
        <v>60</v>
      </c>
    </row>
    <row r="621" spans="2:26" s="47" customFormat="1" ht="12.75" customHeight="1" x14ac:dyDescent="0.3">
      <c r="B621" s="432"/>
      <c r="C621" s="21" t="s">
        <v>61</v>
      </c>
      <c r="D621" s="235">
        <f>SUM(D614:D620)/7</f>
        <v>2836</v>
      </c>
      <c r="E621" s="86">
        <f>IFERROR(SUM(E614:E620),0)</f>
        <v>0</v>
      </c>
      <c r="F621" s="87">
        <f>IFERROR(SUM(F614:F620),0)</f>
        <v>0</v>
      </c>
      <c r="G621" s="87">
        <f>IFERROR(SUM(G614:G620),0)</f>
        <v>0</v>
      </c>
      <c r="H621" s="87">
        <f>IFERROR(SUM(H614:H620),0)</f>
        <v>0</v>
      </c>
      <c r="I621" s="87">
        <f>IFERROR(SUM(I614:I620),0)</f>
        <v>0</v>
      </c>
      <c r="J621" s="34">
        <f t="shared" si="171"/>
        <v>0</v>
      </c>
      <c r="K621" s="439"/>
      <c r="L621" s="440"/>
      <c r="M621" s="454" t="s">
        <v>62</v>
      </c>
      <c r="N621" s="455"/>
      <c r="O621" s="455"/>
      <c r="P621" s="12" t="s">
        <v>50</v>
      </c>
      <c r="Q621" s="245"/>
      <c r="R621" s="45">
        <f>'Output data week'!$Y$65</f>
        <v>1969.9999690055847</v>
      </c>
      <c r="U621" s="46"/>
    </row>
    <row r="622" spans="2:26" s="47" customFormat="1" ht="5.25" customHeight="1" x14ac:dyDescent="0.3">
      <c r="B622" s="58"/>
      <c r="C622" s="59"/>
      <c r="D622" s="237"/>
      <c r="E622" s="61"/>
      <c r="F622" s="61"/>
      <c r="G622" s="61"/>
      <c r="H622" s="61"/>
      <c r="I622" s="61"/>
      <c r="J622" s="62"/>
      <c r="K622" s="63"/>
      <c r="L622" s="63"/>
      <c r="M622" s="317"/>
      <c r="N622" s="317"/>
      <c r="O622" s="317"/>
      <c r="P622" s="11"/>
      <c r="Q622" s="253"/>
      <c r="R622" s="57"/>
      <c r="U622" s="46"/>
    </row>
    <row r="623" spans="2:26" s="47" customFormat="1" ht="15.75" customHeight="1" x14ac:dyDescent="0.3">
      <c r="B623" s="504" t="s">
        <v>92</v>
      </c>
      <c r="C623" s="505"/>
      <c r="D623" s="366" t="s">
        <v>65</v>
      </c>
      <c r="E623" s="367">
        <f>E591+E601+E611+E621</f>
        <v>0</v>
      </c>
      <c r="F623" s="367">
        <f>F591+F601+F611+F621</f>
        <v>0</v>
      </c>
      <c r="G623" s="367">
        <f>G591+G601+G611+G621</f>
        <v>0</v>
      </c>
      <c r="H623" s="367">
        <f>H591+H601+H611+H621</f>
        <v>0</v>
      </c>
      <c r="I623" s="367">
        <f>I591+I601+I611+I621</f>
        <v>0</v>
      </c>
      <c r="J623" s="368">
        <f>IFERROR(I623/H623,0)</f>
        <v>0</v>
      </c>
      <c r="K623" s="506" t="s">
        <v>66</v>
      </c>
      <c r="L623" s="507"/>
      <c r="M623" s="507"/>
      <c r="N623" s="507"/>
      <c r="O623" s="369">
        <f>IFERROR(U588+U598+U608+U618,0)</f>
        <v>0</v>
      </c>
      <c r="P623" s="370" t="s">
        <v>67</v>
      </c>
      <c r="Q623" s="371" t="s">
        <v>68</v>
      </c>
      <c r="R623" s="372">
        <f>IFERROR(H623/O623,0)</f>
        <v>0</v>
      </c>
      <c r="U623" s="46"/>
    </row>
    <row r="624" spans="2:26" s="47" customFormat="1" ht="5.25" customHeight="1" x14ac:dyDescent="0.3">
      <c r="B624" s="326"/>
      <c r="C624" s="326"/>
      <c r="D624" s="236"/>
      <c r="E624" s="326"/>
      <c r="F624" s="326"/>
      <c r="G624" s="326"/>
      <c r="H624" s="326"/>
      <c r="I624" s="326"/>
      <c r="J624" s="326"/>
      <c r="K624" s="423"/>
      <c r="L624" s="423"/>
      <c r="M624" s="321"/>
      <c r="N624" s="424"/>
      <c r="O624" s="424"/>
      <c r="P624" s="424"/>
      <c r="Q624" s="424"/>
      <c r="R624" s="424"/>
      <c r="U624" s="46"/>
    </row>
    <row r="625" spans="2:26" s="47" customFormat="1" ht="15.75" customHeight="1" x14ac:dyDescent="0.3">
      <c r="B625" s="363" t="s">
        <v>74</v>
      </c>
      <c r="C625" s="363" t="s">
        <v>75</v>
      </c>
      <c r="D625" s="364" t="s">
        <v>76</v>
      </c>
      <c r="E625" s="365" t="s">
        <v>77</v>
      </c>
      <c r="F625" s="363" t="s">
        <v>69</v>
      </c>
      <c r="G625" s="363" t="s">
        <v>46</v>
      </c>
      <c r="H625" s="363" t="s">
        <v>78</v>
      </c>
      <c r="I625" s="363" t="s">
        <v>79</v>
      </c>
      <c r="J625" s="363" t="s">
        <v>80</v>
      </c>
      <c r="K625" s="501" t="s">
        <v>81</v>
      </c>
      <c r="L625" s="503"/>
      <c r="M625" s="458" t="s">
        <v>37</v>
      </c>
      <c r="N625" s="459"/>
      <c r="O625" s="459"/>
      <c r="P625" s="7" t="s">
        <v>38</v>
      </c>
      <c r="Q625" s="241"/>
      <c r="R625" s="42"/>
      <c r="U625" s="46"/>
    </row>
    <row r="626" spans="2:26" s="47" customFormat="1" ht="13.75" customHeight="1" x14ac:dyDescent="0.3">
      <c r="B626" s="441">
        <f>B614+1</f>
        <v>75</v>
      </c>
      <c r="C626" s="6">
        <f>C620+1</f>
        <v>44745</v>
      </c>
      <c r="D626" s="229">
        <f>IFERROR(IF(C626=$H$9,$K$9,D620-E626),0)</f>
        <v>2836</v>
      </c>
      <c r="E626" s="28"/>
      <c r="F626" s="322"/>
      <c r="G626" s="322"/>
      <c r="H626" s="322"/>
      <c r="I626" s="322"/>
      <c r="J626" s="35">
        <f t="shared" ref="J626:J633" si="174">IFERROR(I626/H626,0)</f>
        <v>0</v>
      </c>
      <c r="K626" s="444"/>
      <c r="L626" s="445"/>
      <c r="M626" s="446" t="s">
        <v>39</v>
      </c>
      <c r="N626" s="447"/>
      <c r="O626" s="447"/>
      <c r="P626" s="8" t="s">
        <v>40</v>
      </c>
      <c r="Q626" s="54">
        <f>IFERROR(((E633/D633)*100),0)</f>
        <v>0</v>
      </c>
      <c r="R626" s="52">
        <f>'Output data week'!$D$66</f>
        <v>0.1</v>
      </c>
      <c r="U626" s="67">
        <f>E633/$Q$9</f>
        <v>0</v>
      </c>
      <c r="V626" s="13" t="s">
        <v>41</v>
      </c>
      <c r="W626" s="70">
        <f>E633+W614</f>
        <v>24</v>
      </c>
      <c r="Y626" s="47" t="s">
        <v>42</v>
      </c>
    </row>
    <row r="627" spans="2:26" s="47" customFormat="1" ht="13.75" customHeight="1" x14ac:dyDescent="0.3">
      <c r="B627" s="442"/>
      <c r="C627" s="6">
        <f t="shared" ref="C627:C632" si="175">C626+1</f>
        <v>44746</v>
      </c>
      <c r="D627" s="229">
        <f t="shared" ref="D627:D632" si="176">IFERROR(IF(C627=$H$9,$K$9,D626-E627),0)</f>
        <v>2836</v>
      </c>
      <c r="E627" s="28"/>
      <c r="F627" s="322"/>
      <c r="G627" s="322"/>
      <c r="H627" s="322"/>
      <c r="I627" s="322"/>
      <c r="J627" s="35">
        <f t="shared" si="174"/>
        <v>0</v>
      </c>
      <c r="K627" s="444"/>
      <c r="L627" s="445"/>
      <c r="M627" s="446" t="s">
        <v>43</v>
      </c>
      <c r="N627" s="447"/>
      <c r="O627" s="447"/>
      <c r="P627" s="8" t="s">
        <v>40</v>
      </c>
      <c r="Q627" s="54">
        <f>IFERROR(((F633/7)*100)/D633,0)</f>
        <v>0</v>
      </c>
      <c r="R627" s="52">
        <f>'Output data week'!$H$66</f>
        <v>77.5</v>
      </c>
      <c r="U627" s="67">
        <f>((F633/7)/$Q$9)</f>
        <v>0</v>
      </c>
      <c r="V627" s="13" t="s">
        <v>44</v>
      </c>
      <c r="W627" s="69">
        <f>W626/$Q$9</f>
        <v>8.3916083916083916E-3</v>
      </c>
      <c r="Y627" s="68" t="s">
        <v>45</v>
      </c>
    </row>
    <row r="628" spans="2:26" s="47" customFormat="1" ht="13.75" customHeight="1" x14ac:dyDescent="0.3">
      <c r="B628" s="442"/>
      <c r="C628" s="6">
        <f t="shared" si="175"/>
        <v>44747</v>
      </c>
      <c r="D628" s="229">
        <f t="shared" si="176"/>
        <v>2836</v>
      </c>
      <c r="E628" s="28"/>
      <c r="F628" s="322"/>
      <c r="G628" s="322"/>
      <c r="H628" s="322"/>
      <c r="I628" s="322"/>
      <c r="J628" s="35">
        <f t="shared" si="174"/>
        <v>0</v>
      </c>
      <c r="K628" s="444"/>
      <c r="L628" s="445"/>
      <c r="M628" s="446" t="s">
        <v>46</v>
      </c>
      <c r="N628" s="447"/>
      <c r="O628" s="447"/>
      <c r="P628" s="8" t="s">
        <v>40</v>
      </c>
      <c r="Q628" s="80">
        <f>IFERROR(((G633/F633)*100),0)</f>
        <v>0</v>
      </c>
      <c r="R628" s="52"/>
      <c r="U628" s="72">
        <f>U616+F633</f>
        <v>622362</v>
      </c>
      <c r="V628" s="13" t="s">
        <v>47</v>
      </c>
      <c r="W628" s="75">
        <f>U628/$Q$9</f>
        <v>217.6090909090909</v>
      </c>
      <c r="Y628" s="47" t="s">
        <v>63</v>
      </c>
    </row>
    <row r="629" spans="2:26" s="47" customFormat="1" ht="13.75" customHeight="1" x14ac:dyDescent="0.3">
      <c r="B629" s="442"/>
      <c r="C629" s="6">
        <f t="shared" si="175"/>
        <v>44748</v>
      </c>
      <c r="D629" s="229">
        <f t="shared" si="176"/>
        <v>2836</v>
      </c>
      <c r="E629" s="28"/>
      <c r="F629" s="322"/>
      <c r="G629" s="322"/>
      <c r="H629" s="322"/>
      <c r="I629" s="322"/>
      <c r="J629" s="35">
        <f t="shared" si="174"/>
        <v>0</v>
      </c>
      <c r="K629" s="444"/>
      <c r="L629" s="445"/>
      <c r="M629" s="446" t="s">
        <v>49</v>
      </c>
      <c r="N629" s="447"/>
      <c r="O629" s="447"/>
      <c r="P629" s="8" t="s">
        <v>50</v>
      </c>
      <c r="Q629" s="242"/>
      <c r="R629" s="52">
        <f>'Output data week'!$K$66</f>
        <v>64.500001907348633</v>
      </c>
      <c r="U629" s="65">
        <f>F633/$Q$9</f>
        <v>0</v>
      </c>
      <c r="V629" s="13" t="s">
        <v>51</v>
      </c>
    </row>
    <row r="630" spans="2:26" s="47" customFormat="1" ht="13.75" customHeight="1" x14ac:dyDescent="0.3">
      <c r="B630" s="442"/>
      <c r="C630" s="6">
        <f t="shared" si="175"/>
        <v>44749</v>
      </c>
      <c r="D630" s="229">
        <f t="shared" si="176"/>
        <v>2836</v>
      </c>
      <c r="E630" s="28"/>
      <c r="F630" s="322"/>
      <c r="G630" s="322"/>
      <c r="H630" s="322"/>
      <c r="I630" s="322"/>
      <c r="J630" s="35">
        <f t="shared" si="174"/>
        <v>0</v>
      </c>
      <c r="K630" s="444"/>
      <c r="L630" s="445"/>
      <c r="M630" s="446" t="s">
        <v>52</v>
      </c>
      <c r="N630" s="447"/>
      <c r="O630" s="447"/>
      <c r="P630" s="8" t="s">
        <v>50</v>
      </c>
      <c r="Q630" s="39">
        <f>IFERROR(Q629*(Q627/100),0)</f>
        <v>0</v>
      </c>
      <c r="R630" s="52">
        <f>'Output data week'!$M$66</f>
        <v>49.987501478195192</v>
      </c>
      <c r="U630" s="56">
        <f>((F633*Q629)/1000)</f>
        <v>0</v>
      </c>
      <c r="V630" s="13" t="s">
        <v>53</v>
      </c>
      <c r="W630" s="75">
        <f>W618+U630</f>
        <v>6225.9097000000002</v>
      </c>
      <c r="Y630" s="79" t="s">
        <v>54</v>
      </c>
    </row>
    <row r="631" spans="2:26" s="47" customFormat="1" ht="13.75" customHeight="1" x14ac:dyDescent="0.3">
      <c r="B631" s="442"/>
      <c r="C631" s="6">
        <f t="shared" si="175"/>
        <v>44750</v>
      </c>
      <c r="D631" s="229">
        <f t="shared" si="176"/>
        <v>2836</v>
      </c>
      <c r="E631" s="28"/>
      <c r="F631" s="322"/>
      <c r="G631" s="322"/>
      <c r="H631" s="322"/>
      <c r="I631" s="322"/>
      <c r="J631" s="35">
        <f t="shared" si="174"/>
        <v>0</v>
      </c>
      <c r="K631" s="444"/>
      <c r="L631" s="445"/>
      <c r="M631" s="446" t="s">
        <v>55</v>
      </c>
      <c r="N631" s="447"/>
      <c r="O631" s="447"/>
      <c r="P631" s="8" t="s">
        <v>50</v>
      </c>
      <c r="Q631" s="39">
        <f>IFERROR(((H633/7)/D633)*1000,0)</f>
        <v>0</v>
      </c>
      <c r="R631" s="52">
        <f>'Output data week'!$O$66</f>
        <v>125</v>
      </c>
      <c r="U631" s="66">
        <f>U630/$Q$9</f>
        <v>0</v>
      </c>
      <c r="V631" s="13" t="s">
        <v>56</v>
      </c>
      <c r="W631" s="84">
        <f>W630/$Q$9</f>
        <v>2.1768915034965035</v>
      </c>
      <c r="Y631" s="47" t="s">
        <v>57</v>
      </c>
    </row>
    <row r="632" spans="2:26" s="47" customFormat="1" ht="13.75" customHeight="1" thickBot="1" x14ac:dyDescent="0.35">
      <c r="B632" s="442"/>
      <c r="C632" s="20">
        <f t="shared" si="175"/>
        <v>44751</v>
      </c>
      <c r="D632" s="230">
        <f t="shared" si="176"/>
        <v>2836</v>
      </c>
      <c r="E632" s="29"/>
      <c r="F632" s="323"/>
      <c r="G632" s="323"/>
      <c r="H632" s="323"/>
      <c r="I632" s="323"/>
      <c r="J632" s="36">
        <f t="shared" si="174"/>
        <v>0</v>
      </c>
      <c r="K632" s="448"/>
      <c r="L632" s="449"/>
      <c r="M632" s="446" t="s">
        <v>58</v>
      </c>
      <c r="N632" s="447"/>
      <c r="O632" s="447"/>
      <c r="P632" s="8"/>
      <c r="Q632" s="51">
        <f>IFERROR(Q631/Q630,0)</f>
        <v>0</v>
      </c>
      <c r="R632" s="52">
        <f>'Output data week'!$Q$66</f>
        <v>2.5006250823423462</v>
      </c>
      <c r="U632" s="66">
        <f>H633/$Q$9</f>
        <v>0</v>
      </c>
      <c r="V632" s="13" t="s">
        <v>59</v>
      </c>
      <c r="X632" s="47">
        <f>IFERROR((X620+(F633/D633)),0)</f>
        <v>218.76128555910833</v>
      </c>
      <c r="Y632" s="47" t="s">
        <v>60</v>
      </c>
    </row>
    <row r="633" spans="2:26" s="47" customFormat="1" ht="13.75" customHeight="1" x14ac:dyDescent="0.3">
      <c r="B633" s="443"/>
      <c r="C633" s="19" t="s">
        <v>61</v>
      </c>
      <c r="D633" s="231">
        <f>SUM(D626:D632)/7</f>
        <v>2836</v>
      </c>
      <c r="E633" s="23">
        <f>IFERROR(SUM(E626:E632),0)</f>
        <v>0</v>
      </c>
      <c r="F633" s="24">
        <f>IFERROR(SUM(F626:F632),0)</f>
        <v>0</v>
      </c>
      <c r="G633" s="24">
        <f>IFERROR(SUM(G626:G632),0)</f>
        <v>0</v>
      </c>
      <c r="H633" s="24">
        <f>IFERROR(SUM(H626:H632),0)</f>
        <v>0</v>
      </c>
      <c r="I633" s="24">
        <f>IFERROR(SUM(I626:I632),0)</f>
        <v>0</v>
      </c>
      <c r="J633" s="37">
        <f t="shared" si="174"/>
        <v>0</v>
      </c>
      <c r="K633" s="450"/>
      <c r="L633" s="451"/>
      <c r="M633" s="452" t="s">
        <v>62</v>
      </c>
      <c r="N633" s="453"/>
      <c r="O633" s="453"/>
      <c r="P633" s="9" t="s">
        <v>50</v>
      </c>
      <c r="Q633" s="243"/>
      <c r="R633" s="53">
        <f>'Output data week'!$Y$66</f>
        <v>1969.9999690055847</v>
      </c>
      <c r="U633" s="46"/>
    </row>
    <row r="634" spans="2:26" s="47" customFormat="1" ht="5.25" customHeight="1" x14ac:dyDescent="0.3">
      <c r="B634" s="324"/>
      <c r="C634" s="324"/>
      <c r="D634" s="232"/>
      <c r="E634" s="324"/>
      <c r="F634" s="324"/>
      <c r="G634" s="324"/>
      <c r="H634" s="324"/>
      <c r="I634" s="324"/>
      <c r="J634" s="324"/>
      <c r="K634" s="461"/>
      <c r="L634" s="461"/>
      <c r="M634" s="321"/>
      <c r="N634" s="424"/>
      <c r="O634" s="424"/>
      <c r="P634" s="424"/>
      <c r="Q634" s="424"/>
      <c r="R634" s="424"/>
      <c r="U634" s="46"/>
    </row>
    <row r="635" spans="2:26" s="47" customFormat="1" ht="15.75" customHeight="1" x14ac:dyDescent="0.3">
      <c r="B635" s="363" t="s">
        <v>74</v>
      </c>
      <c r="C635" s="363" t="s">
        <v>75</v>
      </c>
      <c r="D635" s="364" t="s">
        <v>76</v>
      </c>
      <c r="E635" s="365" t="s">
        <v>77</v>
      </c>
      <c r="F635" s="363" t="s">
        <v>69</v>
      </c>
      <c r="G635" s="363" t="s">
        <v>46</v>
      </c>
      <c r="H635" s="363" t="s">
        <v>78</v>
      </c>
      <c r="I635" s="363" t="s">
        <v>79</v>
      </c>
      <c r="J635" s="363" t="s">
        <v>80</v>
      </c>
      <c r="K635" s="501" t="s">
        <v>81</v>
      </c>
      <c r="L635" s="502"/>
      <c r="M635" s="428" t="s">
        <v>37</v>
      </c>
      <c r="N635" s="429"/>
      <c r="O635" s="429"/>
      <c r="P635" s="10" t="s">
        <v>38</v>
      </c>
      <c r="Q635" s="244"/>
      <c r="R635" s="43"/>
      <c r="U635" s="46"/>
    </row>
    <row r="636" spans="2:26" s="47" customFormat="1" ht="13.75" customHeight="1" x14ac:dyDescent="0.3">
      <c r="B636" s="430">
        <f>B626+1</f>
        <v>76</v>
      </c>
      <c r="C636" s="5">
        <f>C632+1</f>
        <v>44752</v>
      </c>
      <c r="D636" s="233">
        <f>IFERROR(IF(C636=$H$9,$K$9,D632-E636),0)</f>
        <v>2836</v>
      </c>
      <c r="E636" s="30"/>
      <c r="F636" s="320"/>
      <c r="G636" s="320"/>
      <c r="H636" s="320"/>
      <c r="I636" s="320"/>
      <c r="J636" s="32">
        <f t="shared" ref="J636:J643" si="177">IFERROR(I636/H636,0)</f>
        <v>0</v>
      </c>
      <c r="K636" s="433"/>
      <c r="L636" s="434"/>
      <c r="M636" s="435" t="s">
        <v>39</v>
      </c>
      <c r="N636" s="436"/>
      <c r="O636" s="436"/>
      <c r="P636" s="11" t="s">
        <v>40</v>
      </c>
      <c r="Q636" s="55">
        <f>IFERROR(((E643/D643)*100),0)</f>
        <v>0</v>
      </c>
      <c r="R636" s="78">
        <f>'Output data week'!$D$67</f>
        <v>0.1</v>
      </c>
      <c r="U636" s="67">
        <f>E643/$Q$9</f>
        <v>0</v>
      </c>
      <c r="V636" s="13" t="s">
        <v>41</v>
      </c>
      <c r="W636" s="70">
        <f>W626+E643</f>
        <v>24</v>
      </c>
      <c r="Y636" s="47" t="s">
        <v>42</v>
      </c>
    </row>
    <row r="637" spans="2:26" s="47" customFormat="1" ht="13.75" customHeight="1" x14ac:dyDescent="0.3">
      <c r="B637" s="431"/>
      <c r="C637" s="5">
        <f t="shared" ref="C637:C642" si="178">C636+1</f>
        <v>44753</v>
      </c>
      <c r="D637" s="233">
        <f t="shared" ref="D637:D642" si="179">IFERROR(IF(C637=$H$9,$K$9,D636-E637),0)</f>
        <v>2836</v>
      </c>
      <c r="E637" s="30"/>
      <c r="F637" s="320"/>
      <c r="G637" s="320"/>
      <c r="H637" s="320"/>
      <c r="I637" s="320"/>
      <c r="J637" s="32">
        <f t="shared" si="177"/>
        <v>0</v>
      </c>
      <c r="K637" s="433"/>
      <c r="L637" s="434"/>
      <c r="M637" s="435" t="s">
        <v>43</v>
      </c>
      <c r="N637" s="436"/>
      <c r="O637" s="436"/>
      <c r="P637" s="11" t="s">
        <v>40</v>
      </c>
      <c r="Q637" s="81">
        <f>IFERROR(((F643/7)*100)/D643,0)</f>
        <v>0</v>
      </c>
      <c r="R637" s="76">
        <f>'Output data week'!$H$67</f>
        <v>77</v>
      </c>
      <c r="U637" s="67">
        <f>((F643/7)/$Q$9)</f>
        <v>0</v>
      </c>
      <c r="V637" s="13" t="s">
        <v>44</v>
      </c>
      <c r="W637" s="69">
        <f>W636/$Q$9</f>
        <v>8.3916083916083916E-3</v>
      </c>
      <c r="Y637" s="68" t="s">
        <v>45</v>
      </c>
    </row>
    <row r="638" spans="2:26" s="47" customFormat="1" ht="13.75" customHeight="1" x14ac:dyDescent="0.3">
      <c r="B638" s="431"/>
      <c r="C638" s="5">
        <f t="shared" si="178"/>
        <v>44754</v>
      </c>
      <c r="D638" s="233">
        <f t="shared" si="179"/>
        <v>2836</v>
      </c>
      <c r="E638" s="30"/>
      <c r="F638" s="320"/>
      <c r="G638" s="320"/>
      <c r="H638" s="320"/>
      <c r="I638" s="320"/>
      <c r="J638" s="32">
        <f t="shared" si="177"/>
        <v>0</v>
      </c>
      <c r="K638" s="433"/>
      <c r="L638" s="434"/>
      <c r="M638" s="435" t="s">
        <v>46</v>
      </c>
      <c r="N638" s="436"/>
      <c r="O638" s="436"/>
      <c r="P638" s="11" t="s">
        <v>40</v>
      </c>
      <c r="Q638" s="55">
        <f>IFERROR(((G643/F643)*100),0)</f>
        <v>0</v>
      </c>
      <c r="R638" s="44"/>
      <c r="U638" s="72">
        <f>U628+F643</f>
        <v>622362</v>
      </c>
      <c r="V638" s="13" t="s">
        <v>47</v>
      </c>
      <c r="W638" s="75">
        <f>U638/$Q$9</f>
        <v>217.6090909090909</v>
      </c>
      <c r="X638" s="74"/>
      <c r="Y638" s="74" t="s">
        <v>63</v>
      </c>
      <c r="Z638" s="74"/>
    </row>
    <row r="639" spans="2:26" s="47" customFormat="1" ht="13.75" customHeight="1" x14ac:dyDescent="0.3">
      <c r="B639" s="431"/>
      <c r="C639" s="5">
        <f t="shared" si="178"/>
        <v>44755</v>
      </c>
      <c r="D639" s="233">
        <f t="shared" si="179"/>
        <v>2836</v>
      </c>
      <c r="E639" s="30"/>
      <c r="F639" s="320"/>
      <c r="G639" s="320"/>
      <c r="H639" s="320"/>
      <c r="I639" s="320"/>
      <c r="J639" s="32">
        <f t="shared" si="177"/>
        <v>0</v>
      </c>
      <c r="K639" s="433"/>
      <c r="L639" s="434"/>
      <c r="M639" s="435" t="s">
        <v>49</v>
      </c>
      <c r="N639" s="436"/>
      <c r="O639" s="436"/>
      <c r="P639" s="11" t="s">
        <v>50</v>
      </c>
      <c r="Q639" s="246"/>
      <c r="R639" s="76">
        <f>'Output data week'!$K$67</f>
        <v>64.500001907348633</v>
      </c>
      <c r="U639" s="65">
        <f>F643/$Q$9</f>
        <v>0</v>
      </c>
      <c r="V639" s="13" t="s">
        <v>51</v>
      </c>
    </row>
    <row r="640" spans="2:26" s="47" customFormat="1" ht="13.75" customHeight="1" x14ac:dyDescent="0.3">
      <c r="B640" s="431"/>
      <c r="C640" s="5">
        <f t="shared" si="178"/>
        <v>44756</v>
      </c>
      <c r="D640" s="233">
        <f t="shared" si="179"/>
        <v>2836</v>
      </c>
      <c r="E640" s="30"/>
      <c r="F640" s="320"/>
      <c r="G640" s="320"/>
      <c r="H640" s="320"/>
      <c r="I640" s="320"/>
      <c r="J640" s="32">
        <f t="shared" si="177"/>
        <v>0</v>
      </c>
      <c r="K640" s="433"/>
      <c r="L640" s="434"/>
      <c r="M640" s="435" t="s">
        <v>52</v>
      </c>
      <c r="N640" s="436"/>
      <c r="O640" s="436"/>
      <c r="P640" s="11" t="s">
        <v>50</v>
      </c>
      <c r="Q640" s="50">
        <f>IFERROR(Q639*(Q637/100),0)</f>
        <v>0</v>
      </c>
      <c r="R640" s="76">
        <f>'Output data week'!$M$67</f>
        <v>49.665001468658446</v>
      </c>
      <c r="U640" s="56">
        <f>((F643*Q639)/1000)</f>
        <v>0</v>
      </c>
      <c r="V640" s="13" t="s">
        <v>53</v>
      </c>
      <c r="W640" s="48">
        <f>W630+U640</f>
        <v>6225.9097000000002</v>
      </c>
      <c r="Y640" s="79" t="s">
        <v>54</v>
      </c>
    </row>
    <row r="641" spans="2:25" s="47" customFormat="1" ht="13.75" customHeight="1" x14ac:dyDescent="0.3">
      <c r="B641" s="431"/>
      <c r="C641" s="5">
        <f t="shared" si="178"/>
        <v>44757</v>
      </c>
      <c r="D641" s="233">
        <f t="shared" si="179"/>
        <v>2836</v>
      </c>
      <c r="E641" s="30"/>
      <c r="F641" s="320"/>
      <c r="G641" s="320"/>
      <c r="H641" s="320"/>
      <c r="I641" s="320"/>
      <c r="J641" s="32">
        <f t="shared" si="177"/>
        <v>0</v>
      </c>
      <c r="K641" s="433"/>
      <c r="L641" s="434"/>
      <c r="M641" s="435" t="s">
        <v>55</v>
      </c>
      <c r="N641" s="436"/>
      <c r="O641" s="436"/>
      <c r="P641" s="11" t="s">
        <v>50</v>
      </c>
      <c r="Q641" s="50">
        <f>IFERROR(((H643/7)/D643)*1000,0)</f>
        <v>0</v>
      </c>
      <c r="R641" s="49">
        <f>'Output data week'!$O$67</f>
        <v>125</v>
      </c>
      <c r="U641" s="66">
        <f>U640/$Q$9</f>
        <v>0</v>
      </c>
      <c r="V641" s="13" t="s">
        <v>56</v>
      </c>
      <c r="W641" s="84">
        <f>W640/$Q$9</f>
        <v>2.1768915034965035</v>
      </c>
      <c r="Y641" s="47" t="s">
        <v>57</v>
      </c>
    </row>
    <row r="642" spans="2:25" s="47" customFormat="1" ht="13.75" customHeight="1" thickBot="1" x14ac:dyDescent="0.35">
      <c r="B642" s="431"/>
      <c r="C642" s="22">
        <f t="shared" si="178"/>
        <v>44758</v>
      </c>
      <c r="D642" s="234">
        <f t="shared" si="179"/>
        <v>2836</v>
      </c>
      <c r="E642" s="31"/>
      <c r="F642" s="325"/>
      <c r="G642" s="325"/>
      <c r="H642" s="325"/>
      <c r="I642" s="325"/>
      <c r="J642" s="33">
        <f t="shared" si="177"/>
        <v>0</v>
      </c>
      <c r="K642" s="437"/>
      <c r="L642" s="438"/>
      <c r="M642" s="435" t="s">
        <v>58</v>
      </c>
      <c r="N642" s="436"/>
      <c r="O642" s="436"/>
      <c r="P642" s="11"/>
      <c r="Q642" s="40">
        <f>IFERROR(Q641/Q640,0)</f>
        <v>0</v>
      </c>
      <c r="R642" s="77">
        <f>'Output data week'!$Q$67</f>
        <v>2.5168629075523614</v>
      </c>
      <c r="U642" s="66">
        <f>H643/$Q$9</f>
        <v>0</v>
      </c>
      <c r="V642" s="13" t="s">
        <v>59</v>
      </c>
      <c r="X642" s="47">
        <f>IFERROR((X632+(F643/D643)),0)</f>
        <v>218.76128555910833</v>
      </c>
      <c r="Y642" s="47" t="s">
        <v>60</v>
      </c>
    </row>
    <row r="643" spans="2:25" s="47" customFormat="1" ht="13.75" customHeight="1" x14ac:dyDescent="0.3">
      <c r="B643" s="432"/>
      <c r="C643" s="21" t="s">
        <v>61</v>
      </c>
      <c r="D643" s="235">
        <f>SUM(D636:D642)/7</f>
        <v>2836</v>
      </c>
      <c r="E643" s="86">
        <f>IFERROR(SUM(E636:E642),0)</f>
        <v>0</v>
      </c>
      <c r="F643" s="87">
        <f>IFERROR(SUM(F636:F642),0)</f>
        <v>0</v>
      </c>
      <c r="G643" s="87">
        <f>IFERROR(SUM(G636:G642),0)</f>
        <v>0</v>
      </c>
      <c r="H643" s="87">
        <f>IFERROR(SUM(H636:H642),0)</f>
        <v>0</v>
      </c>
      <c r="I643" s="87">
        <f>IFERROR(SUM(I636:I642),0)</f>
        <v>0</v>
      </c>
      <c r="J643" s="34">
        <f t="shared" si="177"/>
        <v>0</v>
      </c>
      <c r="K643" s="439"/>
      <c r="L643" s="440"/>
      <c r="M643" s="454" t="s">
        <v>62</v>
      </c>
      <c r="N643" s="455"/>
      <c r="O643" s="455"/>
      <c r="P643" s="12" t="s">
        <v>50</v>
      </c>
      <c r="Q643" s="245"/>
      <c r="R643" s="45">
        <f>'Output data week'!$Y$67</f>
        <v>1969.9999690055847</v>
      </c>
      <c r="U643" s="46"/>
    </row>
    <row r="644" spans="2:25" s="47" customFormat="1" ht="5.25" customHeight="1" x14ac:dyDescent="0.3">
      <c r="B644" s="326"/>
      <c r="C644" s="326"/>
      <c r="D644" s="236"/>
      <c r="E644" s="326"/>
      <c r="F644" s="326"/>
      <c r="G644" s="326"/>
      <c r="H644" s="326"/>
      <c r="I644" s="326"/>
      <c r="J644" s="326"/>
      <c r="K644" s="423"/>
      <c r="L644" s="423"/>
      <c r="M644" s="321"/>
      <c r="N644" s="424"/>
      <c r="O644" s="424"/>
      <c r="P644" s="424"/>
      <c r="Q644" s="424"/>
      <c r="R644" s="424"/>
      <c r="U644" s="46"/>
    </row>
    <row r="645" spans="2:25" s="47" customFormat="1" ht="15.75" customHeight="1" x14ac:dyDescent="0.3">
      <c r="B645" s="363" t="s">
        <v>74</v>
      </c>
      <c r="C645" s="363" t="s">
        <v>75</v>
      </c>
      <c r="D645" s="364" t="s">
        <v>76</v>
      </c>
      <c r="E645" s="365" t="s">
        <v>77</v>
      </c>
      <c r="F645" s="363" t="s">
        <v>69</v>
      </c>
      <c r="G645" s="363" t="s">
        <v>46</v>
      </c>
      <c r="H645" s="363" t="s">
        <v>78</v>
      </c>
      <c r="I645" s="363" t="s">
        <v>79</v>
      </c>
      <c r="J645" s="363" t="s">
        <v>80</v>
      </c>
      <c r="K645" s="501" t="s">
        <v>81</v>
      </c>
      <c r="L645" s="503"/>
      <c r="M645" s="458" t="s">
        <v>37</v>
      </c>
      <c r="N645" s="459"/>
      <c r="O645" s="459"/>
      <c r="P645" s="7" t="s">
        <v>38</v>
      </c>
      <c r="Q645" s="241"/>
      <c r="R645" s="42"/>
      <c r="U645" s="46"/>
    </row>
    <row r="646" spans="2:25" s="47" customFormat="1" ht="13.75" customHeight="1" x14ac:dyDescent="0.3">
      <c r="B646" s="441">
        <f>B636+1</f>
        <v>77</v>
      </c>
      <c r="C646" s="6">
        <f>C642+1</f>
        <v>44759</v>
      </c>
      <c r="D646" s="229">
        <f>IFERROR(IF(C646=$H$9,$K$9,D642-E646),0)</f>
        <v>2836</v>
      </c>
      <c r="E646" s="28"/>
      <c r="F646" s="322"/>
      <c r="G646" s="322"/>
      <c r="H646" s="322"/>
      <c r="I646" s="322"/>
      <c r="J646" s="35">
        <f t="shared" ref="J646:J653" si="180">IFERROR(I646/H646,0)</f>
        <v>0</v>
      </c>
      <c r="K646" s="444"/>
      <c r="L646" s="445"/>
      <c r="M646" s="446" t="s">
        <v>39</v>
      </c>
      <c r="N646" s="447"/>
      <c r="O646" s="447"/>
      <c r="P646" s="8" t="s">
        <v>40</v>
      </c>
      <c r="Q646" s="54">
        <f>IFERROR(((E653/D653)*100),0)</f>
        <v>0</v>
      </c>
      <c r="R646" s="52">
        <f>'Output data week'!$D$68</f>
        <v>0.1</v>
      </c>
      <c r="U646" s="67">
        <f>E653/$Q$9</f>
        <v>0</v>
      </c>
      <c r="V646" s="13" t="s">
        <v>41</v>
      </c>
      <c r="W646" s="70">
        <f>W636+E653</f>
        <v>24</v>
      </c>
      <c r="Y646" s="47" t="s">
        <v>42</v>
      </c>
    </row>
    <row r="647" spans="2:25" s="47" customFormat="1" ht="13.75" customHeight="1" x14ac:dyDescent="0.3">
      <c r="B647" s="442"/>
      <c r="C647" s="6">
        <f t="shared" ref="C647:C652" si="181">C646+1</f>
        <v>44760</v>
      </c>
      <c r="D647" s="229">
        <f t="shared" ref="D647:D652" si="182">IFERROR(IF(C647=$H$9,$K$9,D646-E647),0)</f>
        <v>2836</v>
      </c>
      <c r="E647" s="28"/>
      <c r="F647" s="322"/>
      <c r="G647" s="322"/>
      <c r="H647" s="322"/>
      <c r="I647" s="322"/>
      <c r="J647" s="35">
        <f t="shared" si="180"/>
        <v>0</v>
      </c>
      <c r="K647" s="444"/>
      <c r="L647" s="445"/>
      <c r="M647" s="446" t="s">
        <v>43</v>
      </c>
      <c r="N647" s="447"/>
      <c r="O647" s="447"/>
      <c r="P647" s="8" t="s">
        <v>40</v>
      </c>
      <c r="Q647" s="54">
        <f>IFERROR(((F653/7)*100)/D653,0)</f>
        <v>0</v>
      </c>
      <c r="R647" s="52">
        <f>'Output data week'!$H$68</f>
        <v>76</v>
      </c>
      <c r="U647" s="67">
        <f>((F653/7)/$Q$9)</f>
        <v>0</v>
      </c>
      <c r="V647" s="13" t="s">
        <v>44</v>
      </c>
      <c r="W647" s="69">
        <f>W646/$Q$9</f>
        <v>8.3916083916083916E-3</v>
      </c>
      <c r="Y647" s="68" t="s">
        <v>45</v>
      </c>
    </row>
    <row r="648" spans="2:25" s="47" customFormat="1" ht="13.75" customHeight="1" x14ac:dyDescent="0.3">
      <c r="B648" s="442"/>
      <c r="C648" s="6">
        <f t="shared" si="181"/>
        <v>44761</v>
      </c>
      <c r="D648" s="229">
        <f t="shared" si="182"/>
        <v>2836</v>
      </c>
      <c r="E648" s="28"/>
      <c r="F648" s="322"/>
      <c r="G648" s="322"/>
      <c r="H648" s="322"/>
      <c r="I648" s="322"/>
      <c r="J648" s="35">
        <f t="shared" si="180"/>
        <v>0</v>
      </c>
      <c r="K648" s="444"/>
      <c r="L648" s="445"/>
      <c r="M648" s="446" t="s">
        <v>46</v>
      </c>
      <c r="N648" s="447"/>
      <c r="O648" s="447"/>
      <c r="P648" s="8" t="s">
        <v>40</v>
      </c>
      <c r="Q648" s="80">
        <f>IFERROR(((G653/F653)*100),0)</f>
        <v>0</v>
      </c>
      <c r="R648" s="52"/>
      <c r="U648" s="72">
        <f>U638+F653</f>
        <v>622362</v>
      </c>
      <c r="V648" s="13" t="s">
        <v>47</v>
      </c>
      <c r="W648" s="75">
        <f>U648/$Q$9</f>
        <v>217.6090909090909</v>
      </c>
      <c r="Y648" s="47" t="s">
        <v>63</v>
      </c>
    </row>
    <row r="649" spans="2:25" s="47" customFormat="1" ht="13.75" customHeight="1" x14ac:dyDescent="0.3">
      <c r="B649" s="442"/>
      <c r="C649" s="6">
        <f t="shared" si="181"/>
        <v>44762</v>
      </c>
      <c r="D649" s="229">
        <f t="shared" si="182"/>
        <v>2836</v>
      </c>
      <c r="E649" s="28"/>
      <c r="F649" s="322"/>
      <c r="G649" s="322"/>
      <c r="H649" s="322"/>
      <c r="I649" s="322"/>
      <c r="J649" s="35">
        <f t="shared" si="180"/>
        <v>0</v>
      </c>
      <c r="K649" s="444"/>
      <c r="L649" s="445"/>
      <c r="M649" s="446" t="s">
        <v>49</v>
      </c>
      <c r="N649" s="447"/>
      <c r="O649" s="447"/>
      <c r="P649" s="8" t="s">
        <v>50</v>
      </c>
      <c r="Q649" s="242"/>
      <c r="R649" s="52">
        <f>'Output data week'!$K$68</f>
        <v>64.600000381469727</v>
      </c>
      <c r="U649" s="65">
        <f>F653/$Q$9</f>
        <v>0</v>
      </c>
      <c r="V649" s="13" t="s">
        <v>51</v>
      </c>
    </row>
    <row r="650" spans="2:25" s="47" customFormat="1" ht="13.75" customHeight="1" x14ac:dyDescent="0.3">
      <c r="B650" s="442"/>
      <c r="C650" s="6">
        <f t="shared" si="181"/>
        <v>44763</v>
      </c>
      <c r="D650" s="229">
        <f t="shared" si="182"/>
        <v>2836</v>
      </c>
      <c r="E650" s="28"/>
      <c r="F650" s="322"/>
      <c r="G650" s="322"/>
      <c r="H650" s="322"/>
      <c r="I650" s="322"/>
      <c r="J650" s="35">
        <f t="shared" si="180"/>
        <v>0</v>
      </c>
      <c r="K650" s="444"/>
      <c r="L650" s="445"/>
      <c r="M650" s="446" t="s">
        <v>52</v>
      </c>
      <c r="N650" s="447"/>
      <c r="O650" s="447"/>
      <c r="P650" s="8" t="s">
        <v>50</v>
      </c>
      <c r="Q650" s="39">
        <f>IFERROR(Q649*(Q647/100),0)</f>
        <v>0</v>
      </c>
      <c r="R650" s="52">
        <f>'Output data week'!$M$68</f>
        <v>49.096000289916994</v>
      </c>
      <c r="U650" s="56">
        <f>((F653*Q649)/1000)</f>
        <v>0</v>
      </c>
      <c r="V650" s="13" t="s">
        <v>53</v>
      </c>
      <c r="W650" s="48">
        <f>W640+U650</f>
        <v>6225.9097000000002</v>
      </c>
      <c r="Y650" s="79" t="s">
        <v>54</v>
      </c>
    </row>
    <row r="651" spans="2:25" s="47" customFormat="1" ht="13.75" customHeight="1" x14ac:dyDescent="0.3">
      <c r="B651" s="442"/>
      <c r="C651" s="6">
        <f t="shared" si="181"/>
        <v>44764</v>
      </c>
      <c r="D651" s="229">
        <f t="shared" si="182"/>
        <v>2836</v>
      </c>
      <c r="E651" s="28"/>
      <c r="F651" s="322"/>
      <c r="G651" s="322"/>
      <c r="H651" s="322"/>
      <c r="I651" s="322"/>
      <c r="J651" s="35">
        <f t="shared" si="180"/>
        <v>0</v>
      </c>
      <c r="K651" s="444"/>
      <c r="L651" s="445"/>
      <c r="M651" s="446" t="s">
        <v>55</v>
      </c>
      <c r="N651" s="447"/>
      <c r="O651" s="447"/>
      <c r="P651" s="8" t="s">
        <v>50</v>
      </c>
      <c r="Q651" s="39">
        <f>IFERROR(((H653/7)/D653)*1000,0)</f>
        <v>0</v>
      </c>
      <c r="R651" s="52">
        <f>'Output data week'!$O$68</f>
        <v>125</v>
      </c>
      <c r="U651" s="66">
        <f>U650/$Q$9</f>
        <v>0</v>
      </c>
      <c r="V651" s="13" t="s">
        <v>56</v>
      </c>
      <c r="W651" s="84">
        <f>W650/$Q$9</f>
        <v>2.1768915034965035</v>
      </c>
      <c r="Y651" s="47" t="s">
        <v>57</v>
      </c>
    </row>
    <row r="652" spans="2:25" s="47" customFormat="1" ht="13.75" customHeight="1" thickBot="1" x14ac:dyDescent="0.35">
      <c r="B652" s="442"/>
      <c r="C652" s="20">
        <f t="shared" si="181"/>
        <v>44765</v>
      </c>
      <c r="D652" s="230">
        <f t="shared" si="182"/>
        <v>2836</v>
      </c>
      <c r="E652" s="29"/>
      <c r="F652" s="323"/>
      <c r="G652" s="323"/>
      <c r="H652" s="323"/>
      <c r="I652" s="323"/>
      <c r="J652" s="36">
        <f t="shared" si="180"/>
        <v>0</v>
      </c>
      <c r="K652" s="448"/>
      <c r="L652" s="449"/>
      <c r="M652" s="446" t="s">
        <v>58</v>
      </c>
      <c r="N652" s="447"/>
      <c r="O652" s="447"/>
      <c r="P652" s="8"/>
      <c r="Q652" s="51">
        <f>IFERROR(Q651/Q650,0)</f>
        <v>0</v>
      </c>
      <c r="R652" s="52">
        <f>'Output data week'!$Q$68</f>
        <v>2.5460322482862554</v>
      </c>
      <c r="U652" s="66">
        <f>H653/$Q$9</f>
        <v>0</v>
      </c>
      <c r="V652" s="13" t="s">
        <v>59</v>
      </c>
      <c r="X652" s="47">
        <f>IFERROR((X642+(F653/D653)),0)</f>
        <v>218.76128555910833</v>
      </c>
      <c r="Y652" s="47" t="s">
        <v>60</v>
      </c>
    </row>
    <row r="653" spans="2:25" s="47" customFormat="1" ht="13.75" customHeight="1" x14ac:dyDescent="0.3">
      <c r="B653" s="443"/>
      <c r="C653" s="19" t="s">
        <v>61</v>
      </c>
      <c r="D653" s="231">
        <f>SUM(D646:D652)/7</f>
        <v>2836</v>
      </c>
      <c r="E653" s="23">
        <f>IFERROR(SUM(E646:E652),0)</f>
        <v>0</v>
      </c>
      <c r="F653" s="24">
        <f>IFERROR(SUM(F646:F652),0)</f>
        <v>0</v>
      </c>
      <c r="G653" s="24">
        <f>IFERROR(SUM(G646:G652),0)</f>
        <v>0</v>
      </c>
      <c r="H653" s="24">
        <f>IFERROR(SUM(H646:H652),0)</f>
        <v>0</v>
      </c>
      <c r="I653" s="24">
        <f>IFERROR(SUM(I646:I652),0)</f>
        <v>0</v>
      </c>
      <c r="J653" s="37">
        <f t="shared" si="180"/>
        <v>0</v>
      </c>
      <c r="K653" s="450"/>
      <c r="L653" s="451"/>
      <c r="M653" s="452" t="s">
        <v>62</v>
      </c>
      <c r="N653" s="453"/>
      <c r="O653" s="453"/>
      <c r="P653" s="9" t="s">
        <v>50</v>
      </c>
      <c r="Q653" s="243"/>
      <c r="R653" s="53">
        <f>'Output data week'!$Y$68</f>
        <v>1969.9999690055847</v>
      </c>
      <c r="U653" s="46"/>
    </row>
    <row r="654" spans="2:25" s="47" customFormat="1" ht="5.25" customHeight="1" x14ac:dyDescent="0.3">
      <c r="B654" s="324"/>
      <c r="C654" s="324"/>
      <c r="D654" s="232"/>
      <c r="E654" s="324"/>
      <c r="F654" s="324"/>
      <c r="G654" s="324"/>
      <c r="H654" s="324"/>
      <c r="I654" s="324"/>
      <c r="J654" s="324"/>
      <c r="K654" s="461"/>
      <c r="L654" s="461"/>
      <c r="M654" s="321"/>
      <c r="N654" s="424"/>
      <c r="O654" s="424"/>
      <c r="P654" s="424"/>
      <c r="Q654" s="424"/>
      <c r="R654" s="424"/>
      <c r="U654" s="46"/>
    </row>
    <row r="655" spans="2:25" s="47" customFormat="1" ht="15.75" customHeight="1" x14ac:dyDescent="0.3">
      <c r="B655" s="363" t="s">
        <v>74</v>
      </c>
      <c r="C655" s="363" t="s">
        <v>75</v>
      </c>
      <c r="D655" s="364" t="s">
        <v>76</v>
      </c>
      <c r="E655" s="365" t="s">
        <v>77</v>
      </c>
      <c r="F655" s="363" t="s">
        <v>71</v>
      </c>
      <c r="G655" s="363" t="s">
        <v>46</v>
      </c>
      <c r="H655" s="363" t="s">
        <v>78</v>
      </c>
      <c r="I655" s="363" t="s">
        <v>79</v>
      </c>
      <c r="J655" s="363" t="s">
        <v>80</v>
      </c>
      <c r="K655" s="501" t="s">
        <v>81</v>
      </c>
      <c r="L655" s="502"/>
      <c r="M655" s="428" t="s">
        <v>37</v>
      </c>
      <c r="N655" s="429"/>
      <c r="O655" s="429"/>
      <c r="P655" s="10" t="s">
        <v>38</v>
      </c>
      <c r="Q655" s="244"/>
      <c r="R655" s="43"/>
      <c r="U655" s="46"/>
    </row>
    <row r="656" spans="2:25" s="47" customFormat="1" ht="12.75" customHeight="1" x14ac:dyDescent="0.3">
      <c r="B656" s="430">
        <f>B646+1</f>
        <v>78</v>
      </c>
      <c r="C656" s="5">
        <f>C652+1</f>
        <v>44766</v>
      </c>
      <c r="D656" s="233">
        <f>IFERROR(IF(C656=$H$9,$K$9,D652-E656),0)</f>
        <v>2836</v>
      </c>
      <c r="E656" s="30"/>
      <c r="F656" s="320"/>
      <c r="G656" s="320"/>
      <c r="H656" s="320"/>
      <c r="I656" s="320"/>
      <c r="J656" s="32">
        <f t="shared" ref="J656:J663" si="183">IFERROR(I656/H656,0)</f>
        <v>0</v>
      </c>
      <c r="K656" s="433"/>
      <c r="L656" s="434"/>
      <c r="M656" s="435" t="s">
        <v>39</v>
      </c>
      <c r="N656" s="436"/>
      <c r="O656" s="436"/>
      <c r="P656" s="11" t="s">
        <v>40</v>
      </c>
      <c r="Q656" s="55">
        <f>IFERROR(((E663/D663)*100),0)</f>
        <v>0</v>
      </c>
      <c r="R656" s="78">
        <f>'Output data week'!$D$69</f>
        <v>0.1</v>
      </c>
      <c r="U656" s="67">
        <f>E663/$Q$9</f>
        <v>0</v>
      </c>
      <c r="V656" s="13" t="s">
        <v>41</v>
      </c>
      <c r="W656" s="70">
        <f>W646+E663</f>
        <v>24</v>
      </c>
      <c r="Y656" s="47" t="s">
        <v>42</v>
      </c>
    </row>
    <row r="657" spans="2:26" s="47" customFormat="1" ht="12.75" customHeight="1" x14ac:dyDescent="0.3">
      <c r="B657" s="431"/>
      <c r="C657" s="5">
        <f t="shared" ref="C657:C662" si="184">C656+1</f>
        <v>44767</v>
      </c>
      <c r="D657" s="233">
        <f t="shared" ref="D657:D662" si="185">IFERROR(IF(C657=$H$9,$K$9,D656-E657),0)</f>
        <v>2836</v>
      </c>
      <c r="E657" s="30"/>
      <c r="F657" s="320"/>
      <c r="G657" s="320"/>
      <c r="H657" s="320"/>
      <c r="I657" s="320"/>
      <c r="J657" s="32">
        <f t="shared" si="183"/>
        <v>0</v>
      </c>
      <c r="K657" s="433"/>
      <c r="L657" s="434"/>
      <c r="M657" s="435" t="s">
        <v>43</v>
      </c>
      <c r="N657" s="436"/>
      <c r="O657" s="436"/>
      <c r="P657" s="11" t="s">
        <v>40</v>
      </c>
      <c r="Q657" s="81">
        <f>IFERROR(((F663/7)*100)/D663,0)</f>
        <v>0</v>
      </c>
      <c r="R657" s="76">
        <f>'Output data week'!$H$69</f>
        <v>76</v>
      </c>
      <c r="U657" s="67">
        <f>((F663/7)/$Q$9)</f>
        <v>0</v>
      </c>
      <c r="V657" s="13" t="s">
        <v>44</v>
      </c>
      <c r="W657" s="69">
        <f>W656/$Q$9</f>
        <v>8.3916083916083916E-3</v>
      </c>
      <c r="Y657" s="68" t="s">
        <v>45</v>
      </c>
    </row>
    <row r="658" spans="2:26" s="47" customFormat="1" ht="12.75" customHeight="1" x14ac:dyDescent="0.3">
      <c r="B658" s="431"/>
      <c r="C658" s="5">
        <f t="shared" si="184"/>
        <v>44768</v>
      </c>
      <c r="D658" s="233">
        <f t="shared" si="185"/>
        <v>2836</v>
      </c>
      <c r="E658" s="30"/>
      <c r="F658" s="320"/>
      <c r="G658" s="320"/>
      <c r="H658" s="320"/>
      <c r="I658" s="320"/>
      <c r="J658" s="32">
        <f t="shared" si="183"/>
        <v>0</v>
      </c>
      <c r="K658" s="433"/>
      <c r="L658" s="434"/>
      <c r="M658" s="435" t="s">
        <v>46</v>
      </c>
      <c r="N658" s="436"/>
      <c r="O658" s="436"/>
      <c r="P658" s="11" t="s">
        <v>40</v>
      </c>
      <c r="Q658" s="55">
        <f>IFERROR(((G663/F663)*100),0)</f>
        <v>0</v>
      </c>
      <c r="R658" s="44"/>
      <c r="U658" s="72">
        <f>U648+F663</f>
        <v>622362</v>
      </c>
      <c r="V658" s="13" t="s">
        <v>47</v>
      </c>
      <c r="W658" s="75">
        <f>U658/$Q$9</f>
        <v>217.6090909090909</v>
      </c>
      <c r="X658" s="74"/>
      <c r="Y658" s="74" t="s">
        <v>63</v>
      </c>
      <c r="Z658" s="74"/>
    </row>
    <row r="659" spans="2:26" s="47" customFormat="1" ht="12.75" customHeight="1" x14ac:dyDescent="0.3">
      <c r="B659" s="431"/>
      <c r="C659" s="5">
        <f t="shared" si="184"/>
        <v>44769</v>
      </c>
      <c r="D659" s="233">
        <f t="shared" si="185"/>
        <v>2836</v>
      </c>
      <c r="E659" s="30"/>
      <c r="F659" s="320"/>
      <c r="G659" s="320"/>
      <c r="H659" s="320"/>
      <c r="I659" s="320"/>
      <c r="J659" s="32">
        <f t="shared" si="183"/>
        <v>0</v>
      </c>
      <c r="K659" s="433"/>
      <c r="L659" s="434"/>
      <c r="M659" s="435" t="s">
        <v>49</v>
      </c>
      <c r="N659" s="436"/>
      <c r="O659" s="436"/>
      <c r="P659" s="11" t="s">
        <v>50</v>
      </c>
      <c r="Q659" s="246"/>
      <c r="R659" s="76">
        <f>'Output data week'!$K$69</f>
        <v>64.600000381469727</v>
      </c>
      <c r="U659" s="65">
        <f>F663/$Q$9</f>
        <v>0</v>
      </c>
      <c r="V659" s="13" t="s">
        <v>51</v>
      </c>
    </row>
    <row r="660" spans="2:26" s="47" customFormat="1" ht="12.75" customHeight="1" x14ac:dyDescent="0.3">
      <c r="B660" s="431"/>
      <c r="C660" s="5">
        <f t="shared" si="184"/>
        <v>44770</v>
      </c>
      <c r="D660" s="233">
        <f t="shared" si="185"/>
        <v>2836</v>
      </c>
      <c r="E660" s="30"/>
      <c r="F660" s="320"/>
      <c r="G660" s="320"/>
      <c r="H660" s="320"/>
      <c r="I660" s="320"/>
      <c r="J660" s="32">
        <f t="shared" si="183"/>
        <v>0</v>
      </c>
      <c r="K660" s="433"/>
      <c r="L660" s="434"/>
      <c r="M660" s="435" t="s">
        <v>52</v>
      </c>
      <c r="N660" s="436"/>
      <c r="O660" s="436"/>
      <c r="P660" s="11" t="s">
        <v>50</v>
      </c>
      <c r="Q660" s="50">
        <f>IFERROR(Q659*(Q657/100),0)</f>
        <v>0</v>
      </c>
      <c r="R660" s="76">
        <f>'Output data week'!$M$69</f>
        <v>49.096000289916994</v>
      </c>
      <c r="U660" s="56">
        <f>((F663*Q659)/1000)</f>
        <v>0</v>
      </c>
      <c r="V660" s="13" t="s">
        <v>53</v>
      </c>
      <c r="W660" s="48">
        <f>W650+U660</f>
        <v>6225.9097000000002</v>
      </c>
      <c r="Y660" s="79" t="s">
        <v>54</v>
      </c>
    </row>
    <row r="661" spans="2:26" s="47" customFormat="1" ht="12.75" customHeight="1" x14ac:dyDescent="0.3">
      <c r="B661" s="431"/>
      <c r="C661" s="5">
        <f t="shared" si="184"/>
        <v>44771</v>
      </c>
      <c r="D661" s="233">
        <f t="shared" si="185"/>
        <v>2836</v>
      </c>
      <c r="E661" s="30"/>
      <c r="F661" s="320"/>
      <c r="G661" s="320"/>
      <c r="H661" s="320"/>
      <c r="I661" s="320"/>
      <c r="J661" s="32">
        <f t="shared" si="183"/>
        <v>0</v>
      </c>
      <c r="K661" s="433"/>
      <c r="L661" s="434"/>
      <c r="M661" s="435" t="s">
        <v>55</v>
      </c>
      <c r="N661" s="436"/>
      <c r="O661" s="436"/>
      <c r="P661" s="11" t="s">
        <v>50</v>
      </c>
      <c r="Q661" s="50">
        <f>IFERROR(((H663/7)/D663)*1000,0)</f>
        <v>0</v>
      </c>
      <c r="R661" s="49">
        <f>'Output data week'!$O$69</f>
        <v>125</v>
      </c>
      <c r="U661" s="66">
        <f>U660/$Q$9</f>
        <v>0</v>
      </c>
      <c r="V661" s="13" t="s">
        <v>56</v>
      </c>
      <c r="W661" s="84">
        <f>W660/$Q$9</f>
        <v>2.1768915034965035</v>
      </c>
      <c r="Y661" s="47" t="s">
        <v>57</v>
      </c>
    </row>
    <row r="662" spans="2:26" s="47" customFormat="1" ht="13.5" customHeight="1" thickBot="1" x14ac:dyDescent="0.35">
      <c r="B662" s="431"/>
      <c r="C662" s="22">
        <f t="shared" si="184"/>
        <v>44772</v>
      </c>
      <c r="D662" s="234">
        <f t="shared" si="185"/>
        <v>2836</v>
      </c>
      <c r="E662" s="31"/>
      <c r="F662" s="325"/>
      <c r="G662" s="325"/>
      <c r="H662" s="325"/>
      <c r="I662" s="325"/>
      <c r="J662" s="33">
        <f t="shared" si="183"/>
        <v>0</v>
      </c>
      <c r="K662" s="437"/>
      <c r="L662" s="438"/>
      <c r="M662" s="435" t="s">
        <v>58</v>
      </c>
      <c r="N662" s="436"/>
      <c r="O662" s="436"/>
      <c r="P662" s="11"/>
      <c r="Q662" s="40">
        <f>IFERROR(Q661/Q660,0)</f>
        <v>0</v>
      </c>
      <c r="R662" s="77">
        <f>'Output data week'!$Q$69</f>
        <v>2.5460322482862554</v>
      </c>
      <c r="U662" s="66">
        <f>H663/$Q$9</f>
        <v>0</v>
      </c>
      <c r="V662" s="13" t="s">
        <v>59</v>
      </c>
      <c r="X662" s="47">
        <f>IFERROR((X652+(F663/D663)),0)</f>
        <v>218.76128555910833</v>
      </c>
      <c r="Y662" s="47" t="s">
        <v>60</v>
      </c>
    </row>
    <row r="663" spans="2:26" s="47" customFormat="1" ht="12.75" customHeight="1" x14ac:dyDescent="0.3">
      <c r="B663" s="432"/>
      <c r="C663" s="21" t="s">
        <v>61</v>
      </c>
      <c r="D663" s="235">
        <f>SUM(D656:D662)/7</f>
        <v>2836</v>
      </c>
      <c r="E663" s="86">
        <f>IFERROR(SUM(E656:E662),0)</f>
        <v>0</v>
      </c>
      <c r="F663" s="87">
        <f>IFERROR(SUM(F656:F662),0)</f>
        <v>0</v>
      </c>
      <c r="G663" s="87">
        <f>IFERROR(SUM(G656:G662),0)</f>
        <v>0</v>
      </c>
      <c r="H663" s="87">
        <f>IFERROR(SUM(H656:H662),0)</f>
        <v>0</v>
      </c>
      <c r="I663" s="87">
        <f>IFERROR(SUM(I656:I662),0)</f>
        <v>0</v>
      </c>
      <c r="J663" s="34">
        <f t="shared" si="183"/>
        <v>0</v>
      </c>
      <c r="K663" s="439"/>
      <c r="L663" s="440"/>
      <c r="M663" s="454" t="s">
        <v>62</v>
      </c>
      <c r="N663" s="455"/>
      <c r="O663" s="455"/>
      <c r="P663" s="12" t="s">
        <v>50</v>
      </c>
      <c r="Q663" s="245"/>
      <c r="R663" s="45">
        <f>'Output data week'!$Y$69</f>
        <v>1969.9999690055847</v>
      </c>
      <c r="U663" s="46"/>
    </row>
    <row r="664" spans="2:26" s="47" customFormat="1" ht="5.25" customHeight="1" x14ac:dyDescent="0.3">
      <c r="B664" s="58"/>
      <c r="C664" s="59"/>
      <c r="D664" s="237"/>
      <c r="E664" s="61"/>
      <c r="F664" s="61"/>
      <c r="G664" s="61"/>
      <c r="H664" s="61"/>
      <c r="I664" s="61"/>
      <c r="J664" s="62"/>
      <c r="K664" s="63"/>
      <c r="L664" s="63"/>
      <c r="M664" s="317"/>
      <c r="N664" s="317"/>
      <c r="O664" s="317"/>
      <c r="P664" s="11"/>
      <c r="Q664" s="253"/>
      <c r="R664" s="57"/>
      <c r="U664" s="46"/>
    </row>
    <row r="665" spans="2:26" s="47" customFormat="1" ht="15.75" customHeight="1" x14ac:dyDescent="0.3">
      <c r="B665" s="504" t="s">
        <v>93</v>
      </c>
      <c r="C665" s="505"/>
      <c r="D665" s="366" t="s">
        <v>65</v>
      </c>
      <c r="E665" s="367">
        <f>E633+E643+E653+E663</f>
        <v>0</v>
      </c>
      <c r="F665" s="367">
        <f>F633+F643+F653+F663</f>
        <v>0</v>
      </c>
      <c r="G665" s="367">
        <f>G633+G643+G653+G663</f>
        <v>0</v>
      </c>
      <c r="H665" s="367">
        <f>H633+H643+H653+H663</f>
        <v>0</v>
      </c>
      <c r="I665" s="367">
        <f>I633+I643+I653+I663</f>
        <v>0</v>
      </c>
      <c r="J665" s="368">
        <f>IFERROR(I665/H665,0)</f>
        <v>0</v>
      </c>
      <c r="K665" s="506" t="s">
        <v>66</v>
      </c>
      <c r="L665" s="507"/>
      <c r="M665" s="507"/>
      <c r="N665" s="507"/>
      <c r="O665" s="369">
        <f>IFERROR(U630+U640+U650+U660,0)</f>
        <v>0</v>
      </c>
      <c r="P665" s="370" t="s">
        <v>67</v>
      </c>
      <c r="Q665" s="371" t="s">
        <v>68</v>
      </c>
      <c r="R665" s="372">
        <f>IFERROR(H665/O665,0)</f>
        <v>0</v>
      </c>
      <c r="U665" s="46"/>
    </row>
    <row r="666" spans="2:26" s="47" customFormat="1" ht="5.25" customHeight="1" x14ac:dyDescent="0.3">
      <c r="B666" s="326"/>
      <c r="C666" s="326"/>
      <c r="D666" s="236"/>
      <c r="E666" s="326"/>
      <c r="F666" s="326"/>
      <c r="G666" s="326"/>
      <c r="H666" s="326"/>
      <c r="I666" s="326"/>
      <c r="J666" s="326"/>
      <c r="K666" s="423"/>
      <c r="L666" s="423"/>
      <c r="M666" s="321"/>
      <c r="N666" s="424"/>
      <c r="O666" s="424"/>
      <c r="P666" s="424"/>
      <c r="Q666" s="424"/>
      <c r="R666" s="424"/>
      <c r="U666" s="46"/>
    </row>
    <row r="667" spans="2:26" s="47" customFormat="1" ht="15.75" customHeight="1" x14ac:dyDescent="0.3">
      <c r="B667" s="363" t="s">
        <v>74</v>
      </c>
      <c r="C667" s="363" t="s">
        <v>75</v>
      </c>
      <c r="D667" s="364" t="s">
        <v>76</v>
      </c>
      <c r="E667" s="365" t="s">
        <v>77</v>
      </c>
      <c r="F667" s="363" t="s">
        <v>69</v>
      </c>
      <c r="G667" s="363" t="s">
        <v>46</v>
      </c>
      <c r="H667" s="363" t="s">
        <v>78</v>
      </c>
      <c r="I667" s="363" t="s">
        <v>79</v>
      </c>
      <c r="J667" s="363" t="s">
        <v>80</v>
      </c>
      <c r="K667" s="501" t="s">
        <v>81</v>
      </c>
      <c r="L667" s="503"/>
      <c r="M667" s="458" t="s">
        <v>37</v>
      </c>
      <c r="N667" s="459"/>
      <c r="O667" s="459"/>
      <c r="P667" s="7" t="s">
        <v>38</v>
      </c>
      <c r="Q667" s="241"/>
      <c r="R667" s="42"/>
      <c r="U667" s="46"/>
    </row>
    <row r="668" spans="2:26" s="47" customFormat="1" ht="13.75" customHeight="1" x14ac:dyDescent="0.3">
      <c r="B668" s="441">
        <f>B656+1</f>
        <v>79</v>
      </c>
      <c r="C668" s="6">
        <f>C662+1</f>
        <v>44773</v>
      </c>
      <c r="D668" s="229">
        <f>IFERROR(IF(C668=$H$9,$K$9,D662-E668),0)</f>
        <v>2836</v>
      </c>
      <c r="E668" s="28"/>
      <c r="F668" s="322"/>
      <c r="G668" s="322"/>
      <c r="H668" s="322"/>
      <c r="I668" s="322"/>
      <c r="J668" s="35">
        <f t="shared" ref="J668:J675" si="186">IFERROR(I668/H668,0)</f>
        <v>0</v>
      </c>
      <c r="K668" s="444"/>
      <c r="L668" s="445"/>
      <c r="M668" s="446" t="s">
        <v>39</v>
      </c>
      <c r="N668" s="447"/>
      <c r="O668" s="447"/>
      <c r="P668" s="8" t="s">
        <v>40</v>
      </c>
      <c r="Q668" s="54">
        <f>IFERROR(((E675/D675)*100),0)</f>
        <v>0</v>
      </c>
      <c r="R668" s="52">
        <f>'Output data week'!$D$70</f>
        <v>0.1</v>
      </c>
      <c r="U668" s="67">
        <f>E675/$Q$9</f>
        <v>0</v>
      </c>
      <c r="V668" s="13" t="s">
        <v>41</v>
      </c>
      <c r="W668" s="70">
        <f>E675+W656</f>
        <v>24</v>
      </c>
      <c r="Y668" s="47" t="s">
        <v>42</v>
      </c>
    </row>
    <row r="669" spans="2:26" s="47" customFormat="1" ht="13.75" customHeight="1" x14ac:dyDescent="0.3">
      <c r="B669" s="442"/>
      <c r="C669" s="6">
        <f t="shared" ref="C669:C674" si="187">C668+1</f>
        <v>44774</v>
      </c>
      <c r="D669" s="229">
        <f t="shared" ref="D669:D674" si="188">IFERROR(IF(C669=$H$9,$K$9,D668-E669),0)</f>
        <v>2836</v>
      </c>
      <c r="E669" s="28"/>
      <c r="F669" s="322"/>
      <c r="G669" s="322"/>
      <c r="H669" s="322"/>
      <c r="I669" s="322"/>
      <c r="J669" s="35">
        <f t="shared" si="186"/>
        <v>0</v>
      </c>
      <c r="K669" s="444"/>
      <c r="L669" s="445"/>
      <c r="M669" s="446" t="s">
        <v>43</v>
      </c>
      <c r="N669" s="447"/>
      <c r="O669" s="447"/>
      <c r="P669" s="8" t="s">
        <v>40</v>
      </c>
      <c r="Q669" s="54">
        <f>IFERROR(((F675/7)*100)/D675,0)</f>
        <v>0</v>
      </c>
      <c r="R669" s="52">
        <f>'Output data week'!$H$70</f>
        <v>75.5</v>
      </c>
      <c r="U669" s="67">
        <f>((F675/7)/$Q$9)</f>
        <v>0</v>
      </c>
      <c r="V669" s="13" t="s">
        <v>44</v>
      </c>
      <c r="W669" s="69">
        <f>W668/$Q$9</f>
        <v>8.3916083916083916E-3</v>
      </c>
      <c r="Y669" s="68" t="s">
        <v>45</v>
      </c>
    </row>
    <row r="670" spans="2:26" s="47" customFormat="1" ht="13.75" customHeight="1" x14ac:dyDescent="0.3">
      <c r="B670" s="442"/>
      <c r="C670" s="6">
        <f t="shared" si="187"/>
        <v>44775</v>
      </c>
      <c r="D670" s="229">
        <f t="shared" si="188"/>
        <v>2836</v>
      </c>
      <c r="E670" s="28"/>
      <c r="F670" s="322"/>
      <c r="G670" s="322"/>
      <c r="H670" s="322"/>
      <c r="I670" s="322"/>
      <c r="J670" s="35">
        <f t="shared" si="186"/>
        <v>0</v>
      </c>
      <c r="K670" s="444"/>
      <c r="L670" s="445"/>
      <c r="M670" s="446" t="s">
        <v>46</v>
      </c>
      <c r="N670" s="447"/>
      <c r="O670" s="447"/>
      <c r="P670" s="8" t="s">
        <v>40</v>
      </c>
      <c r="Q670" s="80">
        <f>IFERROR(((G675/F675)*100),0)</f>
        <v>0</v>
      </c>
      <c r="R670" s="52"/>
      <c r="U670" s="72">
        <f>U658+F675</f>
        <v>622362</v>
      </c>
      <c r="V670" s="13" t="s">
        <v>47</v>
      </c>
      <c r="W670" s="75">
        <f>U670/$Q$9</f>
        <v>217.6090909090909</v>
      </c>
      <c r="Y670" s="47" t="s">
        <v>63</v>
      </c>
    </row>
    <row r="671" spans="2:26" s="47" customFormat="1" ht="13.75" customHeight="1" x14ac:dyDescent="0.3">
      <c r="B671" s="442"/>
      <c r="C671" s="6">
        <f t="shared" si="187"/>
        <v>44776</v>
      </c>
      <c r="D671" s="229">
        <f t="shared" si="188"/>
        <v>2836</v>
      </c>
      <c r="E671" s="28"/>
      <c r="F671" s="322"/>
      <c r="G671" s="322"/>
      <c r="H671" s="322"/>
      <c r="I671" s="322"/>
      <c r="J671" s="35">
        <f t="shared" si="186"/>
        <v>0</v>
      </c>
      <c r="K671" s="444"/>
      <c r="L671" s="445"/>
      <c r="M671" s="446" t="s">
        <v>49</v>
      </c>
      <c r="N671" s="447"/>
      <c r="O671" s="447"/>
      <c r="P671" s="8" t="s">
        <v>50</v>
      </c>
      <c r="Q671" s="242"/>
      <c r="R671" s="52">
        <f>'Output data week'!$K$70</f>
        <v>64.700000762939453</v>
      </c>
      <c r="U671" s="65">
        <f>F675/$Q$9</f>
        <v>0</v>
      </c>
      <c r="V671" s="13" t="s">
        <v>51</v>
      </c>
    </row>
    <row r="672" spans="2:26" s="47" customFormat="1" ht="13.75" customHeight="1" x14ac:dyDescent="0.3">
      <c r="B672" s="442"/>
      <c r="C672" s="6">
        <f t="shared" si="187"/>
        <v>44777</v>
      </c>
      <c r="D672" s="229">
        <f t="shared" si="188"/>
        <v>2836</v>
      </c>
      <c r="E672" s="28"/>
      <c r="F672" s="322"/>
      <c r="G672" s="322"/>
      <c r="H672" s="322"/>
      <c r="I672" s="322"/>
      <c r="J672" s="35">
        <f t="shared" si="186"/>
        <v>0</v>
      </c>
      <c r="K672" s="444"/>
      <c r="L672" s="445"/>
      <c r="M672" s="446" t="s">
        <v>52</v>
      </c>
      <c r="N672" s="447"/>
      <c r="O672" s="447"/>
      <c r="P672" s="8" t="s">
        <v>50</v>
      </c>
      <c r="Q672" s="39">
        <f>IFERROR(Q671*(Q669/100),0)</f>
        <v>0</v>
      </c>
      <c r="R672" s="52">
        <f>'Output data week'!$M$70</f>
        <v>48.848500576019291</v>
      </c>
      <c r="U672" s="56">
        <f>((F675*Q671)/1000)</f>
        <v>0</v>
      </c>
      <c r="V672" s="13" t="s">
        <v>53</v>
      </c>
      <c r="W672" s="75">
        <f>W660+U672</f>
        <v>6225.9097000000002</v>
      </c>
      <c r="Y672" s="79" t="s">
        <v>54</v>
      </c>
    </row>
    <row r="673" spans="2:26" s="47" customFormat="1" ht="13.75" customHeight="1" x14ac:dyDescent="0.3">
      <c r="B673" s="442"/>
      <c r="C673" s="6">
        <f t="shared" si="187"/>
        <v>44778</v>
      </c>
      <c r="D673" s="229">
        <f t="shared" si="188"/>
        <v>2836</v>
      </c>
      <c r="E673" s="28"/>
      <c r="F673" s="322"/>
      <c r="G673" s="322"/>
      <c r="H673" s="322"/>
      <c r="I673" s="322"/>
      <c r="J673" s="35">
        <f t="shared" si="186"/>
        <v>0</v>
      </c>
      <c r="K673" s="444"/>
      <c r="L673" s="445"/>
      <c r="M673" s="446" t="s">
        <v>55</v>
      </c>
      <c r="N673" s="447"/>
      <c r="O673" s="447"/>
      <c r="P673" s="8" t="s">
        <v>50</v>
      </c>
      <c r="Q673" s="39">
        <f>IFERROR(((H675/7)/D675)*1000,0)</f>
        <v>0</v>
      </c>
      <c r="R673" s="52">
        <f>'Output data week'!$O$70</f>
        <v>125</v>
      </c>
      <c r="U673" s="66">
        <f>U672/$Q$9</f>
        <v>0</v>
      </c>
      <c r="V673" s="13" t="s">
        <v>56</v>
      </c>
      <c r="W673" s="84">
        <f>W672/$Q$9</f>
        <v>2.1768915034965035</v>
      </c>
      <c r="Y673" s="47" t="s">
        <v>57</v>
      </c>
    </row>
    <row r="674" spans="2:26" s="47" customFormat="1" ht="13.75" customHeight="1" thickBot="1" x14ac:dyDescent="0.35">
      <c r="B674" s="442"/>
      <c r="C674" s="20">
        <f t="shared" si="187"/>
        <v>44779</v>
      </c>
      <c r="D674" s="230">
        <f t="shared" si="188"/>
        <v>2836</v>
      </c>
      <c r="E674" s="29"/>
      <c r="F674" s="323"/>
      <c r="G674" s="323"/>
      <c r="H674" s="323"/>
      <c r="I674" s="323"/>
      <c r="J674" s="36">
        <f t="shared" si="186"/>
        <v>0</v>
      </c>
      <c r="K674" s="448"/>
      <c r="L674" s="449"/>
      <c r="M674" s="446" t="s">
        <v>58</v>
      </c>
      <c r="N674" s="447"/>
      <c r="O674" s="447"/>
      <c r="P674" s="8"/>
      <c r="Q674" s="51">
        <f>IFERROR(Q673/Q672,0)</f>
        <v>0</v>
      </c>
      <c r="R674" s="52">
        <f>'Output data week'!$Q$70</f>
        <v>2.5589321785931136</v>
      </c>
      <c r="U674" s="66">
        <f>H675/$Q$9</f>
        <v>0</v>
      </c>
      <c r="V674" s="13" t="s">
        <v>59</v>
      </c>
      <c r="X674" s="47">
        <f>IFERROR((X662+(F675/D675)),0)</f>
        <v>218.76128555910833</v>
      </c>
      <c r="Y674" s="47" t="s">
        <v>60</v>
      </c>
    </row>
    <row r="675" spans="2:26" s="47" customFormat="1" ht="13.75" customHeight="1" x14ac:dyDescent="0.3">
      <c r="B675" s="443"/>
      <c r="C675" s="19" t="s">
        <v>61</v>
      </c>
      <c r="D675" s="231">
        <f>SUM(D668:D674)/7</f>
        <v>2836</v>
      </c>
      <c r="E675" s="23">
        <f>IFERROR(SUM(E668:E674),0)</f>
        <v>0</v>
      </c>
      <c r="F675" s="24">
        <f>IFERROR(SUM(F668:F674),0)</f>
        <v>0</v>
      </c>
      <c r="G675" s="24">
        <f>IFERROR(SUM(G668:G674),0)</f>
        <v>0</v>
      </c>
      <c r="H675" s="24">
        <f>IFERROR(SUM(H668:H674),0)</f>
        <v>0</v>
      </c>
      <c r="I675" s="24">
        <f>IFERROR(SUM(I668:I674),0)</f>
        <v>0</v>
      </c>
      <c r="J675" s="37">
        <f t="shared" si="186"/>
        <v>0</v>
      </c>
      <c r="K675" s="450"/>
      <c r="L675" s="451"/>
      <c r="M675" s="452" t="s">
        <v>62</v>
      </c>
      <c r="N675" s="453"/>
      <c r="O675" s="453"/>
      <c r="P675" s="9" t="s">
        <v>50</v>
      </c>
      <c r="Q675" s="243"/>
      <c r="R675" s="53">
        <f>'Output data week'!$Y$70</f>
        <v>1969.9999690055847</v>
      </c>
      <c r="U675" s="46"/>
    </row>
    <row r="676" spans="2:26" s="47" customFormat="1" ht="5.25" customHeight="1" x14ac:dyDescent="0.3">
      <c r="B676" s="324"/>
      <c r="C676" s="324"/>
      <c r="D676" s="232"/>
      <c r="E676" s="324"/>
      <c r="F676" s="324"/>
      <c r="G676" s="324"/>
      <c r="H676" s="324"/>
      <c r="I676" s="324"/>
      <c r="J676" s="324"/>
      <c r="K676" s="461"/>
      <c r="L676" s="461"/>
      <c r="M676" s="321"/>
      <c r="N676" s="424"/>
      <c r="O676" s="424"/>
      <c r="P676" s="424"/>
      <c r="Q676" s="424"/>
      <c r="R676" s="424"/>
      <c r="U676" s="46"/>
    </row>
    <row r="677" spans="2:26" s="47" customFormat="1" ht="15.75" customHeight="1" x14ac:dyDescent="0.3">
      <c r="B677" s="363" t="s">
        <v>74</v>
      </c>
      <c r="C677" s="363" t="s">
        <v>75</v>
      </c>
      <c r="D677" s="364" t="s">
        <v>76</v>
      </c>
      <c r="E677" s="365" t="s">
        <v>77</v>
      </c>
      <c r="F677" s="363" t="s">
        <v>69</v>
      </c>
      <c r="G677" s="363" t="s">
        <v>46</v>
      </c>
      <c r="H677" s="363" t="s">
        <v>78</v>
      </c>
      <c r="I677" s="363" t="s">
        <v>79</v>
      </c>
      <c r="J677" s="363" t="s">
        <v>80</v>
      </c>
      <c r="K677" s="501" t="s">
        <v>81</v>
      </c>
      <c r="L677" s="502"/>
      <c r="M677" s="428" t="s">
        <v>37</v>
      </c>
      <c r="N677" s="429"/>
      <c r="O677" s="429"/>
      <c r="P677" s="10" t="s">
        <v>38</v>
      </c>
      <c r="Q677" s="244"/>
      <c r="R677" s="43"/>
      <c r="U677" s="46"/>
    </row>
    <row r="678" spans="2:26" s="47" customFormat="1" ht="13.75" customHeight="1" x14ac:dyDescent="0.3">
      <c r="B678" s="430">
        <f>B668+1</f>
        <v>80</v>
      </c>
      <c r="C678" s="5">
        <f>C674+1</f>
        <v>44780</v>
      </c>
      <c r="D678" s="233">
        <f>IFERROR(IF(C678=$H$9,$K$9,D674-E678),0)</f>
        <v>2836</v>
      </c>
      <c r="E678" s="30"/>
      <c r="F678" s="320"/>
      <c r="G678" s="320"/>
      <c r="H678" s="320"/>
      <c r="I678" s="320"/>
      <c r="J678" s="32">
        <f t="shared" ref="J678:J685" si="189">IFERROR(I678/H678,0)</f>
        <v>0</v>
      </c>
      <c r="K678" s="433"/>
      <c r="L678" s="434"/>
      <c r="M678" s="435" t="s">
        <v>39</v>
      </c>
      <c r="N678" s="436"/>
      <c r="O678" s="436"/>
      <c r="P678" s="11" t="s">
        <v>40</v>
      </c>
      <c r="Q678" s="55">
        <f>IFERROR(((E685/D685)*100),0)</f>
        <v>0</v>
      </c>
      <c r="R678" s="78">
        <f>'Output data week'!$D$71</f>
        <v>0.1</v>
      </c>
      <c r="U678" s="67">
        <f>E685/$Q$9</f>
        <v>0</v>
      </c>
      <c r="V678" s="13" t="s">
        <v>41</v>
      </c>
      <c r="W678" s="70">
        <f>W668+E685</f>
        <v>24</v>
      </c>
      <c r="Y678" s="47" t="s">
        <v>42</v>
      </c>
    </row>
    <row r="679" spans="2:26" s="47" customFormat="1" ht="13.75" customHeight="1" x14ac:dyDescent="0.3">
      <c r="B679" s="431"/>
      <c r="C679" s="5">
        <f t="shared" ref="C679:C684" si="190">C678+1</f>
        <v>44781</v>
      </c>
      <c r="D679" s="233">
        <f t="shared" ref="D679:D684" si="191">IFERROR(IF(C679=$H$9,$K$9,D678-E679),0)</f>
        <v>2836</v>
      </c>
      <c r="E679" s="30"/>
      <c r="F679" s="320"/>
      <c r="G679" s="320"/>
      <c r="H679" s="320"/>
      <c r="I679" s="320"/>
      <c r="J679" s="32">
        <f t="shared" si="189"/>
        <v>0</v>
      </c>
      <c r="K679" s="433"/>
      <c r="L679" s="434"/>
      <c r="M679" s="435" t="s">
        <v>43</v>
      </c>
      <c r="N679" s="436"/>
      <c r="O679" s="436"/>
      <c r="P679" s="11" t="s">
        <v>40</v>
      </c>
      <c r="Q679" s="81">
        <f>IFERROR(((F685/7)*100)/D685,0)</f>
        <v>0</v>
      </c>
      <c r="R679" s="76">
        <f>'Output data week'!$H$71</f>
        <v>75</v>
      </c>
      <c r="U679" s="67">
        <f>((F685/7)/$Q$9)</f>
        <v>0</v>
      </c>
      <c r="V679" s="13" t="s">
        <v>44</v>
      </c>
      <c r="W679" s="69">
        <f>W678/$Q$9</f>
        <v>8.3916083916083916E-3</v>
      </c>
      <c r="Y679" s="68" t="s">
        <v>45</v>
      </c>
    </row>
    <row r="680" spans="2:26" s="47" customFormat="1" ht="13.75" customHeight="1" x14ac:dyDescent="0.3">
      <c r="B680" s="431"/>
      <c r="C680" s="5">
        <f t="shared" si="190"/>
        <v>44782</v>
      </c>
      <c r="D680" s="233">
        <f t="shared" si="191"/>
        <v>2836</v>
      </c>
      <c r="E680" s="30"/>
      <c r="F680" s="320"/>
      <c r="G680" s="320"/>
      <c r="H680" s="320"/>
      <c r="I680" s="320"/>
      <c r="J680" s="32">
        <f t="shared" si="189"/>
        <v>0</v>
      </c>
      <c r="K680" s="433"/>
      <c r="L680" s="434"/>
      <c r="M680" s="435" t="s">
        <v>46</v>
      </c>
      <c r="N680" s="436"/>
      <c r="O680" s="436"/>
      <c r="P680" s="11" t="s">
        <v>40</v>
      </c>
      <c r="Q680" s="55">
        <f>IFERROR(((G685/F685)*100),0)</f>
        <v>0</v>
      </c>
      <c r="R680" s="44"/>
      <c r="U680" s="72">
        <f>U670+F685</f>
        <v>622362</v>
      </c>
      <c r="V680" s="13" t="s">
        <v>47</v>
      </c>
      <c r="W680" s="75">
        <f>U680/$Q$9</f>
        <v>217.6090909090909</v>
      </c>
      <c r="X680" s="74"/>
      <c r="Y680" s="74" t="s">
        <v>63</v>
      </c>
      <c r="Z680" s="74"/>
    </row>
    <row r="681" spans="2:26" s="47" customFormat="1" ht="13.75" customHeight="1" x14ac:dyDescent="0.3">
      <c r="B681" s="431"/>
      <c r="C681" s="5">
        <f t="shared" si="190"/>
        <v>44783</v>
      </c>
      <c r="D681" s="233">
        <f t="shared" si="191"/>
        <v>2836</v>
      </c>
      <c r="E681" s="30"/>
      <c r="F681" s="320"/>
      <c r="G681" s="320"/>
      <c r="H681" s="320"/>
      <c r="I681" s="320"/>
      <c r="J681" s="32">
        <f t="shared" si="189"/>
        <v>0</v>
      </c>
      <c r="K681" s="433"/>
      <c r="L681" s="434"/>
      <c r="M681" s="435" t="s">
        <v>49</v>
      </c>
      <c r="N681" s="436"/>
      <c r="O681" s="436"/>
      <c r="P681" s="11" t="s">
        <v>50</v>
      </c>
      <c r="Q681" s="246"/>
      <c r="R681" s="76">
        <f>'Output data week'!$K$71</f>
        <v>64.799999237060547</v>
      </c>
      <c r="U681" s="65">
        <f>F685/$Q$9</f>
        <v>0</v>
      </c>
      <c r="V681" s="13" t="s">
        <v>51</v>
      </c>
    </row>
    <row r="682" spans="2:26" s="47" customFormat="1" ht="13.75" customHeight="1" x14ac:dyDescent="0.3">
      <c r="B682" s="431"/>
      <c r="C682" s="5">
        <f t="shared" si="190"/>
        <v>44784</v>
      </c>
      <c r="D682" s="233">
        <f t="shared" si="191"/>
        <v>2836</v>
      </c>
      <c r="E682" s="30"/>
      <c r="F682" s="320"/>
      <c r="G682" s="320"/>
      <c r="H682" s="320"/>
      <c r="I682" s="320"/>
      <c r="J682" s="32">
        <f t="shared" si="189"/>
        <v>0</v>
      </c>
      <c r="K682" s="433"/>
      <c r="L682" s="434"/>
      <c r="M682" s="435" t="s">
        <v>52</v>
      </c>
      <c r="N682" s="436"/>
      <c r="O682" s="436"/>
      <c r="P682" s="11" t="s">
        <v>50</v>
      </c>
      <c r="Q682" s="50">
        <f>IFERROR(Q681*(Q679/100),0)</f>
        <v>0</v>
      </c>
      <c r="R682" s="76">
        <f>'Output data week'!$M$71</f>
        <v>48.59999942779541</v>
      </c>
      <c r="U682" s="56">
        <f>((F685*Q681)/1000)</f>
        <v>0</v>
      </c>
      <c r="V682" s="13" t="s">
        <v>53</v>
      </c>
      <c r="W682" s="48">
        <f>W672+U682</f>
        <v>6225.9097000000002</v>
      </c>
      <c r="Y682" s="79" t="s">
        <v>54</v>
      </c>
    </row>
    <row r="683" spans="2:26" s="47" customFormat="1" ht="13.75" customHeight="1" x14ac:dyDescent="0.3">
      <c r="B683" s="431"/>
      <c r="C683" s="5">
        <f t="shared" si="190"/>
        <v>44785</v>
      </c>
      <c r="D683" s="233">
        <f t="shared" si="191"/>
        <v>2836</v>
      </c>
      <c r="E683" s="30"/>
      <c r="F683" s="320"/>
      <c r="G683" s="320"/>
      <c r="H683" s="320"/>
      <c r="I683" s="320"/>
      <c r="J683" s="32">
        <f t="shared" si="189"/>
        <v>0</v>
      </c>
      <c r="K683" s="433"/>
      <c r="L683" s="434"/>
      <c r="M683" s="435" t="s">
        <v>55</v>
      </c>
      <c r="N683" s="436"/>
      <c r="O683" s="436"/>
      <c r="P683" s="11" t="s">
        <v>50</v>
      </c>
      <c r="Q683" s="50">
        <f>IFERROR(((H685/7)/D685)*1000,0)</f>
        <v>0</v>
      </c>
      <c r="R683" s="49">
        <f>'Output data week'!$O$71</f>
        <v>125</v>
      </c>
      <c r="U683" s="66">
        <f>U682/$Q$9</f>
        <v>0</v>
      </c>
      <c r="V683" s="13" t="s">
        <v>56</v>
      </c>
      <c r="W683" s="84">
        <f>W682/$Q$9</f>
        <v>2.1768915034965035</v>
      </c>
      <c r="Y683" s="47" t="s">
        <v>57</v>
      </c>
    </row>
    <row r="684" spans="2:26" s="47" customFormat="1" ht="13.75" customHeight="1" thickBot="1" x14ac:dyDescent="0.35">
      <c r="B684" s="431"/>
      <c r="C684" s="22">
        <f t="shared" si="190"/>
        <v>44786</v>
      </c>
      <c r="D684" s="234">
        <f t="shared" si="191"/>
        <v>2836</v>
      </c>
      <c r="E684" s="31"/>
      <c r="F684" s="325"/>
      <c r="G684" s="325"/>
      <c r="H684" s="325"/>
      <c r="I684" s="325"/>
      <c r="J684" s="33">
        <f t="shared" si="189"/>
        <v>0</v>
      </c>
      <c r="K684" s="437"/>
      <c r="L684" s="438"/>
      <c r="M684" s="435" t="s">
        <v>58</v>
      </c>
      <c r="N684" s="436"/>
      <c r="O684" s="436"/>
      <c r="P684" s="11"/>
      <c r="Q684" s="40">
        <f>IFERROR(Q683/Q682,0)</f>
        <v>0</v>
      </c>
      <c r="R684" s="77">
        <f>'Output data week'!$Q$71</f>
        <v>2.5720164911876471</v>
      </c>
      <c r="U684" s="66">
        <f>H685/$Q$9</f>
        <v>0</v>
      </c>
      <c r="V684" s="13" t="s">
        <v>59</v>
      </c>
      <c r="X684" s="47">
        <f>IFERROR((X674+(F685/D685)),0)</f>
        <v>218.76128555910833</v>
      </c>
      <c r="Y684" s="47" t="s">
        <v>60</v>
      </c>
    </row>
    <row r="685" spans="2:26" s="47" customFormat="1" ht="13.75" customHeight="1" x14ac:dyDescent="0.3">
      <c r="B685" s="432"/>
      <c r="C685" s="21" t="s">
        <v>61</v>
      </c>
      <c r="D685" s="235">
        <f>SUM(D678:D684)/7</f>
        <v>2836</v>
      </c>
      <c r="E685" s="86">
        <f>IFERROR(SUM(E678:E684),0)</f>
        <v>0</v>
      </c>
      <c r="F685" s="87">
        <f>IFERROR(SUM(F678:F684),0)</f>
        <v>0</v>
      </c>
      <c r="G685" s="87">
        <f>IFERROR(SUM(G678:G684),0)</f>
        <v>0</v>
      </c>
      <c r="H685" s="87">
        <f>IFERROR(SUM(H678:H684),0)</f>
        <v>0</v>
      </c>
      <c r="I685" s="87">
        <f>IFERROR(SUM(I678:I684),0)</f>
        <v>0</v>
      </c>
      <c r="J685" s="34">
        <f t="shared" si="189"/>
        <v>0</v>
      </c>
      <c r="K685" s="439"/>
      <c r="L685" s="440"/>
      <c r="M685" s="454" t="s">
        <v>62</v>
      </c>
      <c r="N685" s="455"/>
      <c r="O685" s="455"/>
      <c r="P685" s="12" t="s">
        <v>50</v>
      </c>
      <c r="Q685" s="245"/>
      <c r="R685" s="45">
        <f>'Output data week'!$Y$71</f>
        <v>1969.9999690055847</v>
      </c>
      <c r="U685" s="46"/>
    </row>
    <row r="686" spans="2:26" s="47" customFormat="1" ht="5.25" customHeight="1" x14ac:dyDescent="0.3">
      <c r="B686" s="326"/>
      <c r="C686" s="326"/>
      <c r="D686" s="236"/>
      <c r="E686" s="326"/>
      <c r="F686" s="326"/>
      <c r="G686" s="326"/>
      <c r="H686" s="326"/>
      <c r="I686" s="326"/>
      <c r="J686" s="326"/>
      <c r="K686" s="423"/>
      <c r="L686" s="423"/>
      <c r="M686" s="321"/>
      <c r="N686" s="424"/>
      <c r="O686" s="424"/>
      <c r="P686" s="424"/>
      <c r="Q686" s="424"/>
      <c r="R686" s="424"/>
      <c r="U686" s="46"/>
    </row>
    <row r="687" spans="2:26" s="47" customFormat="1" ht="15.75" customHeight="1" x14ac:dyDescent="0.3">
      <c r="B687" s="363" t="s">
        <v>74</v>
      </c>
      <c r="C687" s="363" t="s">
        <v>75</v>
      </c>
      <c r="D687" s="364" t="s">
        <v>76</v>
      </c>
      <c r="E687" s="365" t="s">
        <v>77</v>
      </c>
      <c r="F687" s="363" t="s">
        <v>69</v>
      </c>
      <c r="G687" s="363" t="s">
        <v>46</v>
      </c>
      <c r="H687" s="363" t="s">
        <v>78</v>
      </c>
      <c r="I687" s="363" t="s">
        <v>79</v>
      </c>
      <c r="J687" s="363" t="s">
        <v>80</v>
      </c>
      <c r="K687" s="501" t="s">
        <v>81</v>
      </c>
      <c r="L687" s="503"/>
      <c r="M687" s="458" t="s">
        <v>37</v>
      </c>
      <c r="N687" s="459"/>
      <c r="O687" s="459"/>
      <c r="P687" s="7" t="s">
        <v>38</v>
      </c>
      <c r="Q687" s="241"/>
      <c r="R687" s="42"/>
      <c r="U687" s="46"/>
    </row>
    <row r="688" spans="2:26" s="47" customFormat="1" ht="13.75" customHeight="1" x14ac:dyDescent="0.3">
      <c r="B688" s="441">
        <f>B678+1</f>
        <v>81</v>
      </c>
      <c r="C688" s="6">
        <f>C684+1</f>
        <v>44787</v>
      </c>
      <c r="D688" s="229">
        <f>IFERROR(IF(C688=$H$9,$K$9,D684-E688),0)</f>
        <v>2836</v>
      </c>
      <c r="E688" s="28"/>
      <c r="F688" s="322"/>
      <c r="G688" s="322"/>
      <c r="H688" s="322"/>
      <c r="I688" s="322"/>
      <c r="J688" s="35">
        <f t="shared" ref="J688:J695" si="192">IFERROR(I688/H688,0)</f>
        <v>0</v>
      </c>
      <c r="K688" s="444"/>
      <c r="L688" s="445"/>
      <c r="M688" s="446" t="s">
        <v>39</v>
      </c>
      <c r="N688" s="447"/>
      <c r="O688" s="447"/>
      <c r="P688" s="8" t="s">
        <v>40</v>
      </c>
      <c r="Q688" s="54">
        <f>IFERROR(((E695/D695)*100),0)</f>
        <v>0</v>
      </c>
      <c r="R688" s="52">
        <f>'Output data week'!$D$72</f>
        <v>0.1</v>
      </c>
      <c r="U688" s="67">
        <f>E695/$Q$9</f>
        <v>0</v>
      </c>
      <c r="V688" s="13" t="s">
        <v>41</v>
      </c>
      <c r="W688" s="70">
        <f>W678+E695</f>
        <v>24</v>
      </c>
      <c r="Y688" s="47" t="s">
        <v>42</v>
      </c>
    </row>
    <row r="689" spans="2:26" s="47" customFormat="1" ht="13.75" customHeight="1" x14ac:dyDescent="0.3">
      <c r="B689" s="442"/>
      <c r="C689" s="6">
        <f t="shared" ref="C689:C694" si="193">C688+1</f>
        <v>44788</v>
      </c>
      <c r="D689" s="229">
        <f t="shared" ref="D689:D694" si="194">IFERROR(IF(C689=$H$9,$K$9,D688-E689),0)</f>
        <v>2836</v>
      </c>
      <c r="E689" s="28"/>
      <c r="F689" s="322"/>
      <c r="G689" s="322"/>
      <c r="H689" s="322"/>
      <c r="I689" s="322"/>
      <c r="J689" s="35">
        <f t="shared" si="192"/>
        <v>0</v>
      </c>
      <c r="K689" s="444"/>
      <c r="L689" s="445"/>
      <c r="M689" s="446" t="s">
        <v>43</v>
      </c>
      <c r="N689" s="447"/>
      <c r="O689" s="447"/>
      <c r="P689" s="8" t="s">
        <v>40</v>
      </c>
      <c r="Q689" s="54">
        <f>IFERROR(((F695/7)*100)/D695,0)</f>
        <v>0</v>
      </c>
      <c r="R689" s="52">
        <f>'Output data week'!$H$72</f>
        <v>75</v>
      </c>
      <c r="U689" s="67">
        <f>((F695/7)/$Q$9)</f>
        <v>0</v>
      </c>
      <c r="V689" s="13" t="s">
        <v>44</v>
      </c>
      <c r="W689" s="69">
        <f>W688/$Q$9</f>
        <v>8.3916083916083916E-3</v>
      </c>
      <c r="Y689" s="68" t="s">
        <v>45</v>
      </c>
    </row>
    <row r="690" spans="2:26" s="47" customFormat="1" ht="13.75" customHeight="1" x14ac:dyDescent="0.3">
      <c r="B690" s="442"/>
      <c r="C690" s="6">
        <f t="shared" si="193"/>
        <v>44789</v>
      </c>
      <c r="D690" s="229">
        <f t="shared" si="194"/>
        <v>2836</v>
      </c>
      <c r="E690" s="28"/>
      <c r="F690" s="322"/>
      <c r="G690" s="322"/>
      <c r="H690" s="322"/>
      <c r="I690" s="322"/>
      <c r="J690" s="35">
        <f t="shared" si="192"/>
        <v>0</v>
      </c>
      <c r="K690" s="444"/>
      <c r="L690" s="445"/>
      <c r="M690" s="446" t="s">
        <v>46</v>
      </c>
      <c r="N690" s="447"/>
      <c r="O690" s="447"/>
      <c r="P690" s="8" t="s">
        <v>40</v>
      </c>
      <c r="Q690" s="80">
        <f>IFERROR(((G695/F695)*100),0)</f>
        <v>0</v>
      </c>
      <c r="R690" s="52"/>
      <c r="U690" s="72">
        <f>U680+F695</f>
        <v>622362</v>
      </c>
      <c r="V690" s="13" t="s">
        <v>47</v>
      </c>
      <c r="W690" s="75">
        <f>U690/$Q$9</f>
        <v>217.6090909090909</v>
      </c>
      <c r="Y690" s="47" t="s">
        <v>63</v>
      </c>
    </row>
    <row r="691" spans="2:26" s="47" customFormat="1" ht="13.75" customHeight="1" x14ac:dyDescent="0.3">
      <c r="B691" s="442"/>
      <c r="C691" s="6">
        <f t="shared" si="193"/>
        <v>44790</v>
      </c>
      <c r="D691" s="229">
        <f t="shared" si="194"/>
        <v>2836</v>
      </c>
      <c r="E691" s="28"/>
      <c r="F691" s="322"/>
      <c r="G691" s="322"/>
      <c r="H691" s="322"/>
      <c r="I691" s="322"/>
      <c r="J691" s="35">
        <f t="shared" si="192"/>
        <v>0</v>
      </c>
      <c r="K691" s="444"/>
      <c r="L691" s="445"/>
      <c r="M691" s="446" t="s">
        <v>49</v>
      </c>
      <c r="N691" s="447"/>
      <c r="O691" s="447"/>
      <c r="P691" s="8" t="s">
        <v>50</v>
      </c>
      <c r="Q691" s="242"/>
      <c r="R691" s="52">
        <f>'Output data week'!$K$72</f>
        <v>64.799999237060547</v>
      </c>
      <c r="U691" s="65">
        <f>F695/$Q$9</f>
        <v>0</v>
      </c>
      <c r="V691" s="13" t="s">
        <v>51</v>
      </c>
    </row>
    <row r="692" spans="2:26" s="47" customFormat="1" ht="13.75" customHeight="1" x14ac:dyDescent="0.3">
      <c r="B692" s="442"/>
      <c r="C692" s="6">
        <f t="shared" si="193"/>
        <v>44791</v>
      </c>
      <c r="D692" s="229">
        <f t="shared" si="194"/>
        <v>2836</v>
      </c>
      <c r="E692" s="28"/>
      <c r="F692" s="322"/>
      <c r="G692" s="322"/>
      <c r="H692" s="322"/>
      <c r="I692" s="322"/>
      <c r="J692" s="35">
        <f t="shared" si="192"/>
        <v>0</v>
      </c>
      <c r="K692" s="444"/>
      <c r="L692" s="445"/>
      <c r="M692" s="446" t="s">
        <v>52</v>
      </c>
      <c r="N692" s="447"/>
      <c r="O692" s="447"/>
      <c r="P692" s="8" t="s">
        <v>50</v>
      </c>
      <c r="Q692" s="39">
        <f>IFERROR(Q691*(Q689/100),0)</f>
        <v>0</v>
      </c>
      <c r="R692" s="52">
        <f>'Output data week'!$M$72</f>
        <v>48.59999942779541</v>
      </c>
      <c r="U692" s="56">
        <f>((F695*Q691)/1000)</f>
        <v>0</v>
      </c>
      <c r="V692" s="13" t="s">
        <v>53</v>
      </c>
      <c r="W692" s="48">
        <f>W682+U692</f>
        <v>6225.9097000000002</v>
      </c>
      <c r="Y692" s="79" t="s">
        <v>54</v>
      </c>
    </row>
    <row r="693" spans="2:26" s="47" customFormat="1" ht="13.75" customHeight="1" x14ac:dyDescent="0.3">
      <c r="B693" s="442"/>
      <c r="C693" s="6">
        <f t="shared" si="193"/>
        <v>44792</v>
      </c>
      <c r="D693" s="229">
        <f t="shared" si="194"/>
        <v>2836</v>
      </c>
      <c r="E693" s="28"/>
      <c r="F693" s="322"/>
      <c r="G693" s="322"/>
      <c r="H693" s="322"/>
      <c r="I693" s="322"/>
      <c r="J693" s="35">
        <f t="shared" si="192"/>
        <v>0</v>
      </c>
      <c r="K693" s="444"/>
      <c r="L693" s="445"/>
      <c r="M693" s="446" t="s">
        <v>55</v>
      </c>
      <c r="N693" s="447"/>
      <c r="O693" s="447"/>
      <c r="P693" s="8" t="s">
        <v>50</v>
      </c>
      <c r="Q693" s="39">
        <f>IFERROR(((H695/7)/D695)*1000,0)</f>
        <v>0</v>
      </c>
      <c r="R693" s="52">
        <f>'Output data week'!$O$72</f>
        <v>125</v>
      </c>
      <c r="U693" s="66">
        <f>U692/$Q$9</f>
        <v>0</v>
      </c>
      <c r="V693" s="13" t="s">
        <v>56</v>
      </c>
      <c r="W693" s="84">
        <f>W692/$Q$9</f>
        <v>2.1768915034965035</v>
      </c>
      <c r="Y693" s="47" t="s">
        <v>57</v>
      </c>
    </row>
    <row r="694" spans="2:26" s="47" customFormat="1" ht="13.75" customHeight="1" thickBot="1" x14ac:dyDescent="0.35">
      <c r="B694" s="442"/>
      <c r="C694" s="20">
        <f t="shared" si="193"/>
        <v>44793</v>
      </c>
      <c r="D694" s="230">
        <f t="shared" si="194"/>
        <v>2836</v>
      </c>
      <c r="E694" s="29"/>
      <c r="F694" s="323"/>
      <c r="G694" s="323"/>
      <c r="H694" s="323"/>
      <c r="I694" s="323"/>
      <c r="J694" s="36">
        <f t="shared" si="192"/>
        <v>0</v>
      </c>
      <c r="K694" s="448"/>
      <c r="L694" s="449"/>
      <c r="M694" s="446" t="s">
        <v>58</v>
      </c>
      <c r="N694" s="447"/>
      <c r="O694" s="447"/>
      <c r="P694" s="8"/>
      <c r="Q694" s="51">
        <f>IFERROR(Q693/Q692,0)</f>
        <v>0</v>
      </c>
      <c r="R694" s="52">
        <f>'Output data week'!$Q$72</f>
        <v>2.5720164911876471</v>
      </c>
      <c r="U694" s="66">
        <f>H695/$Q$9</f>
        <v>0</v>
      </c>
      <c r="V694" s="13" t="s">
        <v>59</v>
      </c>
      <c r="X694" s="47">
        <f>IFERROR((X684+(F695/D695)),0)</f>
        <v>218.76128555910833</v>
      </c>
      <c r="Y694" s="47" t="s">
        <v>60</v>
      </c>
    </row>
    <row r="695" spans="2:26" s="47" customFormat="1" ht="13.75" customHeight="1" x14ac:dyDescent="0.3">
      <c r="B695" s="443"/>
      <c r="C695" s="19" t="s">
        <v>61</v>
      </c>
      <c r="D695" s="231">
        <f>SUM(D688:D694)/7</f>
        <v>2836</v>
      </c>
      <c r="E695" s="23">
        <f>IFERROR(SUM(E688:E694),0)</f>
        <v>0</v>
      </c>
      <c r="F695" s="24">
        <f>IFERROR(SUM(F688:F694),0)</f>
        <v>0</v>
      </c>
      <c r="G695" s="24">
        <f>IFERROR(SUM(G688:G694),0)</f>
        <v>0</v>
      </c>
      <c r="H695" s="24">
        <f>IFERROR(SUM(H688:H694),0)</f>
        <v>0</v>
      </c>
      <c r="I695" s="24">
        <f>IFERROR(SUM(I688:I694),0)</f>
        <v>0</v>
      </c>
      <c r="J695" s="37">
        <f t="shared" si="192"/>
        <v>0</v>
      </c>
      <c r="K695" s="450"/>
      <c r="L695" s="451"/>
      <c r="M695" s="452" t="s">
        <v>62</v>
      </c>
      <c r="N695" s="453"/>
      <c r="O695" s="453"/>
      <c r="P695" s="9" t="s">
        <v>50</v>
      </c>
      <c r="Q695" s="243"/>
      <c r="R695" s="53">
        <f>'Output data week'!$Y$72</f>
        <v>1969.9999690055847</v>
      </c>
      <c r="U695" s="46"/>
    </row>
    <row r="696" spans="2:26" s="47" customFormat="1" ht="5.25" customHeight="1" x14ac:dyDescent="0.3">
      <c r="B696" s="324"/>
      <c r="C696" s="324"/>
      <c r="D696" s="232"/>
      <c r="E696" s="324"/>
      <c r="F696" s="324"/>
      <c r="G696" s="324"/>
      <c r="H696" s="324"/>
      <c r="I696" s="324"/>
      <c r="J696" s="324"/>
      <c r="K696" s="461"/>
      <c r="L696" s="461"/>
      <c r="M696" s="321"/>
      <c r="N696" s="424"/>
      <c r="O696" s="424"/>
      <c r="P696" s="424"/>
      <c r="Q696" s="424"/>
      <c r="R696" s="424"/>
      <c r="U696" s="46"/>
    </row>
    <row r="697" spans="2:26" s="47" customFormat="1" ht="15.75" customHeight="1" x14ac:dyDescent="0.3">
      <c r="B697" s="363" t="s">
        <v>74</v>
      </c>
      <c r="C697" s="363" t="s">
        <v>75</v>
      </c>
      <c r="D697" s="364" t="s">
        <v>76</v>
      </c>
      <c r="E697" s="365" t="s">
        <v>77</v>
      </c>
      <c r="F697" s="363" t="s">
        <v>71</v>
      </c>
      <c r="G697" s="363" t="s">
        <v>46</v>
      </c>
      <c r="H697" s="363" t="s">
        <v>78</v>
      </c>
      <c r="I697" s="363" t="s">
        <v>79</v>
      </c>
      <c r="J697" s="363" t="s">
        <v>80</v>
      </c>
      <c r="K697" s="501" t="s">
        <v>81</v>
      </c>
      <c r="L697" s="502"/>
      <c r="M697" s="428" t="s">
        <v>37</v>
      </c>
      <c r="N697" s="429"/>
      <c r="O697" s="429"/>
      <c r="P697" s="10" t="s">
        <v>38</v>
      </c>
      <c r="Q697" s="244"/>
      <c r="R697" s="43"/>
      <c r="U697" s="46"/>
    </row>
    <row r="698" spans="2:26" s="47" customFormat="1" ht="12.75" customHeight="1" x14ac:dyDescent="0.3">
      <c r="B698" s="430">
        <f>B688+1</f>
        <v>82</v>
      </c>
      <c r="C698" s="5">
        <f>C694+1</f>
        <v>44794</v>
      </c>
      <c r="D698" s="233">
        <f>IFERROR(IF(C698=$H$9,$K$9,D694-E698),0)</f>
        <v>2836</v>
      </c>
      <c r="E698" s="30"/>
      <c r="F698" s="320"/>
      <c r="G698" s="320"/>
      <c r="H698" s="320"/>
      <c r="I698" s="320"/>
      <c r="J698" s="32">
        <f t="shared" ref="J698:J705" si="195">IFERROR(I698/H698,0)</f>
        <v>0</v>
      </c>
      <c r="K698" s="433"/>
      <c r="L698" s="434"/>
      <c r="M698" s="435" t="s">
        <v>39</v>
      </c>
      <c r="N698" s="436"/>
      <c r="O698" s="436"/>
      <c r="P698" s="11" t="s">
        <v>40</v>
      </c>
      <c r="Q698" s="55">
        <f>IFERROR(((E705/D705)*100),0)</f>
        <v>0</v>
      </c>
      <c r="R698" s="78">
        <f>'Output data week'!$D$73</f>
        <v>0.1</v>
      </c>
      <c r="U698" s="67">
        <f>E705/$Q$9</f>
        <v>0</v>
      </c>
      <c r="V698" s="13" t="s">
        <v>41</v>
      </c>
      <c r="W698" s="70">
        <f>W688+E705</f>
        <v>24</v>
      </c>
      <c r="Y698" s="47" t="s">
        <v>42</v>
      </c>
    </row>
    <row r="699" spans="2:26" s="47" customFormat="1" ht="12.75" customHeight="1" x14ac:dyDescent="0.3">
      <c r="B699" s="431"/>
      <c r="C699" s="5">
        <f t="shared" ref="C699:C704" si="196">C698+1</f>
        <v>44795</v>
      </c>
      <c r="D699" s="233">
        <f t="shared" ref="D699:D704" si="197">IFERROR(IF(C699=$H$9,$K$9,D698-E699),0)</f>
        <v>2836</v>
      </c>
      <c r="E699" s="30"/>
      <c r="F699" s="320"/>
      <c r="G699" s="320"/>
      <c r="H699" s="320"/>
      <c r="I699" s="320"/>
      <c r="J699" s="32">
        <f t="shared" si="195"/>
        <v>0</v>
      </c>
      <c r="K699" s="433"/>
      <c r="L699" s="434"/>
      <c r="M699" s="435" t="s">
        <v>43</v>
      </c>
      <c r="N699" s="436"/>
      <c r="O699" s="436"/>
      <c r="P699" s="11" t="s">
        <v>40</v>
      </c>
      <c r="Q699" s="81">
        <f>IFERROR(((F705/7)*100)/D705,0)</f>
        <v>0</v>
      </c>
      <c r="R699" s="76">
        <f>'Output data week'!$H$73</f>
        <v>75</v>
      </c>
      <c r="U699" s="67">
        <f>((F705/7)/$Q$9)</f>
        <v>0</v>
      </c>
      <c r="V699" s="13" t="s">
        <v>44</v>
      </c>
      <c r="W699" s="69">
        <f>W698/$Q$9</f>
        <v>8.3916083916083916E-3</v>
      </c>
      <c r="Y699" s="68" t="s">
        <v>45</v>
      </c>
    </row>
    <row r="700" spans="2:26" s="47" customFormat="1" ht="12.75" customHeight="1" x14ac:dyDescent="0.3">
      <c r="B700" s="431"/>
      <c r="C700" s="5">
        <f t="shared" si="196"/>
        <v>44796</v>
      </c>
      <c r="D700" s="233">
        <f t="shared" si="197"/>
        <v>2836</v>
      </c>
      <c r="E700" s="30"/>
      <c r="F700" s="320"/>
      <c r="G700" s="320"/>
      <c r="H700" s="320"/>
      <c r="I700" s="320"/>
      <c r="J700" s="32">
        <f t="shared" si="195"/>
        <v>0</v>
      </c>
      <c r="K700" s="433"/>
      <c r="L700" s="434"/>
      <c r="M700" s="435" t="s">
        <v>46</v>
      </c>
      <c r="N700" s="436"/>
      <c r="O700" s="436"/>
      <c r="P700" s="11" t="s">
        <v>40</v>
      </c>
      <c r="Q700" s="55">
        <f>IFERROR(((G705/F705)*100),0)</f>
        <v>0</v>
      </c>
      <c r="R700" s="44"/>
      <c r="U700" s="72">
        <f>U690+F705</f>
        <v>622362</v>
      </c>
      <c r="V700" s="13" t="s">
        <v>47</v>
      </c>
      <c r="W700" s="75">
        <f>U700/$Q$9</f>
        <v>217.6090909090909</v>
      </c>
      <c r="X700" s="74"/>
      <c r="Y700" s="74" t="s">
        <v>63</v>
      </c>
      <c r="Z700" s="74"/>
    </row>
    <row r="701" spans="2:26" s="47" customFormat="1" ht="12.75" customHeight="1" x14ac:dyDescent="0.3">
      <c r="B701" s="431"/>
      <c r="C701" s="5">
        <f t="shared" si="196"/>
        <v>44797</v>
      </c>
      <c r="D701" s="233">
        <f t="shared" si="197"/>
        <v>2836</v>
      </c>
      <c r="E701" s="30"/>
      <c r="F701" s="320"/>
      <c r="G701" s="320"/>
      <c r="H701" s="320"/>
      <c r="I701" s="320"/>
      <c r="J701" s="32">
        <f t="shared" si="195"/>
        <v>0</v>
      </c>
      <c r="K701" s="433"/>
      <c r="L701" s="434"/>
      <c r="M701" s="435" t="s">
        <v>49</v>
      </c>
      <c r="N701" s="436"/>
      <c r="O701" s="436"/>
      <c r="P701" s="11" t="s">
        <v>50</v>
      </c>
      <c r="Q701" s="246"/>
      <c r="R701" s="76">
        <f>'Output data week'!$K$73</f>
        <v>64.799999237060547</v>
      </c>
      <c r="U701" s="65">
        <f>F705/$Q$9</f>
        <v>0</v>
      </c>
      <c r="V701" s="13" t="s">
        <v>51</v>
      </c>
    </row>
    <row r="702" spans="2:26" s="47" customFormat="1" ht="12.75" customHeight="1" x14ac:dyDescent="0.3">
      <c r="B702" s="431"/>
      <c r="C702" s="5">
        <f t="shared" si="196"/>
        <v>44798</v>
      </c>
      <c r="D702" s="233">
        <f t="shared" si="197"/>
        <v>2836</v>
      </c>
      <c r="E702" s="30"/>
      <c r="F702" s="320"/>
      <c r="G702" s="320"/>
      <c r="H702" s="320"/>
      <c r="I702" s="320"/>
      <c r="J702" s="32">
        <f t="shared" si="195"/>
        <v>0</v>
      </c>
      <c r="K702" s="433"/>
      <c r="L702" s="434"/>
      <c r="M702" s="435" t="s">
        <v>52</v>
      </c>
      <c r="N702" s="436"/>
      <c r="O702" s="436"/>
      <c r="P702" s="11" t="s">
        <v>50</v>
      </c>
      <c r="Q702" s="50">
        <f>IFERROR(Q701*(Q699/100),0)</f>
        <v>0</v>
      </c>
      <c r="R702" s="76">
        <f>'Output data week'!$M$73</f>
        <v>48.59999942779541</v>
      </c>
      <c r="U702" s="56">
        <f>((F705*Q701)/1000)</f>
        <v>0</v>
      </c>
      <c r="V702" s="13" t="s">
        <v>53</v>
      </c>
      <c r="W702" s="48">
        <f>W692+U702</f>
        <v>6225.9097000000002</v>
      </c>
      <c r="Y702" s="79" t="s">
        <v>54</v>
      </c>
    </row>
    <row r="703" spans="2:26" s="47" customFormat="1" ht="12.75" customHeight="1" x14ac:dyDescent="0.3">
      <c r="B703" s="431"/>
      <c r="C703" s="5">
        <f t="shared" si="196"/>
        <v>44799</v>
      </c>
      <c r="D703" s="233">
        <f t="shared" si="197"/>
        <v>2836</v>
      </c>
      <c r="E703" s="30"/>
      <c r="F703" s="320"/>
      <c r="G703" s="320"/>
      <c r="H703" s="320"/>
      <c r="I703" s="320"/>
      <c r="J703" s="32">
        <f t="shared" si="195"/>
        <v>0</v>
      </c>
      <c r="K703" s="433"/>
      <c r="L703" s="434"/>
      <c r="M703" s="435" t="s">
        <v>55</v>
      </c>
      <c r="N703" s="436"/>
      <c r="O703" s="436"/>
      <c r="P703" s="11" t="s">
        <v>50</v>
      </c>
      <c r="Q703" s="50">
        <f>IFERROR(((H705/7)/D705)*1000,0)</f>
        <v>0</v>
      </c>
      <c r="R703" s="49">
        <f>'Output data week'!$O$73</f>
        <v>125</v>
      </c>
      <c r="U703" s="66">
        <f>U702/$Q$9</f>
        <v>0</v>
      </c>
      <c r="V703" s="13" t="s">
        <v>56</v>
      </c>
      <c r="W703" s="84">
        <f>W702/$Q$9</f>
        <v>2.1768915034965035</v>
      </c>
      <c r="Y703" s="47" t="s">
        <v>57</v>
      </c>
    </row>
    <row r="704" spans="2:26" s="47" customFormat="1" ht="13.5" customHeight="1" thickBot="1" x14ac:dyDescent="0.35">
      <c r="B704" s="431"/>
      <c r="C704" s="22">
        <f t="shared" si="196"/>
        <v>44800</v>
      </c>
      <c r="D704" s="234">
        <f t="shared" si="197"/>
        <v>2836</v>
      </c>
      <c r="E704" s="31"/>
      <c r="F704" s="325"/>
      <c r="G704" s="325"/>
      <c r="H704" s="325"/>
      <c r="I704" s="325"/>
      <c r="J704" s="33">
        <f t="shared" si="195"/>
        <v>0</v>
      </c>
      <c r="K704" s="437"/>
      <c r="L704" s="438"/>
      <c r="M704" s="435" t="s">
        <v>58</v>
      </c>
      <c r="N704" s="436"/>
      <c r="O704" s="436"/>
      <c r="P704" s="11"/>
      <c r="Q704" s="40">
        <f>IFERROR(Q703/Q702,0)</f>
        <v>0</v>
      </c>
      <c r="R704" s="77">
        <f>'Output data week'!$Q$73</f>
        <v>2.5720164911876471</v>
      </c>
      <c r="U704" s="66">
        <f>H705/$Q$9</f>
        <v>0</v>
      </c>
      <c r="V704" s="13" t="s">
        <v>59</v>
      </c>
      <c r="X704" s="47">
        <f>IFERROR((X694+(F705/D705)),0)</f>
        <v>218.76128555910833</v>
      </c>
      <c r="Y704" s="47" t="s">
        <v>60</v>
      </c>
    </row>
    <row r="705" spans="2:25" s="47" customFormat="1" ht="12.75" customHeight="1" x14ac:dyDescent="0.3">
      <c r="B705" s="432"/>
      <c r="C705" s="21" t="s">
        <v>61</v>
      </c>
      <c r="D705" s="235">
        <f>SUM(D698:D704)/7</f>
        <v>2836</v>
      </c>
      <c r="E705" s="86">
        <f>IFERROR(SUM(E698:E704),0)</f>
        <v>0</v>
      </c>
      <c r="F705" s="87">
        <f>IFERROR(SUM(F698:F704),0)</f>
        <v>0</v>
      </c>
      <c r="G705" s="87">
        <f>IFERROR(SUM(G698:G704),0)</f>
        <v>0</v>
      </c>
      <c r="H705" s="87">
        <f>IFERROR(SUM(H698:H704),0)</f>
        <v>0</v>
      </c>
      <c r="I705" s="87">
        <f>IFERROR(SUM(I698:I704),0)</f>
        <v>0</v>
      </c>
      <c r="J705" s="34">
        <f t="shared" si="195"/>
        <v>0</v>
      </c>
      <c r="K705" s="439"/>
      <c r="L705" s="440"/>
      <c r="M705" s="454" t="s">
        <v>62</v>
      </c>
      <c r="N705" s="455"/>
      <c r="O705" s="455"/>
      <c r="P705" s="12" t="s">
        <v>50</v>
      </c>
      <c r="Q705" s="245"/>
      <c r="R705" s="45">
        <f>'Output data week'!$Y$73</f>
        <v>1969.9999690055847</v>
      </c>
      <c r="U705" s="46"/>
    </row>
    <row r="706" spans="2:25" s="47" customFormat="1" ht="5.25" customHeight="1" x14ac:dyDescent="0.3">
      <c r="B706" s="58"/>
      <c r="C706" s="59"/>
      <c r="D706" s="237"/>
      <c r="E706" s="61"/>
      <c r="F706" s="61"/>
      <c r="G706" s="61"/>
      <c r="H706" s="61"/>
      <c r="I706" s="61"/>
      <c r="J706" s="62"/>
      <c r="K706" s="63"/>
      <c r="L706" s="63"/>
      <c r="M706" s="317"/>
      <c r="N706" s="317"/>
      <c r="O706" s="317"/>
      <c r="P706" s="11"/>
      <c r="Q706" s="253"/>
      <c r="R706" s="57"/>
      <c r="U706" s="46"/>
    </row>
    <row r="707" spans="2:25" s="47" customFormat="1" ht="15.75" customHeight="1" x14ac:dyDescent="0.3">
      <c r="B707" s="504" t="s">
        <v>94</v>
      </c>
      <c r="C707" s="505"/>
      <c r="D707" s="366" t="s">
        <v>65</v>
      </c>
      <c r="E707" s="367">
        <f>E675+E685+E695+E705</f>
        <v>0</v>
      </c>
      <c r="F707" s="367">
        <f>F675+F685+F695+F705</f>
        <v>0</v>
      </c>
      <c r="G707" s="367">
        <f>G675+G685+G695+G705</f>
        <v>0</v>
      </c>
      <c r="H707" s="367">
        <f>H675+H685+H695+H705</f>
        <v>0</v>
      </c>
      <c r="I707" s="367">
        <f>I675+I685+I695+I705</f>
        <v>0</v>
      </c>
      <c r="J707" s="368">
        <f>IFERROR(I707/H707,0)</f>
        <v>0</v>
      </c>
      <c r="K707" s="506" t="s">
        <v>66</v>
      </c>
      <c r="L707" s="507"/>
      <c r="M707" s="507"/>
      <c r="N707" s="507"/>
      <c r="O707" s="369">
        <f>IFERROR(U672+U682+U692+U702,0)</f>
        <v>0</v>
      </c>
      <c r="P707" s="370" t="s">
        <v>67</v>
      </c>
      <c r="Q707" s="371" t="s">
        <v>68</v>
      </c>
      <c r="R707" s="372">
        <f>IFERROR(H707/O707,0)</f>
        <v>0</v>
      </c>
      <c r="U707" s="46"/>
    </row>
    <row r="708" spans="2:25" s="47" customFormat="1" ht="5.25" customHeight="1" x14ac:dyDescent="0.3">
      <c r="B708" s="326"/>
      <c r="C708" s="326"/>
      <c r="D708" s="236"/>
      <c r="E708" s="326"/>
      <c r="F708" s="326"/>
      <c r="G708" s="326"/>
      <c r="H708" s="326"/>
      <c r="I708" s="326"/>
      <c r="J708" s="326"/>
      <c r="K708" s="423"/>
      <c r="L708" s="423"/>
      <c r="M708" s="321"/>
      <c r="N708" s="424"/>
      <c r="O708" s="424"/>
      <c r="P708" s="424"/>
      <c r="Q708" s="424"/>
      <c r="R708" s="424"/>
      <c r="U708" s="46"/>
    </row>
    <row r="709" spans="2:25" s="47" customFormat="1" ht="15.75" customHeight="1" x14ac:dyDescent="0.3">
      <c r="B709" s="363" t="s">
        <v>74</v>
      </c>
      <c r="C709" s="363" t="s">
        <v>75</v>
      </c>
      <c r="D709" s="364" t="s">
        <v>76</v>
      </c>
      <c r="E709" s="365" t="s">
        <v>77</v>
      </c>
      <c r="F709" s="363" t="s">
        <v>69</v>
      </c>
      <c r="G709" s="363" t="s">
        <v>46</v>
      </c>
      <c r="H709" s="363" t="s">
        <v>78</v>
      </c>
      <c r="I709" s="363" t="s">
        <v>79</v>
      </c>
      <c r="J709" s="363" t="s">
        <v>80</v>
      </c>
      <c r="K709" s="501" t="s">
        <v>81</v>
      </c>
      <c r="L709" s="503"/>
      <c r="M709" s="458" t="s">
        <v>37</v>
      </c>
      <c r="N709" s="459"/>
      <c r="O709" s="459"/>
      <c r="P709" s="7" t="s">
        <v>38</v>
      </c>
      <c r="Q709" s="241"/>
      <c r="R709" s="42"/>
      <c r="U709" s="46"/>
    </row>
    <row r="710" spans="2:25" s="47" customFormat="1" ht="13.75" customHeight="1" x14ac:dyDescent="0.3">
      <c r="B710" s="441">
        <f>B698+1</f>
        <v>83</v>
      </c>
      <c r="C710" s="6">
        <f>C704+1</f>
        <v>44801</v>
      </c>
      <c r="D710" s="229">
        <f>IFERROR(IF(C710=$H$9,$K$9,D704-E710),0)</f>
        <v>2836</v>
      </c>
      <c r="E710" s="28"/>
      <c r="F710" s="322"/>
      <c r="G710" s="322"/>
      <c r="H710" s="322"/>
      <c r="I710" s="322"/>
      <c r="J710" s="35">
        <f t="shared" ref="J710:J717" si="198">IFERROR(I710/H710,0)</f>
        <v>0</v>
      </c>
      <c r="K710" s="444"/>
      <c r="L710" s="445"/>
      <c r="M710" s="446" t="s">
        <v>39</v>
      </c>
      <c r="N710" s="447"/>
      <c r="O710" s="447"/>
      <c r="P710" s="8" t="s">
        <v>40</v>
      </c>
      <c r="Q710" s="54">
        <f>IFERROR(((E717/D717)*100),0)</f>
        <v>0</v>
      </c>
      <c r="R710" s="52">
        <f>'Output data week'!$D$74</f>
        <v>0.1</v>
      </c>
      <c r="U710" s="67">
        <f>E717/$Q$9</f>
        <v>0</v>
      </c>
      <c r="V710" s="13" t="s">
        <v>41</v>
      </c>
      <c r="W710" s="70">
        <f>E717+W698</f>
        <v>24</v>
      </c>
      <c r="Y710" s="47" t="s">
        <v>42</v>
      </c>
    </row>
    <row r="711" spans="2:25" s="47" customFormat="1" ht="13.75" customHeight="1" x14ac:dyDescent="0.3">
      <c r="B711" s="442"/>
      <c r="C711" s="6">
        <f t="shared" ref="C711:C716" si="199">C710+1</f>
        <v>44802</v>
      </c>
      <c r="D711" s="229">
        <f t="shared" ref="D711:D716" si="200">IFERROR(IF(C711=$H$9,$K$9,D710-E711),0)</f>
        <v>2836</v>
      </c>
      <c r="E711" s="28"/>
      <c r="F711" s="322"/>
      <c r="G711" s="322"/>
      <c r="H711" s="322"/>
      <c r="I711" s="322"/>
      <c r="J711" s="35">
        <f t="shared" si="198"/>
        <v>0</v>
      </c>
      <c r="K711" s="444"/>
      <c r="L711" s="445"/>
      <c r="M711" s="446" t="s">
        <v>43</v>
      </c>
      <c r="N711" s="447"/>
      <c r="O711" s="447"/>
      <c r="P711" s="8" t="s">
        <v>40</v>
      </c>
      <c r="Q711" s="54">
        <f>IFERROR(((F717/7)*100)/D717,0)</f>
        <v>0</v>
      </c>
      <c r="R711" s="52">
        <f>'Output data week'!$H$74</f>
        <v>74</v>
      </c>
      <c r="U711" s="67">
        <f>((F717/7)/$Q$9)</f>
        <v>0</v>
      </c>
      <c r="V711" s="13" t="s">
        <v>44</v>
      </c>
      <c r="W711" s="69">
        <f>W710/$Q$9</f>
        <v>8.3916083916083916E-3</v>
      </c>
      <c r="Y711" s="68" t="s">
        <v>45</v>
      </c>
    </row>
    <row r="712" spans="2:25" s="47" customFormat="1" ht="13.75" customHeight="1" x14ac:dyDescent="0.3">
      <c r="B712" s="442"/>
      <c r="C712" s="6">
        <f t="shared" si="199"/>
        <v>44803</v>
      </c>
      <c r="D712" s="229">
        <f t="shared" si="200"/>
        <v>2836</v>
      </c>
      <c r="E712" s="28"/>
      <c r="F712" s="322"/>
      <c r="G712" s="322"/>
      <c r="H712" s="322"/>
      <c r="I712" s="322"/>
      <c r="J712" s="35">
        <f t="shared" si="198"/>
        <v>0</v>
      </c>
      <c r="K712" s="444"/>
      <c r="L712" s="445"/>
      <c r="M712" s="446" t="s">
        <v>46</v>
      </c>
      <c r="N712" s="447"/>
      <c r="O712" s="447"/>
      <c r="P712" s="8" t="s">
        <v>40</v>
      </c>
      <c r="Q712" s="80">
        <f>IFERROR(((G717/F717)*100),0)</f>
        <v>0</v>
      </c>
      <c r="R712" s="52"/>
      <c r="U712" s="72">
        <f>U700+F717</f>
        <v>622362</v>
      </c>
      <c r="V712" s="13" t="s">
        <v>47</v>
      </c>
      <c r="W712" s="75">
        <f>U712/$Q$9</f>
        <v>217.6090909090909</v>
      </c>
      <c r="Y712" s="47" t="s">
        <v>63</v>
      </c>
    </row>
    <row r="713" spans="2:25" s="47" customFormat="1" ht="13.75" customHeight="1" x14ac:dyDescent="0.3">
      <c r="B713" s="442"/>
      <c r="C713" s="6">
        <f t="shared" si="199"/>
        <v>44804</v>
      </c>
      <c r="D713" s="229">
        <f t="shared" si="200"/>
        <v>2836</v>
      </c>
      <c r="E713" s="28"/>
      <c r="F713" s="322"/>
      <c r="G713" s="322"/>
      <c r="H713" s="322"/>
      <c r="I713" s="322"/>
      <c r="J713" s="35">
        <f t="shared" si="198"/>
        <v>0</v>
      </c>
      <c r="K713" s="444"/>
      <c r="L713" s="445"/>
      <c r="M713" s="446" t="s">
        <v>49</v>
      </c>
      <c r="N713" s="447"/>
      <c r="O713" s="447"/>
      <c r="P713" s="8" t="s">
        <v>50</v>
      </c>
      <c r="Q713" s="242"/>
      <c r="R713" s="52">
        <f>'Output data week'!$K$74</f>
        <v>64.899997711181641</v>
      </c>
      <c r="U713" s="65">
        <f>F717/$Q$9</f>
        <v>0</v>
      </c>
      <c r="V713" s="13" t="s">
        <v>51</v>
      </c>
    </row>
    <row r="714" spans="2:25" s="47" customFormat="1" ht="13.75" customHeight="1" x14ac:dyDescent="0.3">
      <c r="B714" s="442"/>
      <c r="C714" s="6">
        <f t="shared" si="199"/>
        <v>44805</v>
      </c>
      <c r="D714" s="229">
        <f t="shared" si="200"/>
        <v>2836</v>
      </c>
      <c r="E714" s="28"/>
      <c r="F714" s="322"/>
      <c r="G714" s="322"/>
      <c r="H714" s="322"/>
      <c r="I714" s="322"/>
      <c r="J714" s="35">
        <f t="shared" si="198"/>
        <v>0</v>
      </c>
      <c r="K714" s="444"/>
      <c r="L714" s="445"/>
      <c r="M714" s="446" t="s">
        <v>52</v>
      </c>
      <c r="N714" s="447"/>
      <c r="O714" s="447"/>
      <c r="P714" s="8" t="s">
        <v>50</v>
      </c>
      <c r="Q714" s="39">
        <f>IFERROR(Q713*(Q711/100),0)</f>
        <v>0</v>
      </c>
      <c r="R714" s="52">
        <f>'Output data week'!$M$74</f>
        <v>48.025998306274417</v>
      </c>
      <c r="U714" s="56">
        <f>((F717*Q713)/1000)</f>
        <v>0</v>
      </c>
      <c r="V714" s="13" t="s">
        <v>53</v>
      </c>
      <c r="W714" s="75">
        <f>W702+U714</f>
        <v>6225.9097000000002</v>
      </c>
      <c r="Y714" s="79" t="s">
        <v>54</v>
      </c>
    </row>
    <row r="715" spans="2:25" s="47" customFormat="1" ht="13.75" customHeight="1" x14ac:dyDescent="0.3">
      <c r="B715" s="442"/>
      <c r="C715" s="6">
        <f t="shared" si="199"/>
        <v>44806</v>
      </c>
      <c r="D715" s="229">
        <f t="shared" si="200"/>
        <v>2836</v>
      </c>
      <c r="E715" s="28"/>
      <c r="F715" s="322"/>
      <c r="G715" s="322"/>
      <c r="H715" s="322"/>
      <c r="I715" s="322"/>
      <c r="J715" s="35">
        <f t="shared" si="198"/>
        <v>0</v>
      </c>
      <c r="K715" s="444"/>
      <c r="L715" s="445"/>
      <c r="M715" s="446" t="s">
        <v>55</v>
      </c>
      <c r="N715" s="447"/>
      <c r="O715" s="447"/>
      <c r="P715" s="8" t="s">
        <v>50</v>
      </c>
      <c r="Q715" s="39">
        <f>IFERROR(((H717/7)/D717)*1000,0)</f>
        <v>0</v>
      </c>
      <c r="R715" s="52">
        <f>'Output data week'!$O$74</f>
        <v>125</v>
      </c>
      <c r="U715" s="66">
        <f>U714/$Q$9</f>
        <v>0</v>
      </c>
      <c r="V715" s="13" t="s">
        <v>56</v>
      </c>
      <c r="W715" s="84">
        <f>W714/$Q$9</f>
        <v>2.1768915034965035</v>
      </c>
      <c r="Y715" s="47" t="s">
        <v>57</v>
      </c>
    </row>
    <row r="716" spans="2:25" s="47" customFormat="1" ht="13.75" customHeight="1" thickBot="1" x14ac:dyDescent="0.35">
      <c r="B716" s="442"/>
      <c r="C716" s="20">
        <f t="shared" si="199"/>
        <v>44807</v>
      </c>
      <c r="D716" s="230">
        <f t="shared" si="200"/>
        <v>2836</v>
      </c>
      <c r="E716" s="29"/>
      <c r="F716" s="323"/>
      <c r="G716" s="323"/>
      <c r="H716" s="323"/>
      <c r="I716" s="323"/>
      <c r="J716" s="36">
        <f t="shared" si="198"/>
        <v>0</v>
      </c>
      <c r="K716" s="448"/>
      <c r="L716" s="449"/>
      <c r="M716" s="446" t="s">
        <v>58</v>
      </c>
      <c r="N716" s="447"/>
      <c r="O716" s="447"/>
      <c r="P716" s="8"/>
      <c r="Q716" s="51">
        <f>IFERROR(Q715/Q714,0)</f>
        <v>0</v>
      </c>
      <c r="R716" s="52">
        <f>'Output data week'!$Q$74</f>
        <v>2.6027569318360055</v>
      </c>
      <c r="U716" s="66">
        <f>H717/$Q$9</f>
        <v>0</v>
      </c>
      <c r="V716" s="13" t="s">
        <v>59</v>
      </c>
      <c r="X716" s="47">
        <f>IFERROR((X704+(F717/D717)),0)</f>
        <v>218.76128555910833</v>
      </c>
      <c r="Y716" s="47" t="s">
        <v>60</v>
      </c>
    </row>
    <row r="717" spans="2:25" s="47" customFormat="1" ht="13.75" customHeight="1" x14ac:dyDescent="0.3">
      <c r="B717" s="443"/>
      <c r="C717" s="19" t="s">
        <v>61</v>
      </c>
      <c r="D717" s="231">
        <f>SUM(D710:D716)/7</f>
        <v>2836</v>
      </c>
      <c r="E717" s="23">
        <f>IFERROR(SUM(E710:E716),0)</f>
        <v>0</v>
      </c>
      <c r="F717" s="24">
        <f>IFERROR(SUM(F710:F716),0)</f>
        <v>0</v>
      </c>
      <c r="G717" s="24">
        <f>IFERROR(SUM(G710:G716),0)</f>
        <v>0</v>
      </c>
      <c r="H717" s="24">
        <f>IFERROR(SUM(H710:H716),0)</f>
        <v>0</v>
      </c>
      <c r="I717" s="24">
        <f>IFERROR(SUM(I710:I716),0)</f>
        <v>0</v>
      </c>
      <c r="J717" s="37">
        <f t="shared" si="198"/>
        <v>0</v>
      </c>
      <c r="K717" s="450"/>
      <c r="L717" s="451"/>
      <c r="M717" s="452" t="s">
        <v>62</v>
      </c>
      <c r="N717" s="453"/>
      <c r="O717" s="453"/>
      <c r="P717" s="9" t="s">
        <v>50</v>
      </c>
      <c r="Q717" s="243"/>
      <c r="R717" s="53">
        <f>'Output data week'!$Y$74</f>
        <v>1969.9999690055847</v>
      </c>
      <c r="U717" s="46"/>
    </row>
    <row r="718" spans="2:25" s="47" customFormat="1" ht="5.25" customHeight="1" x14ac:dyDescent="0.3">
      <c r="B718" s="324"/>
      <c r="C718" s="324"/>
      <c r="D718" s="232"/>
      <c r="E718" s="324"/>
      <c r="F718" s="324"/>
      <c r="G718" s="324"/>
      <c r="H718" s="324"/>
      <c r="I718" s="324"/>
      <c r="J718" s="324"/>
      <c r="K718" s="461"/>
      <c r="L718" s="461"/>
      <c r="M718" s="321"/>
      <c r="N718" s="424"/>
      <c r="O718" s="424"/>
      <c r="P718" s="424"/>
      <c r="Q718" s="424"/>
      <c r="R718" s="424"/>
      <c r="U718" s="46"/>
    </row>
    <row r="719" spans="2:25" s="47" customFormat="1" ht="15.75" customHeight="1" x14ac:dyDescent="0.3">
      <c r="B719" s="363" t="s">
        <v>74</v>
      </c>
      <c r="C719" s="363" t="s">
        <v>75</v>
      </c>
      <c r="D719" s="364" t="s">
        <v>76</v>
      </c>
      <c r="E719" s="365" t="s">
        <v>77</v>
      </c>
      <c r="F719" s="363" t="s">
        <v>69</v>
      </c>
      <c r="G719" s="363" t="s">
        <v>46</v>
      </c>
      <c r="H719" s="363" t="s">
        <v>78</v>
      </c>
      <c r="I719" s="363" t="s">
        <v>79</v>
      </c>
      <c r="J719" s="363" t="s">
        <v>80</v>
      </c>
      <c r="K719" s="501" t="s">
        <v>81</v>
      </c>
      <c r="L719" s="502"/>
      <c r="M719" s="428" t="s">
        <v>37</v>
      </c>
      <c r="N719" s="429"/>
      <c r="O719" s="429"/>
      <c r="P719" s="10" t="s">
        <v>38</v>
      </c>
      <c r="Q719" s="244"/>
      <c r="R719" s="43"/>
      <c r="U719" s="46"/>
    </row>
    <row r="720" spans="2:25" s="47" customFormat="1" ht="13.75" customHeight="1" x14ac:dyDescent="0.3">
      <c r="B720" s="430">
        <f>B710+1</f>
        <v>84</v>
      </c>
      <c r="C720" s="5">
        <f>C716+1</f>
        <v>44808</v>
      </c>
      <c r="D720" s="233">
        <f>IFERROR(IF(C720=$H$9,$K$9,D716-E720),0)</f>
        <v>2836</v>
      </c>
      <c r="E720" s="30"/>
      <c r="F720" s="320"/>
      <c r="G720" s="320"/>
      <c r="H720" s="320"/>
      <c r="I720" s="320"/>
      <c r="J720" s="32">
        <f t="shared" ref="J720:J727" si="201">IFERROR(I720/H720,0)</f>
        <v>0</v>
      </c>
      <c r="K720" s="433"/>
      <c r="L720" s="434"/>
      <c r="M720" s="435" t="s">
        <v>39</v>
      </c>
      <c r="N720" s="436"/>
      <c r="O720" s="436"/>
      <c r="P720" s="11" t="s">
        <v>40</v>
      </c>
      <c r="Q720" s="55">
        <f>IFERROR(((E727/D727)*100),0)</f>
        <v>0</v>
      </c>
      <c r="R720" s="78">
        <f>'Output data week'!$D$75</f>
        <v>0.1</v>
      </c>
      <c r="U720" s="67">
        <f>E727/$Q$9</f>
        <v>0</v>
      </c>
      <c r="V720" s="13" t="s">
        <v>41</v>
      </c>
      <c r="W720" s="70">
        <f>W710+E727</f>
        <v>24</v>
      </c>
      <c r="Y720" s="47" t="s">
        <v>42</v>
      </c>
    </row>
    <row r="721" spans="2:26" s="47" customFormat="1" ht="13.75" customHeight="1" x14ac:dyDescent="0.3">
      <c r="B721" s="431"/>
      <c r="C721" s="5">
        <f t="shared" ref="C721:C726" si="202">C720+1</f>
        <v>44809</v>
      </c>
      <c r="D721" s="233">
        <f t="shared" ref="D721:D726" si="203">IFERROR(IF(C721=$H$9,$K$9,D720-E721),0)</f>
        <v>2836</v>
      </c>
      <c r="E721" s="30"/>
      <c r="F721" s="320"/>
      <c r="G721" s="320"/>
      <c r="H721" s="320"/>
      <c r="I721" s="320"/>
      <c r="J721" s="32">
        <f t="shared" si="201"/>
        <v>0</v>
      </c>
      <c r="K721" s="433"/>
      <c r="L721" s="434"/>
      <c r="M721" s="435" t="s">
        <v>43</v>
      </c>
      <c r="N721" s="436"/>
      <c r="O721" s="436"/>
      <c r="P721" s="11" t="s">
        <v>40</v>
      </c>
      <c r="Q721" s="81">
        <f>IFERROR(((F727/7)*100)/D727,0)</f>
        <v>0</v>
      </c>
      <c r="R721" s="76">
        <f>'Output data week'!$H$75</f>
        <v>74</v>
      </c>
      <c r="U721" s="67">
        <f>((F727/7)/$Q$9)</f>
        <v>0</v>
      </c>
      <c r="V721" s="13" t="s">
        <v>44</v>
      </c>
      <c r="W721" s="69">
        <f>W720/$Q$9</f>
        <v>8.3916083916083916E-3</v>
      </c>
      <c r="Y721" s="68" t="s">
        <v>45</v>
      </c>
    </row>
    <row r="722" spans="2:26" s="47" customFormat="1" ht="13.75" customHeight="1" x14ac:dyDescent="0.3">
      <c r="B722" s="431"/>
      <c r="C722" s="5">
        <f t="shared" si="202"/>
        <v>44810</v>
      </c>
      <c r="D722" s="233">
        <f t="shared" si="203"/>
        <v>2836</v>
      </c>
      <c r="E722" s="30"/>
      <c r="F722" s="320"/>
      <c r="G722" s="320"/>
      <c r="H722" s="320"/>
      <c r="I722" s="320"/>
      <c r="J722" s="32">
        <f t="shared" si="201"/>
        <v>0</v>
      </c>
      <c r="K722" s="433"/>
      <c r="L722" s="434"/>
      <c r="M722" s="435" t="s">
        <v>46</v>
      </c>
      <c r="N722" s="436"/>
      <c r="O722" s="436"/>
      <c r="P722" s="11" t="s">
        <v>40</v>
      </c>
      <c r="Q722" s="55">
        <f>IFERROR(((G727/F727)*100),0)</f>
        <v>0</v>
      </c>
      <c r="R722" s="44"/>
      <c r="U722" s="72">
        <f>U712+F727</f>
        <v>622362</v>
      </c>
      <c r="V722" s="13" t="s">
        <v>47</v>
      </c>
      <c r="W722" s="75">
        <f>U722/$Q$9</f>
        <v>217.6090909090909</v>
      </c>
      <c r="X722" s="74"/>
      <c r="Y722" s="74" t="s">
        <v>63</v>
      </c>
      <c r="Z722" s="74"/>
    </row>
    <row r="723" spans="2:26" s="47" customFormat="1" ht="13.75" customHeight="1" x14ac:dyDescent="0.3">
      <c r="B723" s="431"/>
      <c r="C723" s="5">
        <f t="shared" si="202"/>
        <v>44811</v>
      </c>
      <c r="D723" s="233">
        <f t="shared" si="203"/>
        <v>2836</v>
      </c>
      <c r="E723" s="30"/>
      <c r="F723" s="320"/>
      <c r="G723" s="320"/>
      <c r="H723" s="320"/>
      <c r="I723" s="320"/>
      <c r="J723" s="32">
        <f t="shared" si="201"/>
        <v>0</v>
      </c>
      <c r="K723" s="433"/>
      <c r="L723" s="434"/>
      <c r="M723" s="435" t="s">
        <v>49</v>
      </c>
      <c r="N723" s="436"/>
      <c r="O723" s="436"/>
      <c r="P723" s="11" t="s">
        <v>50</v>
      </c>
      <c r="Q723" s="246"/>
      <c r="R723" s="76">
        <f>'Output data week'!$K$75</f>
        <v>64.899997711181641</v>
      </c>
      <c r="U723" s="65">
        <f>F727/$Q$9</f>
        <v>0</v>
      </c>
      <c r="V723" s="13" t="s">
        <v>51</v>
      </c>
    </row>
    <row r="724" spans="2:26" s="47" customFormat="1" ht="13.75" customHeight="1" x14ac:dyDescent="0.3">
      <c r="B724" s="431"/>
      <c r="C724" s="5">
        <f t="shared" si="202"/>
        <v>44812</v>
      </c>
      <c r="D724" s="233">
        <f t="shared" si="203"/>
        <v>2836</v>
      </c>
      <c r="E724" s="30"/>
      <c r="F724" s="320"/>
      <c r="G724" s="320"/>
      <c r="H724" s="320"/>
      <c r="I724" s="320"/>
      <c r="J724" s="32">
        <f t="shared" si="201"/>
        <v>0</v>
      </c>
      <c r="K724" s="433"/>
      <c r="L724" s="434"/>
      <c r="M724" s="435" t="s">
        <v>52</v>
      </c>
      <c r="N724" s="436"/>
      <c r="O724" s="436"/>
      <c r="P724" s="11" t="s">
        <v>50</v>
      </c>
      <c r="Q724" s="50">
        <f>IFERROR(Q723*(Q721/100),0)</f>
        <v>0</v>
      </c>
      <c r="R724" s="76">
        <f>'Output data week'!$M$75</f>
        <v>48.025998306274417</v>
      </c>
      <c r="U724" s="56">
        <f>((F727*Q723)/1000)</f>
        <v>0</v>
      </c>
      <c r="V724" s="13" t="s">
        <v>53</v>
      </c>
      <c r="W724" s="48">
        <f>W714+U724</f>
        <v>6225.9097000000002</v>
      </c>
      <c r="Y724" s="79" t="s">
        <v>54</v>
      </c>
    </row>
    <row r="725" spans="2:26" s="47" customFormat="1" ht="13.75" customHeight="1" x14ac:dyDescent="0.3">
      <c r="B725" s="431"/>
      <c r="C725" s="5">
        <f t="shared" si="202"/>
        <v>44813</v>
      </c>
      <c r="D725" s="233">
        <f t="shared" si="203"/>
        <v>2836</v>
      </c>
      <c r="E725" s="30"/>
      <c r="F725" s="320"/>
      <c r="G725" s="320"/>
      <c r="H725" s="320"/>
      <c r="I725" s="320"/>
      <c r="J725" s="32">
        <f t="shared" si="201"/>
        <v>0</v>
      </c>
      <c r="K725" s="433"/>
      <c r="L725" s="434"/>
      <c r="M725" s="435" t="s">
        <v>55</v>
      </c>
      <c r="N725" s="436"/>
      <c r="O725" s="436"/>
      <c r="P725" s="11" t="s">
        <v>50</v>
      </c>
      <c r="Q725" s="50">
        <f>IFERROR(((H727/7)/D727)*1000,0)</f>
        <v>0</v>
      </c>
      <c r="R725" s="49">
        <f>'Output data week'!$O$75</f>
        <v>125</v>
      </c>
      <c r="U725" s="66">
        <f>U724/$Q$9</f>
        <v>0</v>
      </c>
      <c r="V725" s="13" t="s">
        <v>56</v>
      </c>
      <c r="W725" s="84">
        <f>W724/$Q$9</f>
        <v>2.1768915034965035</v>
      </c>
      <c r="Y725" s="47" t="s">
        <v>57</v>
      </c>
    </row>
    <row r="726" spans="2:26" s="47" customFormat="1" ht="13.75" customHeight="1" thickBot="1" x14ac:dyDescent="0.35">
      <c r="B726" s="431"/>
      <c r="C726" s="22">
        <f t="shared" si="202"/>
        <v>44814</v>
      </c>
      <c r="D726" s="234">
        <f t="shared" si="203"/>
        <v>2836</v>
      </c>
      <c r="E726" s="31"/>
      <c r="F726" s="325"/>
      <c r="G726" s="325"/>
      <c r="H726" s="325"/>
      <c r="I726" s="325"/>
      <c r="J726" s="33">
        <f t="shared" si="201"/>
        <v>0</v>
      </c>
      <c r="K726" s="437"/>
      <c r="L726" s="438"/>
      <c r="M726" s="435" t="s">
        <v>58</v>
      </c>
      <c r="N726" s="436"/>
      <c r="O726" s="436"/>
      <c r="P726" s="11"/>
      <c r="Q726" s="40">
        <f>IFERROR(Q725/Q724,0)</f>
        <v>0</v>
      </c>
      <c r="R726" s="77">
        <f>'Output data week'!$Q$75</f>
        <v>2.6027569318360055</v>
      </c>
      <c r="U726" s="66">
        <f>H727/$Q$9</f>
        <v>0</v>
      </c>
      <c r="V726" s="13" t="s">
        <v>59</v>
      </c>
      <c r="X726" s="47">
        <f>IFERROR((X716+(F727/D727)),0)</f>
        <v>218.76128555910833</v>
      </c>
      <c r="Y726" s="47" t="s">
        <v>60</v>
      </c>
    </row>
    <row r="727" spans="2:26" s="47" customFormat="1" ht="13.75" customHeight="1" x14ac:dyDescent="0.3">
      <c r="B727" s="432"/>
      <c r="C727" s="21" t="s">
        <v>61</v>
      </c>
      <c r="D727" s="235">
        <f>SUM(D720:D726)/7</f>
        <v>2836</v>
      </c>
      <c r="E727" s="86">
        <f>IFERROR(SUM(E720:E726),0)</f>
        <v>0</v>
      </c>
      <c r="F727" s="87">
        <f>IFERROR(SUM(F720:F726),0)</f>
        <v>0</v>
      </c>
      <c r="G727" s="87">
        <f>IFERROR(SUM(G720:G726),0)</f>
        <v>0</v>
      </c>
      <c r="H727" s="87">
        <f>IFERROR(SUM(H720:H726),0)</f>
        <v>0</v>
      </c>
      <c r="I727" s="87">
        <f>IFERROR(SUM(I720:I726),0)</f>
        <v>0</v>
      </c>
      <c r="J727" s="34">
        <f t="shared" si="201"/>
        <v>0</v>
      </c>
      <c r="K727" s="439"/>
      <c r="L727" s="440"/>
      <c r="M727" s="454" t="s">
        <v>62</v>
      </c>
      <c r="N727" s="455"/>
      <c r="O727" s="455"/>
      <c r="P727" s="12" t="s">
        <v>50</v>
      </c>
      <c r="Q727" s="245"/>
      <c r="R727" s="45">
        <f>'Output data week'!$Y$75</f>
        <v>1969.9999690055847</v>
      </c>
      <c r="U727" s="46"/>
    </row>
    <row r="728" spans="2:26" s="47" customFormat="1" ht="5.25" customHeight="1" x14ac:dyDescent="0.3">
      <c r="B728" s="326"/>
      <c r="C728" s="326"/>
      <c r="D728" s="236"/>
      <c r="E728" s="326"/>
      <c r="F728" s="326"/>
      <c r="G728" s="326"/>
      <c r="H728" s="326"/>
      <c r="I728" s="326"/>
      <c r="J728" s="326"/>
      <c r="K728" s="423"/>
      <c r="L728" s="423"/>
      <c r="M728" s="321"/>
      <c r="N728" s="424"/>
      <c r="O728" s="424"/>
      <c r="P728" s="424"/>
      <c r="Q728" s="424"/>
      <c r="R728" s="424"/>
      <c r="U728" s="46"/>
    </row>
    <row r="729" spans="2:26" s="47" customFormat="1" ht="15.75" customHeight="1" x14ac:dyDescent="0.3">
      <c r="B729" s="363" t="s">
        <v>74</v>
      </c>
      <c r="C729" s="363" t="s">
        <v>75</v>
      </c>
      <c r="D729" s="364" t="s">
        <v>76</v>
      </c>
      <c r="E729" s="365" t="s">
        <v>77</v>
      </c>
      <c r="F729" s="363" t="s">
        <v>69</v>
      </c>
      <c r="G729" s="363" t="s">
        <v>46</v>
      </c>
      <c r="H729" s="363" t="s">
        <v>78</v>
      </c>
      <c r="I729" s="363" t="s">
        <v>79</v>
      </c>
      <c r="J729" s="363" t="s">
        <v>80</v>
      </c>
      <c r="K729" s="501" t="s">
        <v>81</v>
      </c>
      <c r="L729" s="503"/>
      <c r="M729" s="458" t="s">
        <v>37</v>
      </c>
      <c r="N729" s="459"/>
      <c r="O729" s="459"/>
      <c r="P729" s="7" t="s">
        <v>38</v>
      </c>
      <c r="Q729" s="241"/>
      <c r="R729" s="42"/>
      <c r="U729" s="46"/>
    </row>
    <row r="730" spans="2:26" s="47" customFormat="1" ht="13.75" customHeight="1" x14ac:dyDescent="0.3">
      <c r="B730" s="441">
        <f>B720+1</f>
        <v>85</v>
      </c>
      <c r="C730" s="6">
        <f>C726+1</f>
        <v>44815</v>
      </c>
      <c r="D730" s="229">
        <f>IFERROR(IF(C730=$H$9,$K$9,D726-E730),0)</f>
        <v>2836</v>
      </c>
      <c r="E730" s="28"/>
      <c r="F730" s="322"/>
      <c r="G730" s="322"/>
      <c r="H730" s="322"/>
      <c r="I730" s="322"/>
      <c r="J730" s="35">
        <f t="shared" ref="J730:J737" si="204">IFERROR(I730/H730,0)</f>
        <v>0</v>
      </c>
      <c r="K730" s="444"/>
      <c r="L730" s="445"/>
      <c r="M730" s="446" t="s">
        <v>39</v>
      </c>
      <c r="N730" s="447"/>
      <c r="O730" s="447"/>
      <c r="P730" s="8" t="s">
        <v>40</v>
      </c>
      <c r="Q730" s="54">
        <f>IFERROR(((E737/D737)*100),0)</f>
        <v>0</v>
      </c>
      <c r="R730" s="52">
        <f>'Output data week'!$D$76</f>
        <v>0.1</v>
      </c>
      <c r="U730" s="67">
        <f>E737/$Q$9</f>
        <v>0</v>
      </c>
      <c r="V730" s="13" t="s">
        <v>41</v>
      </c>
      <c r="W730" s="70">
        <f>W720+E737</f>
        <v>24</v>
      </c>
      <c r="Y730" s="47" t="s">
        <v>42</v>
      </c>
    </row>
    <row r="731" spans="2:26" s="47" customFormat="1" ht="13.75" customHeight="1" x14ac:dyDescent="0.3">
      <c r="B731" s="442"/>
      <c r="C731" s="6">
        <f t="shared" ref="C731:C736" si="205">C730+1</f>
        <v>44816</v>
      </c>
      <c r="D731" s="229">
        <f t="shared" ref="D731:D736" si="206">IFERROR(IF(C731=$H$9,$K$9,D730-E731),0)</f>
        <v>2836</v>
      </c>
      <c r="E731" s="28"/>
      <c r="F731" s="322"/>
      <c r="G731" s="322"/>
      <c r="H731" s="322"/>
      <c r="I731" s="322"/>
      <c r="J731" s="35">
        <f t="shared" si="204"/>
        <v>0</v>
      </c>
      <c r="K731" s="444"/>
      <c r="L731" s="445"/>
      <c r="M731" s="446" t="s">
        <v>43</v>
      </c>
      <c r="N731" s="447"/>
      <c r="O731" s="447"/>
      <c r="P731" s="8" t="s">
        <v>40</v>
      </c>
      <c r="Q731" s="54">
        <f>IFERROR(((F737/7)*100)/D737,0)</f>
        <v>0</v>
      </c>
      <c r="R731" s="52">
        <f>'Output data week'!$H$76</f>
        <v>74</v>
      </c>
      <c r="U731" s="67">
        <f>((F737/7)/$Q$9)</f>
        <v>0</v>
      </c>
      <c r="V731" s="13" t="s">
        <v>44</v>
      </c>
      <c r="W731" s="69">
        <f>W730/$Q$9</f>
        <v>8.3916083916083916E-3</v>
      </c>
      <c r="Y731" s="68" t="s">
        <v>45</v>
      </c>
    </row>
    <row r="732" spans="2:26" s="47" customFormat="1" ht="13.75" customHeight="1" x14ac:dyDescent="0.3">
      <c r="B732" s="442"/>
      <c r="C732" s="6">
        <f t="shared" si="205"/>
        <v>44817</v>
      </c>
      <c r="D732" s="229">
        <f t="shared" si="206"/>
        <v>2836</v>
      </c>
      <c r="E732" s="28"/>
      <c r="F732" s="322"/>
      <c r="G732" s="322"/>
      <c r="H732" s="322"/>
      <c r="I732" s="322"/>
      <c r="J732" s="35">
        <f t="shared" si="204"/>
        <v>0</v>
      </c>
      <c r="K732" s="444"/>
      <c r="L732" s="445"/>
      <c r="M732" s="446" t="s">
        <v>46</v>
      </c>
      <c r="N732" s="447"/>
      <c r="O732" s="447"/>
      <c r="P732" s="8" t="s">
        <v>40</v>
      </c>
      <c r="Q732" s="80">
        <f>IFERROR(((G737/F737)*100),0)</f>
        <v>0</v>
      </c>
      <c r="R732" s="52"/>
      <c r="U732" s="72">
        <f>U722+F737</f>
        <v>622362</v>
      </c>
      <c r="V732" s="13" t="s">
        <v>47</v>
      </c>
      <c r="W732" s="75">
        <f>U732/$Q$9</f>
        <v>217.6090909090909</v>
      </c>
      <c r="Y732" s="47" t="s">
        <v>63</v>
      </c>
    </row>
    <row r="733" spans="2:26" s="47" customFormat="1" ht="13.75" customHeight="1" x14ac:dyDescent="0.3">
      <c r="B733" s="442"/>
      <c r="C733" s="6">
        <f t="shared" si="205"/>
        <v>44818</v>
      </c>
      <c r="D733" s="229">
        <f t="shared" si="206"/>
        <v>2836</v>
      </c>
      <c r="E733" s="28"/>
      <c r="F733" s="322"/>
      <c r="G733" s="322"/>
      <c r="H733" s="322"/>
      <c r="I733" s="322"/>
      <c r="J733" s="35">
        <f t="shared" si="204"/>
        <v>0</v>
      </c>
      <c r="K733" s="444"/>
      <c r="L733" s="445"/>
      <c r="M733" s="446" t="s">
        <v>49</v>
      </c>
      <c r="N733" s="447"/>
      <c r="O733" s="447"/>
      <c r="P733" s="8" t="s">
        <v>50</v>
      </c>
      <c r="Q733" s="242"/>
      <c r="R733" s="52">
        <f>'Output data week'!$K$76</f>
        <v>64.899997711181641</v>
      </c>
      <c r="U733" s="65">
        <f>F737/$Q$9</f>
        <v>0</v>
      </c>
      <c r="V733" s="13" t="s">
        <v>51</v>
      </c>
    </row>
    <row r="734" spans="2:26" s="47" customFormat="1" ht="13.75" customHeight="1" x14ac:dyDescent="0.3">
      <c r="B734" s="442"/>
      <c r="C734" s="6">
        <f t="shared" si="205"/>
        <v>44819</v>
      </c>
      <c r="D734" s="229">
        <f t="shared" si="206"/>
        <v>2836</v>
      </c>
      <c r="E734" s="28"/>
      <c r="F734" s="322"/>
      <c r="G734" s="322"/>
      <c r="H734" s="322"/>
      <c r="I734" s="322"/>
      <c r="J734" s="35">
        <f t="shared" si="204"/>
        <v>0</v>
      </c>
      <c r="K734" s="444"/>
      <c r="L734" s="445"/>
      <c r="M734" s="446" t="s">
        <v>52</v>
      </c>
      <c r="N734" s="447"/>
      <c r="O734" s="447"/>
      <c r="P734" s="8" t="s">
        <v>50</v>
      </c>
      <c r="Q734" s="39">
        <f>IFERROR(Q733*(Q731/100),0)</f>
        <v>0</v>
      </c>
      <c r="R734" s="52">
        <f>'Output data week'!$M$76</f>
        <v>48.025998306274417</v>
      </c>
      <c r="U734" s="56">
        <f>((F737*Q733)/1000)</f>
        <v>0</v>
      </c>
      <c r="V734" s="13" t="s">
        <v>53</v>
      </c>
      <c r="W734" s="48">
        <f>W724+U734</f>
        <v>6225.9097000000002</v>
      </c>
      <c r="Y734" s="79" t="s">
        <v>54</v>
      </c>
    </row>
    <row r="735" spans="2:26" s="47" customFormat="1" ht="13.75" customHeight="1" x14ac:dyDescent="0.3">
      <c r="B735" s="442"/>
      <c r="C735" s="6">
        <f t="shared" si="205"/>
        <v>44820</v>
      </c>
      <c r="D735" s="229">
        <f t="shared" si="206"/>
        <v>2836</v>
      </c>
      <c r="E735" s="28"/>
      <c r="F735" s="322"/>
      <c r="G735" s="322"/>
      <c r="H735" s="322"/>
      <c r="I735" s="322"/>
      <c r="J735" s="35">
        <f t="shared" si="204"/>
        <v>0</v>
      </c>
      <c r="K735" s="444"/>
      <c r="L735" s="445"/>
      <c r="M735" s="446" t="s">
        <v>55</v>
      </c>
      <c r="N735" s="447"/>
      <c r="O735" s="447"/>
      <c r="P735" s="8" t="s">
        <v>50</v>
      </c>
      <c r="Q735" s="39">
        <f>IFERROR(((H737/7)/D737)*1000,0)</f>
        <v>0</v>
      </c>
      <c r="R735" s="52">
        <f>'Output data week'!$O$76</f>
        <v>125</v>
      </c>
      <c r="U735" s="66">
        <f>U734/$Q$9</f>
        <v>0</v>
      </c>
      <c r="V735" s="13" t="s">
        <v>56</v>
      </c>
      <c r="W735" s="84">
        <f>W734/$Q$9</f>
        <v>2.1768915034965035</v>
      </c>
      <c r="Y735" s="47" t="s">
        <v>57</v>
      </c>
    </row>
    <row r="736" spans="2:26" s="47" customFormat="1" ht="13.75" customHeight="1" thickBot="1" x14ac:dyDescent="0.35">
      <c r="B736" s="442"/>
      <c r="C736" s="20">
        <f t="shared" si="205"/>
        <v>44821</v>
      </c>
      <c r="D736" s="230">
        <f t="shared" si="206"/>
        <v>2836</v>
      </c>
      <c r="E736" s="29"/>
      <c r="F736" s="323"/>
      <c r="G736" s="323"/>
      <c r="H736" s="323"/>
      <c r="I736" s="323"/>
      <c r="J736" s="36">
        <f t="shared" si="204"/>
        <v>0</v>
      </c>
      <c r="K736" s="448"/>
      <c r="L736" s="449"/>
      <c r="M736" s="446" t="s">
        <v>58</v>
      </c>
      <c r="N736" s="447"/>
      <c r="O736" s="447"/>
      <c r="P736" s="8"/>
      <c r="Q736" s="51">
        <f>IFERROR(Q735/Q734,0)</f>
        <v>0</v>
      </c>
      <c r="R736" s="52">
        <f>'Output data week'!$Q$76</f>
        <v>2.6027569318360055</v>
      </c>
      <c r="U736" s="66">
        <f>H737/$Q$9</f>
        <v>0</v>
      </c>
      <c r="V736" s="13" t="s">
        <v>59</v>
      </c>
      <c r="X736" s="47">
        <f>IFERROR((X726+(F737/D737)),0)</f>
        <v>218.76128555910833</v>
      </c>
      <c r="Y736" s="47" t="s">
        <v>60</v>
      </c>
    </row>
    <row r="737" spans="2:26" s="47" customFormat="1" ht="13.75" customHeight="1" x14ac:dyDescent="0.3">
      <c r="B737" s="443"/>
      <c r="C737" s="19" t="s">
        <v>61</v>
      </c>
      <c r="D737" s="231">
        <f>SUM(D730:D736)/7</f>
        <v>2836</v>
      </c>
      <c r="E737" s="23">
        <f>IFERROR(SUM(E730:E736),0)</f>
        <v>0</v>
      </c>
      <c r="F737" s="24">
        <f>IFERROR(SUM(F730:F736),0)</f>
        <v>0</v>
      </c>
      <c r="G737" s="24">
        <f>IFERROR(SUM(G730:G736),0)</f>
        <v>0</v>
      </c>
      <c r="H737" s="24">
        <f>IFERROR(SUM(H730:H736),0)</f>
        <v>0</v>
      </c>
      <c r="I737" s="24">
        <f>IFERROR(SUM(I730:I736),0)</f>
        <v>0</v>
      </c>
      <c r="J737" s="37">
        <f t="shared" si="204"/>
        <v>0</v>
      </c>
      <c r="K737" s="450"/>
      <c r="L737" s="451"/>
      <c r="M737" s="452" t="s">
        <v>62</v>
      </c>
      <c r="N737" s="453"/>
      <c r="O737" s="453"/>
      <c r="P737" s="9" t="s">
        <v>50</v>
      </c>
      <c r="Q737" s="243"/>
      <c r="R737" s="53">
        <f>'Output data week'!$Y$76</f>
        <v>1969.9999690055847</v>
      </c>
      <c r="U737" s="46"/>
    </row>
    <row r="738" spans="2:26" s="47" customFormat="1" ht="5.25" customHeight="1" x14ac:dyDescent="0.3">
      <c r="B738" s="375"/>
      <c r="C738" s="375"/>
      <c r="D738" s="376"/>
      <c r="E738" s="375"/>
      <c r="F738" s="375"/>
      <c r="G738" s="375"/>
      <c r="H738" s="375"/>
      <c r="I738" s="375"/>
      <c r="J738" s="375"/>
      <c r="K738" s="512"/>
      <c r="L738" s="512"/>
      <c r="M738" s="321"/>
      <c r="N738" s="424"/>
      <c r="O738" s="424"/>
      <c r="P738" s="424"/>
      <c r="Q738" s="424"/>
      <c r="R738" s="424"/>
      <c r="U738" s="46"/>
    </row>
    <row r="739" spans="2:26" s="47" customFormat="1" ht="15.75" customHeight="1" x14ac:dyDescent="0.3">
      <c r="B739" s="363" t="s">
        <v>74</v>
      </c>
      <c r="C739" s="363" t="s">
        <v>75</v>
      </c>
      <c r="D739" s="364" t="s">
        <v>76</v>
      </c>
      <c r="E739" s="365" t="s">
        <v>77</v>
      </c>
      <c r="F739" s="363" t="s">
        <v>71</v>
      </c>
      <c r="G739" s="363" t="s">
        <v>46</v>
      </c>
      <c r="H739" s="363" t="s">
        <v>78</v>
      </c>
      <c r="I739" s="363" t="s">
        <v>79</v>
      </c>
      <c r="J739" s="363" t="s">
        <v>80</v>
      </c>
      <c r="K739" s="501" t="s">
        <v>81</v>
      </c>
      <c r="L739" s="502"/>
      <c r="M739" s="428" t="s">
        <v>37</v>
      </c>
      <c r="N739" s="429"/>
      <c r="O739" s="429"/>
      <c r="P739" s="10" t="s">
        <v>38</v>
      </c>
      <c r="Q739" s="244"/>
      <c r="R739" s="43"/>
      <c r="U739" s="46"/>
    </row>
    <row r="740" spans="2:26" s="47" customFormat="1" ht="12.75" customHeight="1" x14ac:dyDescent="0.3">
      <c r="B740" s="430">
        <f>B730+1</f>
        <v>86</v>
      </c>
      <c r="C740" s="5">
        <f>C736+1</f>
        <v>44822</v>
      </c>
      <c r="D740" s="233">
        <f>IFERROR(IF(C740=$H$9,$K$9,D736-E740),0)</f>
        <v>2836</v>
      </c>
      <c r="E740" s="30"/>
      <c r="F740" s="320"/>
      <c r="G740" s="320"/>
      <c r="H740" s="320"/>
      <c r="I740" s="320"/>
      <c r="J740" s="32">
        <f t="shared" ref="J740:J747" si="207">IFERROR(I740/H740,0)</f>
        <v>0</v>
      </c>
      <c r="K740" s="433"/>
      <c r="L740" s="434"/>
      <c r="M740" s="435" t="s">
        <v>39</v>
      </c>
      <c r="N740" s="436"/>
      <c r="O740" s="436"/>
      <c r="P740" s="11" t="s">
        <v>40</v>
      </c>
      <c r="Q740" s="55">
        <f>IFERROR(((E747/D747)*100),0)</f>
        <v>0</v>
      </c>
      <c r="R740" s="78">
        <f>'Output data week'!$D$77</f>
        <v>0.1</v>
      </c>
      <c r="U740" s="67">
        <f>E747/$Q$9</f>
        <v>0</v>
      </c>
      <c r="V740" s="13" t="s">
        <v>41</v>
      </c>
      <c r="W740" s="70">
        <f>W730+E747</f>
        <v>24</v>
      </c>
      <c r="Y740" s="47" t="s">
        <v>42</v>
      </c>
    </row>
    <row r="741" spans="2:26" s="47" customFormat="1" ht="12.75" customHeight="1" x14ac:dyDescent="0.3">
      <c r="B741" s="431"/>
      <c r="C741" s="5">
        <f t="shared" ref="C741:C746" si="208">C740+1</f>
        <v>44823</v>
      </c>
      <c r="D741" s="233">
        <f t="shared" ref="D741:D746" si="209">IFERROR(IF(C741=$H$9,$K$9,D740-E741),0)</f>
        <v>2836</v>
      </c>
      <c r="E741" s="30"/>
      <c r="F741" s="320"/>
      <c r="G741" s="320"/>
      <c r="H741" s="320"/>
      <c r="I741" s="320"/>
      <c r="J741" s="32">
        <f t="shared" si="207"/>
        <v>0</v>
      </c>
      <c r="K741" s="433"/>
      <c r="L741" s="434"/>
      <c r="M741" s="435" t="s">
        <v>43</v>
      </c>
      <c r="N741" s="436"/>
      <c r="O741" s="436"/>
      <c r="P741" s="11" t="s">
        <v>40</v>
      </c>
      <c r="Q741" s="81">
        <f>IFERROR(((F747/7)*100)/D747,0)</f>
        <v>0</v>
      </c>
      <c r="R741" s="76">
        <f>'Output data week'!$H$77</f>
        <v>74</v>
      </c>
      <c r="U741" s="67">
        <f>((F747/7)/$Q$9)</f>
        <v>0</v>
      </c>
      <c r="V741" s="13" t="s">
        <v>44</v>
      </c>
      <c r="W741" s="69">
        <f>W740/$Q$9</f>
        <v>8.3916083916083916E-3</v>
      </c>
      <c r="Y741" s="68" t="s">
        <v>45</v>
      </c>
    </row>
    <row r="742" spans="2:26" s="47" customFormat="1" ht="12.75" customHeight="1" x14ac:dyDescent="0.3">
      <c r="B742" s="431"/>
      <c r="C742" s="5">
        <f t="shared" si="208"/>
        <v>44824</v>
      </c>
      <c r="D742" s="233">
        <f t="shared" si="209"/>
        <v>2836</v>
      </c>
      <c r="E742" s="30"/>
      <c r="F742" s="320"/>
      <c r="G742" s="320"/>
      <c r="H742" s="320"/>
      <c r="I742" s="320"/>
      <c r="J742" s="32">
        <f t="shared" si="207"/>
        <v>0</v>
      </c>
      <c r="K742" s="433"/>
      <c r="L742" s="434"/>
      <c r="M742" s="435" t="s">
        <v>46</v>
      </c>
      <c r="N742" s="436"/>
      <c r="O742" s="436"/>
      <c r="P742" s="11" t="s">
        <v>40</v>
      </c>
      <c r="Q742" s="55">
        <f>IFERROR(((G747/F747)*100),0)</f>
        <v>0</v>
      </c>
      <c r="R742" s="44"/>
      <c r="U742" s="72">
        <f>U732+F747</f>
        <v>622362</v>
      </c>
      <c r="V742" s="13" t="s">
        <v>47</v>
      </c>
      <c r="W742" s="75">
        <f>U742/$Q$9</f>
        <v>217.6090909090909</v>
      </c>
      <c r="X742" s="74"/>
      <c r="Y742" s="74" t="s">
        <v>63</v>
      </c>
      <c r="Z742" s="74"/>
    </row>
    <row r="743" spans="2:26" s="47" customFormat="1" ht="12.75" customHeight="1" x14ac:dyDescent="0.3">
      <c r="B743" s="431"/>
      <c r="C743" s="5">
        <f t="shared" si="208"/>
        <v>44825</v>
      </c>
      <c r="D743" s="233">
        <f t="shared" si="209"/>
        <v>2836</v>
      </c>
      <c r="E743" s="30"/>
      <c r="F743" s="320"/>
      <c r="G743" s="320"/>
      <c r="H743" s="320"/>
      <c r="I743" s="320"/>
      <c r="J743" s="32">
        <f t="shared" si="207"/>
        <v>0</v>
      </c>
      <c r="K743" s="433"/>
      <c r="L743" s="434"/>
      <c r="M743" s="435" t="s">
        <v>49</v>
      </c>
      <c r="N743" s="436"/>
      <c r="O743" s="436"/>
      <c r="P743" s="11" t="s">
        <v>50</v>
      </c>
      <c r="Q743" s="246"/>
      <c r="R743" s="76">
        <f>'Output data week'!$K$77</f>
        <v>64.899997711181641</v>
      </c>
      <c r="U743" s="65">
        <f>F747/$Q$9</f>
        <v>0</v>
      </c>
      <c r="V743" s="13" t="s">
        <v>51</v>
      </c>
    </row>
    <row r="744" spans="2:26" s="47" customFormat="1" ht="12.75" customHeight="1" x14ac:dyDescent="0.3">
      <c r="B744" s="431"/>
      <c r="C744" s="5">
        <f t="shared" si="208"/>
        <v>44826</v>
      </c>
      <c r="D744" s="233">
        <f t="shared" si="209"/>
        <v>2836</v>
      </c>
      <c r="E744" s="30"/>
      <c r="F744" s="320"/>
      <c r="G744" s="320"/>
      <c r="H744" s="320"/>
      <c r="I744" s="320"/>
      <c r="J744" s="32">
        <f t="shared" si="207"/>
        <v>0</v>
      </c>
      <c r="K744" s="433"/>
      <c r="L744" s="434"/>
      <c r="M744" s="435" t="s">
        <v>52</v>
      </c>
      <c r="N744" s="436"/>
      <c r="O744" s="436"/>
      <c r="P744" s="11" t="s">
        <v>50</v>
      </c>
      <c r="Q744" s="50">
        <f>IFERROR(Q743*(Q741/100),0)</f>
        <v>0</v>
      </c>
      <c r="R744" s="76">
        <f>'Output data week'!$M$77</f>
        <v>48.025998306274417</v>
      </c>
      <c r="U744" s="56">
        <f>((F747*Q743)/1000)</f>
        <v>0</v>
      </c>
      <c r="V744" s="13" t="s">
        <v>53</v>
      </c>
      <c r="W744" s="48">
        <f>W734+U744</f>
        <v>6225.9097000000002</v>
      </c>
      <c r="Y744" s="79" t="s">
        <v>54</v>
      </c>
    </row>
    <row r="745" spans="2:26" s="47" customFormat="1" ht="12.75" customHeight="1" x14ac:dyDescent="0.3">
      <c r="B745" s="431"/>
      <c r="C745" s="5">
        <f t="shared" si="208"/>
        <v>44827</v>
      </c>
      <c r="D745" s="233">
        <f t="shared" si="209"/>
        <v>2836</v>
      </c>
      <c r="E745" s="30"/>
      <c r="F745" s="320"/>
      <c r="G745" s="320"/>
      <c r="H745" s="320"/>
      <c r="I745" s="320"/>
      <c r="J745" s="32">
        <f t="shared" si="207"/>
        <v>0</v>
      </c>
      <c r="K745" s="433"/>
      <c r="L745" s="434"/>
      <c r="M745" s="435" t="s">
        <v>55</v>
      </c>
      <c r="N745" s="436"/>
      <c r="O745" s="436"/>
      <c r="P745" s="11" t="s">
        <v>50</v>
      </c>
      <c r="Q745" s="50">
        <f>IFERROR(((H747/7)/D747)*1000,0)</f>
        <v>0</v>
      </c>
      <c r="R745" s="49">
        <f>'Output data week'!$O$77</f>
        <v>125</v>
      </c>
      <c r="U745" s="66">
        <f>U744/$Q$9</f>
        <v>0</v>
      </c>
      <c r="V745" s="13" t="s">
        <v>56</v>
      </c>
      <c r="W745" s="84">
        <f>W744/$Q$9</f>
        <v>2.1768915034965035</v>
      </c>
      <c r="Y745" s="47" t="s">
        <v>57</v>
      </c>
    </row>
    <row r="746" spans="2:26" s="47" customFormat="1" ht="13.5" customHeight="1" thickBot="1" x14ac:dyDescent="0.35">
      <c r="B746" s="431"/>
      <c r="C746" s="22">
        <f t="shared" si="208"/>
        <v>44828</v>
      </c>
      <c r="D746" s="234">
        <f t="shared" si="209"/>
        <v>2836</v>
      </c>
      <c r="E746" s="31"/>
      <c r="F746" s="325"/>
      <c r="G746" s="325"/>
      <c r="H746" s="325"/>
      <c r="I746" s="325"/>
      <c r="J746" s="33">
        <f t="shared" si="207"/>
        <v>0</v>
      </c>
      <c r="K746" s="437"/>
      <c r="L746" s="438"/>
      <c r="M746" s="435" t="s">
        <v>58</v>
      </c>
      <c r="N746" s="436"/>
      <c r="O746" s="436"/>
      <c r="P746" s="11"/>
      <c r="Q746" s="40">
        <f>IFERROR(Q745/Q744,0)</f>
        <v>0</v>
      </c>
      <c r="R746" s="77">
        <f>'Output data week'!$Q$77</f>
        <v>2.6027569318360055</v>
      </c>
      <c r="U746" s="66">
        <f>H747/$Q$9</f>
        <v>0</v>
      </c>
      <c r="V746" s="13" t="s">
        <v>59</v>
      </c>
      <c r="X746" s="47">
        <f>IFERROR((X736+(F747/D747)),0)</f>
        <v>218.76128555910833</v>
      </c>
      <c r="Y746" s="47" t="s">
        <v>60</v>
      </c>
    </row>
    <row r="747" spans="2:26" s="47" customFormat="1" ht="12.75" customHeight="1" x14ac:dyDescent="0.3">
      <c r="B747" s="432"/>
      <c r="C747" s="21" t="s">
        <v>61</v>
      </c>
      <c r="D747" s="235">
        <f>SUM(D740:D746)/7</f>
        <v>2836</v>
      </c>
      <c r="E747" s="86">
        <f>IFERROR(SUM(E740:E746),0)</f>
        <v>0</v>
      </c>
      <c r="F747" s="87">
        <f>IFERROR(SUM(F740:F746),0)</f>
        <v>0</v>
      </c>
      <c r="G747" s="87">
        <f>IFERROR(SUM(G740:G746),0)</f>
        <v>0</v>
      </c>
      <c r="H747" s="87">
        <f>IFERROR(SUM(H740:H746),0)</f>
        <v>0</v>
      </c>
      <c r="I747" s="87">
        <f>IFERROR(SUM(I740:I746),0)</f>
        <v>0</v>
      </c>
      <c r="J747" s="34">
        <f t="shared" si="207"/>
        <v>0</v>
      </c>
      <c r="K747" s="439"/>
      <c r="L747" s="440"/>
      <c r="M747" s="454" t="s">
        <v>62</v>
      </c>
      <c r="N747" s="455"/>
      <c r="O747" s="455"/>
      <c r="P747" s="12" t="s">
        <v>50</v>
      </c>
      <c r="Q747" s="245"/>
      <c r="R747" s="45">
        <f>'Output data week'!$Y$77</f>
        <v>1969.9999690055847</v>
      </c>
      <c r="U747" s="46"/>
    </row>
    <row r="748" spans="2:26" s="47" customFormat="1" ht="5.25" customHeight="1" x14ac:dyDescent="0.3">
      <c r="B748" s="58"/>
      <c r="C748" s="59"/>
      <c r="D748" s="237"/>
      <c r="E748" s="61"/>
      <c r="F748" s="61"/>
      <c r="G748" s="61"/>
      <c r="H748" s="61"/>
      <c r="I748" s="61"/>
      <c r="J748" s="62"/>
      <c r="K748" s="63"/>
      <c r="L748" s="63"/>
      <c r="M748" s="317"/>
      <c r="N748" s="317"/>
      <c r="O748" s="317"/>
      <c r="P748" s="11"/>
      <c r="Q748" s="253"/>
      <c r="R748" s="57"/>
      <c r="U748" s="46"/>
    </row>
    <row r="749" spans="2:26" s="47" customFormat="1" ht="15.75" customHeight="1" x14ac:dyDescent="0.3">
      <c r="B749" s="504" t="s">
        <v>95</v>
      </c>
      <c r="C749" s="505"/>
      <c r="D749" s="366" t="s">
        <v>65</v>
      </c>
      <c r="E749" s="367">
        <f>E717+E727+E737+E747</f>
        <v>0</v>
      </c>
      <c r="F749" s="367">
        <f>F717+F727+F737+F747</f>
        <v>0</v>
      </c>
      <c r="G749" s="367">
        <f>G717+G727+G737+G747</f>
        <v>0</v>
      </c>
      <c r="H749" s="367">
        <f>H717+H727+H737+H747</f>
        <v>0</v>
      </c>
      <c r="I749" s="367">
        <f>I717+I727+I737+I747</f>
        <v>0</v>
      </c>
      <c r="J749" s="368">
        <f>IFERROR(I749/H749,0)</f>
        <v>0</v>
      </c>
      <c r="K749" s="506" t="s">
        <v>66</v>
      </c>
      <c r="L749" s="507"/>
      <c r="M749" s="507"/>
      <c r="N749" s="507"/>
      <c r="O749" s="369">
        <f>IFERROR(U714+U724+U734+U744,0)</f>
        <v>0</v>
      </c>
      <c r="P749" s="370" t="s">
        <v>67</v>
      </c>
      <c r="Q749" s="371" t="s">
        <v>68</v>
      </c>
      <c r="R749" s="372">
        <f>IFERROR(H749/O749,0)</f>
        <v>0</v>
      </c>
      <c r="U749" s="46"/>
    </row>
    <row r="750" spans="2:26" s="47" customFormat="1" ht="5.25" customHeight="1" x14ac:dyDescent="0.3">
      <c r="B750" s="326"/>
      <c r="C750" s="326"/>
      <c r="D750" s="236"/>
      <c r="E750" s="326"/>
      <c r="F750" s="326"/>
      <c r="G750" s="326"/>
      <c r="H750" s="326"/>
      <c r="I750" s="326"/>
      <c r="J750" s="326"/>
      <c r="K750" s="423"/>
      <c r="L750" s="423"/>
      <c r="M750" s="321"/>
      <c r="N750" s="424"/>
      <c r="O750" s="424"/>
      <c r="P750" s="424"/>
      <c r="Q750" s="424"/>
      <c r="R750" s="424"/>
      <c r="U750" s="46"/>
    </row>
    <row r="751" spans="2:26" s="47" customFormat="1" ht="15.75" customHeight="1" x14ac:dyDescent="0.3">
      <c r="B751" s="363" t="s">
        <v>74</v>
      </c>
      <c r="C751" s="363" t="s">
        <v>75</v>
      </c>
      <c r="D751" s="364" t="s">
        <v>76</v>
      </c>
      <c r="E751" s="365" t="s">
        <v>77</v>
      </c>
      <c r="F751" s="363" t="s">
        <v>69</v>
      </c>
      <c r="G751" s="363" t="s">
        <v>46</v>
      </c>
      <c r="H751" s="363" t="s">
        <v>78</v>
      </c>
      <c r="I751" s="363" t="s">
        <v>79</v>
      </c>
      <c r="J751" s="363" t="s">
        <v>80</v>
      </c>
      <c r="K751" s="501" t="s">
        <v>81</v>
      </c>
      <c r="L751" s="503"/>
      <c r="M751" s="458" t="s">
        <v>37</v>
      </c>
      <c r="N751" s="459"/>
      <c r="O751" s="459"/>
      <c r="P751" s="7" t="s">
        <v>38</v>
      </c>
      <c r="Q751" s="241"/>
      <c r="R751" s="42"/>
      <c r="U751" s="46"/>
    </row>
    <row r="752" spans="2:26" s="47" customFormat="1" ht="13.75" customHeight="1" x14ac:dyDescent="0.3">
      <c r="B752" s="441">
        <f>B740+1</f>
        <v>87</v>
      </c>
      <c r="C752" s="6">
        <f>C746+1</f>
        <v>44829</v>
      </c>
      <c r="D752" s="229">
        <f>IFERROR(IF(C752=$H$9,$K$9,D746-E752),0)</f>
        <v>2836</v>
      </c>
      <c r="E752" s="28"/>
      <c r="F752" s="322"/>
      <c r="G752" s="322"/>
      <c r="H752" s="322"/>
      <c r="I752" s="322"/>
      <c r="J752" s="35">
        <f t="shared" ref="J752:J759" si="210">IFERROR(I752/H752,0)</f>
        <v>0</v>
      </c>
      <c r="K752" s="444"/>
      <c r="L752" s="445"/>
      <c r="M752" s="446" t="s">
        <v>39</v>
      </c>
      <c r="N752" s="447"/>
      <c r="O752" s="447"/>
      <c r="P752" s="8" t="s">
        <v>40</v>
      </c>
      <c r="Q752" s="54">
        <f>IFERROR(((E759/D759)*100),0)</f>
        <v>0</v>
      </c>
      <c r="R752" s="52">
        <f>'Output data week'!$D$78</f>
        <v>0.1</v>
      </c>
      <c r="U752" s="67">
        <f>E759/$Q$9</f>
        <v>0</v>
      </c>
      <c r="V752" s="13" t="s">
        <v>41</v>
      </c>
      <c r="W752" s="70">
        <f>E759+W740</f>
        <v>24</v>
      </c>
      <c r="Y752" s="47" t="s">
        <v>42</v>
      </c>
    </row>
    <row r="753" spans="2:26" s="47" customFormat="1" ht="13.75" customHeight="1" x14ac:dyDescent="0.3">
      <c r="B753" s="442"/>
      <c r="C753" s="6">
        <f t="shared" ref="C753:C758" si="211">C752+1</f>
        <v>44830</v>
      </c>
      <c r="D753" s="229">
        <f t="shared" ref="D753:D758" si="212">IFERROR(IF(C753=$H$9,$K$9,D752-E753),0)</f>
        <v>2836</v>
      </c>
      <c r="E753" s="28"/>
      <c r="F753" s="322"/>
      <c r="G753" s="322"/>
      <c r="H753" s="322"/>
      <c r="I753" s="322"/>
      <c r="J753" s="35">
        <f t="shared" si="210"/>
        <v>0</v>
      </c>
      <c r="K753" s="444"/>
      <c r="L753" s="445"/>
      <c r="M753" s="446" t="s">
        <v>43</v>
      </c>
      <c r="N753" s="447"/>
      <c r="O753" s="447"/>
      <c r="P753" s="8" t="s">
        <v>40</v>
      </c>
      <c r="Q753" s="54">
        <f>IFERROR(((F759/7)*100)/D759,0)</f>
        <v>0</v>
      </c>
      <c r="R753" s="52">
        <f>'Output data week'!$H$78</f>
        <v>73</v>
      </c>
      <c r="U753" s="67">
        <f>((F759/7)/$Q$9)</f>
        <v>0</v>
      </c>
      <c r="V753" s="13" t="s">
        <v>44</v>
      </c>
      <c r="W753" s="69">
        <f>W752/$Q$9</f>
        <v>8.3916083916083916E-3</v>
      </c>
      <c r="Y753" s="68" t="s">
        <v>45</v>
      </c>
    </row>
    <row r="754" spans="2:26" s="47" customFormat="1" ht="13.75" customHeight="1" x14ac:dyDescent="0.3">
      <c r="B754" s="442"/>
      <c r="C754" s="6">
        <f t="shared" si="211"/>
        <v>44831</v>
      </c>
      <c r="D754" s="229">
        <f t="shared" si="212"/>
        <v>2836</v>
      </c>
      <c r="E754" s="28"/>
      <c r="F754" s="322"/>
      <c r="G754" s="322"/>
      <c r="H754" s="322"/>
      <c r="I754" s="322"/>
      <c r="J754" s="35">
        <f t="shared" si="210"/>
        <v>0</v>
      </c>
      <c r="K754" s="444"/>
      <c r="L754" s="445"/>
      <c r="M754" s="446" t="s">
        <v>46</v>
      </c>
      <c r="N754" s="447"/>
      <c r="O754" s="447"/>
      <c r="P754" s="8" t="s">
        <v>40</v>
      </c>
      <c r="Q754" s="80">
        <f>IFERROR(((G759/F759)*100),0)</f>
        <v>0</v>
      </c>
      <c r="R754" s="52"/>
      <c r="U754" s="72">
        <f>U742+F759</f>
        <v>622362</v>
      </c>
      <c r="V754" s="13" t="s">
        <v>47</v>
      </c>
      <c r="W754" s="75">
        <f>U754/$Q$9</f>
        <v>217.6090909090909</v>
      </c>
      <c r="Y754" s="47" t="s">
        <v>63</v>
      </c>
    </row>
    <row r="755" spans="2:26" s="47" customFormat="1" ht="13.75" customHeight="1" x14ac:dyDescent="0.3">
      <c r="B755" s="442"/>
      <c r="C755" s="6">
        <f t="shared" si="211"/>
        <v>44832</v>
      </c>
      <c r="D755" s="229">
        <f t="shared" si="212"/>
        <v>2836</v>
      </c>
      <c r="E755" s="28"/>
      <c r="F755" s="322"/>
      <c r="G755" s="322"/>
      <c r="H755" s="322"/>
      <c r="I755" s="322"/>
      <c r="J755" s="35">
        <f t="shared" si="210"/>
        <v>0</v>
      </c>
      <c r="K755" s="444"/>
      <c r="L755" s="445"/>
      <c r="M755" s="446" t="s">
        <v>49</v>
      </c>
      <c r="N755" s="447"/>
      <c r="O755" s="447"/>
      <c r="P755" s="8" t="s">
        <v>50</v>
      </c>
      <c r="Q755" s="242"/>
      <c r="R755" s="52">
        <f>'Output data week'!$K$78</f>
        <v>65.000001907348633</v>
      </c>
      <c r="U755" s="65">
        <f>F759/$Q$9</f>
        <v>0</v>
      </c>
      <c r="V755" s="13" t="s">
        <v>51</v>
      </c>
    </row>
    <row r="756" spans="2:26" s="47" customFormat="1" ht="13.75" customHeight="1" x14ac:dyDescent="0.3">
      <c r="B756" s="442"/>
      <c r="C756" s="6">
        <f t="shared" si="211"/>
        <v>44833</v>
      </c>
      <c r="D756" s="229">
        <f t="shared" si="212"/>
        <v>2836</v>
      </c>
      <c r="E756" s="28"/>
      <c r="F756" s="322"/>
      <c r="G756" s="322"/>
      <c r="H756" s="322"/>
      <c r="I756" s="322"/>
      <c r="J756" s="35">
        <f t="shared" si="210"/>
        <v>0</v>
      </c>
      <c r="K756" s="444"/>
      <c r="L756" s="445"/>
      <c r="M756" s="446" t="s">
        <v>52</v>
      </c>
      <c r="N756" s="447"/>
      <c r="O756" s="447"/>
      <c r="P756" s="8" t="s">
        <v>50</v>
      </c>
      <c r="Q756" s="39">
        <f>IFERROR(Q755*(Q753/100),0)</f>
        <v>0</v>
      </c>
      <c r="R756" s="52">
        <f>'Output data week'!$M$78</f>
        <v>47.450001392364499</v>
      </c>
      <c r="U756" s="56">
        <f>((F759*Q755)/1000)</f>
        <v>0</v>
      </c>
      <c r="V756" s="13" t="s">
        <v>53</v>
      </c>
      <c r="W756" s="75">
        <f>W744+U756</f>
        <v>6225.9097000000002</v>
      </c>
      <c r="Y756" s="79" t="s">
        <v>54</v>
      </c>
    </row>
    <row r="757" spans="2:26" s="47" customFormat="1" ht="13.75" customHeight="1" x14ac:dyDescent="0.3">
      <c r="B757" s="442"/>
      <c r="C757" s="6">
        <f t="shared" si="211"/>
        <v>44834</v>
      </c>
      <c r="D757" s="229">
        <f t="shared" si="212"/>
        <v>2836</v>
      </c>
      <c r="E757" s="28"/>
      <c r="F757" s="322"/>
      <c r="G757" s="322"/>
      <c r="H757" s="322"/>
      <c r="I757" s="322"/>
      <c r="J757" s="35">
        <f t="shared" si="210"/>
        <v>0</v>
      </c>
      <c r="K757" s="444"/>
      <c r="L757" s="445"/>
      <c r="M757" s="446" t="s">
        <v>55</v>
      </c>
      <c r="N757" s="447"/>
      <c r="O757" s="447"/>
      <c r="P757" s="8" t="s">
        <v>50</v>
      </c>
      <c r="Q757" s="39">
        <f>IFERROR(((H759/7)/D759)*1000,0)</f>
        <v>0</v>
      </c>
      <c r="R757" s="52">
        <f>'Output data week'!$O$78</f>
        <v>125</v>
      </c>
      <c r="U757" s="66">
        <f>U756/$Q$9</f>
        <v>0</v>
      </c>
      <c r="V757" s="13" t="s">
        <v>56</v>
      </c>
      <c r="W757" s="84">
        <f>W756/$Q$9</f>
        <v>2.1768915034965035</v>
      </c>
      <c r="Y757" s="47" t="s">
        <v>57</v>
      </c>
    </row>
    <row r="758" spans="2:26" s="47" customFormat="1" ht="13.75" customHeight="1" thickBot="1" x14ac:dyDescent="0.35">
      <c r="B758" s="442"/>
      <c r="C758" s="20">
        <f t="shared" si="211"/>
        <v>44835</v>
      </c>
      <c r="D758" s="230">
        <f t="shared" si="212"/>
        <v>2836</v>
      </c>
      <c r="E758" s="29"/>
      <c r="F758" s="323"/>
      <c r="G758" s="323"/>
      <c r="H758" s="323"/>
      <c r="I758" s="323"/>
      <c r="J758" s="36">
        <f t="shared" si="210"/>
        <v>0</v>
      </c>
      <c r="K758" s="448"/>
      <c r="L758" s="449"/>
      <c r="M758" s="446" t="s">
        <v>58</v>
      </c>
      <c r="N758" s="447"/>
      <c r="O758" s="447"/>
      <c r="P758" s="8"/>
      <c r="Q758" s="51">
        <f>IFERROR(Q757/Q756,0)</f>
        <v>0</v>
      </c>
      <c r="R758" s="52">
        <f>'Output data week'!$Q$78</f>
        <v>2.634351872118482</v>
      </c>
      <c r="U758" s="66">
        <f>H759/$Q$9</f>
        <v>0</v>
      </c>
      <c r="V758" s="13" t="s">
        <v>59</v>
      </c>
      <c r="X758" s="47">
        <f>IFERROR((X746+(F759/D759)),0)</f>
        <v>218.76128555910833</v>
      </c>
      <c r="Y758" s="47" t="s">
        <v>60</v>
      </c>
    </row>
    <row r="759" spans="2:26" s="47" customFormat="1" ht="13.75" customHeight="1" x14ac:dyDescent="0.3">
      <c r="B759" s="443"/>
      <c r="C759" s="19" t="s">
        <v>61</v>
      </c>
      <c r="D759" s="231">
        <f>SUM(D752:D758)/7</f>
        <v>2836</v>
      </c>
      <c r="E759" s="23">
        <f>IFERROR(SUM(E752:E758),0)</f>
        <v>0</v>
      </c>
      <c r="F759" s="24">
        <f>IFERROR(SUM(F752:F758),0)</f>
        <v>0</v>
      </c>
      <c r="G759" s="24">
        <f>IFERROR(SUM(G752:G758),0)</f>
        <v>0</v>
      </c>
      <c r="H759" s="24">
        <f>IFERROR(SUM(H752:H758),0)</f>
        <v>0</v>
      </c>
      <c r="I759" s="24">
        <f>IFERROR(SUM(I752:I758),0)</f>
        <v>0</v>
      </c>
      <c r="J759" s="37">
        <f t="shared" si="210"/>
        <v>0</v>
      </c>
      <c r="K759" s="450"/>
      <c r="L759" s="451"/>
      <c r="M759" s="452" t="s">
        <v>62</v>
      </c>
      <c r="N759" s="453"/>
      <c r="O759" s="453"/>
      <c r="P759" s="9" t="s">
        <v>50</v>
      </c>
      <c r="Q759" s="243"/>
      <c r="R759" s="53">
        <f>'Output data week'!$Y$78</f>
        <v>1969.9999690055847</v>
      </c>
      <c r="U759" s="46"/>
    </row>
    <row r="760" spans="2:26" s="47" customFormat="1" ht="5.25" customHeight="1" x14ac:dyDescent="0.3">
      <c r="B760" s="324"/>
      <c r="C760" s="324"/>
      <c r="D760" s="232"/>
      <c r="E760" s="324"/>
      <c r="F760" s="324"/>
      <c r="G760" s="324"/>
      <c r="H760" s="324"/>
      <c r="I760" s="324"/>
      <c r="J760" s="324"/>
      <c r="K760" s="461"/>
      <c r="L760" s="461"/>
      <c r="M760" s="321"/>
      <c r="N760" s="424"/>
      <c r="O760" s="424"/>
      <c r="P760" s="424"/>
      <c r="Q760" s="424"/>
      <c r="R760" s="424"/>
      <c r="U760" s="46"/>
    </row>
    <row r="761" spans="2:26" s="47" customFormat="1" ht="15.75" customHeight="1" x14ac:dyDescent="0.3">
      <c r="B761" s="363" t="s">
        <v>74</v>
      </c>
      <c r="C761" s="363" t="s">
        <v>75</v>
      </c>
      <c r="D761" s="364" t="s">
        <v>76</v>
      </c>
      <c r="E761" s="365" t="s">
        <v>77</v>
      </c>
      <c r="F761" s="363" t="s">
        <v>69</v>
      </c>
      <c r="G761" s="363" t="s">
        <v>46</v>
      </c>
      <c r="H761" s="363" t="s">
        <v>78</v>
      </c>
      <c r="I761" s="363" t="s">
        <v>79</v>
      </c>
      <c r="J761" s="363" t="s">
        <v>80</v>
      </c>
      <c r="K761" s="501" t="s">
        <v>81</v>
      </c>
      <c r="L761" s="502"/>
      <c r="M761" s="428" t="s">
        <v>37</v>
      </c>
      <c r="N761" s="429"/>
      <c r="O761" s="429"/>
      <c r="P761" s="10" t="s">
        <v>38</v>
      </c>
      <c r="Q761" s="244"/>
      <c r="R761" s="43"/>
      <c r="U761" s="46"/>
    </row>
    <row r="762" spans="2:26" s="47" customFormat="1" ht="13.75" customHeight="1" x14ac:dyDescent="0.3">
      <c r="B762" s="430">
        <f>B752+1</f>
        <v>88</v>
      </c>
      <c r="C762" s="5">
        <f>C758+1</f>
        <v>44836</v>
      </c>
      <c r="D762" s="233">
        <f>IFERROR(IF(C762=$H$9,$K$9,D758-E762),0)</f>
        <v>2836</v>
      </c>
      <c r="E762" s="30"/>
      <c r="F762" s="320"/>
      <c r="G762" s="320"/>
      <c r="H762" s="320"/>
      <c r="I762" s="320"/>
      <c r="J762" s="32">
        <f t="shared" ref="J762:J769" si="213">IFERROR(I762/H762,0)</f>
        <v>0</v>
      </c>
      <c r="K762" s="433"/>
      <c r="L762" s="434"/>
      <c r="M762" s="435" t="s">
        <v>39</v>
      </c>
      <c r="N762" s="436"/>
      <c r="O762" s="436"/>
      <c r="P762" s="11" t="s">
        <v>40</v>
      </c>
      <c r="Q762" s="55">
        <f>IFERROR(((E769/D769)*100),0)</f>
        <v>0</v>
      </c>
      <c r="R762" s="78">
        <f>'Output data week'!$D$79</f>
        <v>0.1</v>
      </c>
      <c r="U762" s="67">
        <f>E769/$Q$9</f>
        <v>0</v>
      </c>
      <c r="V762" s="13" t="s">
        <v>41</v>
      </c>
      <c r="W762" s="70">
        <f>W752+E769</f>
        <v>24</v>
      </c>
      <c r="Y762" s="47" t="s">
        <v>42</v>
      </c>
    </row>
    <row r="763" spans="2:26" s="47" customFormat="1" ht="13.75" customHeight="1" x14ac:dyDescent="0.3">
      <c r="B763" s="431"/>
      <c r="C763" s="5">
        <f t="shared" ref="C763:C768" si="214">C762+1</f>
        <v>44837</v>
      </c>
      <c r="D763" s="233">
        <f t="shared" ref="D763:D768" si="215">IFERROR(IF(C763=$H$9,$K$9,D762-E763),0)</f>
        <v>2836</v>
      </c>
      <c r="E763" s="30"/>
      <c r="F763" s="320"/>
      <c r="G763" s="320"/>
      <c r="H763" s="320"/>
      <c r="I763" s="320"/>
      <c r="J763" s="32">
        <f t="shared" si="213"/>
        <v>0</v>
      </c>
      <c r="K763" s="433"/>
      <c r="L763" s="434"/>
      <c r="M763" s="435" t="s">
        <v>43</v>
      </c>
      <c r="N763" s="436"/>
      <c r="O763" s="436"/>
      <c r="P763" s="11" t="s">
        <v>40</v>
      </c>
      <c r="Q763" s="81">
        <f>IFERROR(((F769/7)*100)/D769,0)</f>
        <v>0</v>
      </c>
      <c r="R763" s="76">
        <f>'Output data week'!$H$79</f>
        <v>73</v>
      </c>
      <c r="U763" s="67">
        <f>((F769/7)/$Q$9)</f>
        <v>0</v>
      </c>
      <c r="V763" s="13" t="s">
        <v>44</v>
      </c>
      <c r="W763" s="69">
        <f>W762/$Q$9</f>
        <v>8.3916083916083916E-3</v>
      </c>
      <c r="Y763" s="68" t="s">
        <v>45</v>
      </c>
    </row>
    <row r="764" spans="2:26" s="47" customFormat="1" ht="13.75" customHeight="1" x14ac:dyDescent="0.3">
      <c r="B764" s="431"/>
      <c r="C764" s="5">
        <f t="shared" si="214"/>
        <v>44838</v>
      </c>
      <c r="D764" s="233">
        <f t="shared" si="215"/>
        <v>2836</v>
      </c>
      <c r="E764" s="30"/>
      <c r="F764" s="320"/>
      <c r="G764" s="320"/>
      <c r="H764" s="320"/>
      <c r="I764" s="320"/>
      <c r="J764" s="32">
        <f t="shared" si="213"/>
        <v>0</v>
      </c>
      <c r="K764" s="433"/>
      <c r="L764" s="434"/>
      <c r="M764" s="435" t="s">
        <v>46</v>
      </c>
      <c r="N764" s="436"/>
      <c r="O764" s="436"/>
      <c r="P764" s="11" t="s">
        <v>40</v>
      </c>
      <c r="Q764" s="55">
        <f>IFERROR(((G769/F769)*100),0)</f>
        <v>0</v>
      </c>
      <c r="R764" s="44"/>
      <c r="U764" s="72">
        <f>U754+F769</f>
        <v>622362</v>
      </c>
      <c r="V764" s="13" t="s">
        <v>47</v>
      </c>
      <c r="W764" s="75">
        <f>U764/$Q$9</f>
        <v>217.6090909090909</v>
      </c>
      <c r="X764" s="74"/>
      <c r="Y764" s="74" t="s">
        <v>63</v>
      </c>
      <c r="Z764" s="74"/>
    </row>
    <row r="765" spans="2:26" s="47" customFormat="1" ht="13.75" customHeight="1" x14ac:dyDescent="0.3">
      <c r="B765" s="431"/>
      <c r="C765" s="5">
        <f t="shared" si="214"/>
        <v>44839</v>
      </c>
      <c r="D765" s="233">
        <f t="shared" si="215"/>
        <v>2836</v>
      </c>
      <c r="E765" s="30"/>
      <c r="F765" s="320"/>
      <c r="G765" s="320"/>
      <c r="H765" s="320"/>
      <c r="I765" s="320"/>
      <c r="J765" s="32">
        <f t="shared" si="213"/>
        <v>0</v>
      </c>
      <c r="K765" s="433"/>
      <c r="L765" s="434"/>
      <c r="M765" s="435" t="s">
        <v>49</v>
      </c>
      <c r="N765" s="436"/>
      <c r="O765" s="436"/>
      <c r="P765" s="11" t="s">
        <v>50</v>
      </c>
      <c r="Q765" s="246"/>
      <c r="R765" s="76">
        <f>'Output data week'!$K$79</f>
        <v>65.000001907348633</v>
      </c>
      <c r="U765" s="65">
        <f>F769/$Q$9</f>
        <v>0</v>
      </c>
      <c r="V765" s="13" t="s">
        <v>51</v>
      </c>
    </row>
    <row r="766" spans="2:26" s="47" customFormat="1" ht="13.75" customHeight="1" x14ac:dyDescent="0.3">
      <c r="B766" s="431"/>
      <c r="C766" s="5">
        <f t="shared" si="214"/>
        <v>44840</v>
      </c>
      <c r="D766" s="233">
        <f t="shared" si="215"/>
        <v>2836</v>
      </c>
      <c r="E766" s="30"/>
      <c r="F766" s="320"/>
      <c r="G766" s="320"/>
      <c r="H766" s="320"/>
      <c r="I766" s="320"/>
      <c r="J766" s="32">
        <f t="shared" si="213"/>
        <v>0</v>
      </c>
      <c r="K766" s="433"/>
      <c r="L766" s="434"/>
      <c r="M766" s="435" t="s">
        <v>52</v>
      </c>
      <c r="N766" s="436"/>
      <c r="O766" s="436"/>
      <c r="P766" s="11" t="s">
        <v>50</v>
      </c>
      <c r="Q766" s="50">
        <f>IFERROR(Q765*(Q763/100),0)</f>
        <v>0</v>
      </c>
      <c r="R766" s="76">
        <f>'Output data week'!$M$79</f>
        <v>47.450001392364499</v>
      </c>
      <c r="U766" s="56">
        <f>((F769*Q765)/1000)</f>
        <v>0</v>
      </c>
      <c r="V766" s="13" t="s">
        <v>53</v>
      </c>
      <c r="W766" s="48">
        <f>W756+U766</f>
        <v>6225.9097000000002</v>
      </c>
      <c r="Y766" s="79" t="s">
        <v>54</v>
      </c>
    </row>
    <row r="767" spans="2:26" s="47" customFormat="1" ht="13.75" customHeight="1" x14ac:dyDescent="0.3">
      <c r="B767" s="431"/>
      <c r="C767" s="5">
        <f t="shared" si="214"/>
        <v>44841</v>
      </c>
      <c r="D767" s="233">
        <f t="shared" si="215"/>
        <v>2836</v>
      </c>
      <c r="E767" s="30"/>
      <c r="F767" s="320"/>
      <c r="G767" s="320"/>
      <c r="H767" s="320"/>
      <c r="I767" s="320"/>
      <c r="J767" s="32">
        <f t="shared" si="213"/>
        <v>0</v>
      </c>
      <c r="K767" s="433"/>
      <c r="L767" s="434"/>
      <c r="M767" s="435" t="s">
        <v>55</v>
      </c>
      <c r="N767" s="436"/>
      <c r="O767" s="436"/>
      <c r="P767" s="11" t="s">
        <v>50</v>
      </c>
      <c r="Q767" s="50">
        <f>IFERROR(((H769/7)/D769)*1000,0)</f>
        <v>0</v>
      </c>
      <c r="R767" s="49">
        <f>'Output data week'!$O$79</f>
        <v>125</v>
      </c>
      <c r="U767" s="66">
        <f>U766/$Q$9</f>
        <v>0</v>
      </c>
      <c r="V767" s="13" t="s">
        <v>56</v>
      </c>
      <c r="W767" s="84">
        <f>W766/$Q$9</f>
        <v>2.1768915034965035</v>
      </c>
      <c r="Y767" s="47" t="s">
        <v>57</v>
      </c>
    </row>
    <row r="768" spans="2:26" s="47" customFormat="1" ht="13.75" customHeight="1" thickBot="1" x14ac:dyDescent="0.35">
      <c r="B768" s="431"/>
      <c r="C768" s="22">
        <f t="shared" si="214"/>
        <v>44842</v>
      </c>
      <c r="D768" s="234">
        <f t="shared" si="215"/>
        <v>2836</v>
      </c>
      <c r="E768" s="31"/>
      <c r="F768" s="325"/>
      <c r="G768" s="325"/>
      <c r="H768" s="325"/>
      <c r="I768" s="325"/>
      <c r="J768" s="33">
        <f t="shared" si="213"/>
        <v>0</v>
      </c>
      <c r="K768" s="437"/>
      <c r="L768" s="438"/>
      <c r="M768" s="435" t="s">
        <v>58</v>
      </c>
      <c r="N768" s="436"/>
      <c r="O768" s="436"/>
      <c r="P768" s="11"/>
      <c r="Q768" s="40">
        <f>IFERROR(Q767/Q766,0)</f>
        <v>0</v>
      </c>
      <c r="R768" s="77">
        <f>'Output data week'!$Q$79</f>
        <v>2.634351872118482</v>
      </c>
      <c r="U768" s="66">
        <f>H769/$Q$9</f>
        <v>0</v>
      </c>
      <c r="V768" s="13" t="s">
        <v>59</v>
      </c>
      <c r="X768" s="47">
        <f>IFERROR((X758+(F769/D769)),0)</f>
        <v>218.76128555910833</v>
      </c>
      <c r="Y768" s="47" t="s">
        <v>60</v>
      </c>
    </row>
    <row r="769" spans="2:26" s="47" customFormat="1" ht="13.75" customHeight="1" x14ac:dyDescent="0.3">
      <c r="B769" s="432"/>
      <c r="C769" s="21" t="s">
        <v>61</v>
      </c>
      <c r="D769" s="235">
        <f>SUM(D762:D768)/7</f>
        <v>2836</v>
      </c>
      <c r="E769" s="86">
        <f>IFERROR(SUM(E762:E768),0)</f>
        <v>0</v>
      </c>
      <c r="F769" s="87">
        <f>IFERROR(SUM(F762:F768),0)</f>
        <v>0</v>
      </c>
      <c r="G769" s="87">
        <f>IFERROR(SUM(G762:G768),0)</f>
        <v>0</v>
      </c>
      <c r="H769" s="87">
        <f>IFERROR(SUM(H762:H768),0)</f>
        <v>0</v>
      </c>
      <c r="I769" s="87">
        <f>IFERROR(SUM(I762:I768),0)</f>
        <v>0</v>
      </c>
      <c r="J769" s="34">
        <f t="shared" si="213"/>
        <v>0</v>
      </c>
      <c r="K769" s="439"/>
      <c r="L769" s="440"/>
      <c r="M769" s="454" t="s">
        <v>62</v>
      </c>
      <c r="N769" s="455"/>
      <c r="O769" s="455"/>
      <c r="P769" s="12" t="s">
        <v>50</v>
      </c>
      <c r="Q769" s="245"/>
      <c r="R769" s="45">
        <f>'Output data week'!$Y$79</f>
        <v>1969.9999690055847</v>
      </c>
      <c r="U769" s="46"/>
    </row>
    <row r="770" spans="2:26" s="47" customFormat="1" ht="5.25" customHeight="1" x14ac:dyDescent="0.3">
      <c r="B770" s="326"/>
      <c r="C770" s="326"/>
      <c r="D770" s="236"/>
      <c r="E770" s="326"/>
      <c r="F770" s="326"/>
      <c r="G770" s="326"/>
      <c r="H770" s="326"/>
      <c r="I770" s="326"/>
      <c r="J770" s="326"/>
      <c r="K770" s="423"/>
      <c r="L770" s="423"/>
      <c r="M770" s="321"/>
      <c r="N770" s="424"/>
      <c r="O770" s="424"/>
      <c r="P770" s="424"/>
      <c r="Q770" s="424"/>
      <c r="R770" s="424"/>
      <c r="U770" s="46"/>
    </row>
    <row r="771" spans="2:26" s="47" customFormat="1" ht="15.75" customHeight="1" x14ac:dyDescent="0.3">
      <c r="B771" s="363" t="s">
        <v>74</v>
      </c>
      <c r="C771" s="363" t="s">
        <v>75</v>
      </c>
      <c r="D771" s="364" t="s">
        <v>76</v>
      </c>
      <c r="E771" s="365" t="s">
        <v>77</v>
      </c>
      <c r="F771" s="363" t="s">
        <v>69</v>
      </c>
      <c r="G771" s="363" t="s">
        <v>46</v>
      </c>
      <c r="H771" s="363" t="s">
        <v>78</v>
      </c>
      <c r="I771" s="363" t="s">
        <v>79</v>
      </c>
      <c r="J771" s="363" t="s">
        <v>80</v>
      </c>
      <c r="K771" s="501" t="s">
        <v>81</v>
      </c>
      <c r="L771" s="503"/>
      <c r="M771" s="458" t="s">
        <v>37</v>
      </c>
      <c r="N771" s="459"/>
      <c r="O771" s="459"/>
      <c r="P771" s="7" t="s">
        <v>38</v>
      </c>
      <c r="Q771" s="241"/>
      <c r="R771" s="42"/>
      <c r="U771" s="46"/>
    </row>
    <row r="772" spans="2:26" s="47" customFormat="1" ht="13.75" customHeight="1" x14ac:dyDescent="0.3">
      <c r="B772" s="441">
        <f>B762+1</f>
        <v>89</v>
      </c>
      <c r="C772" s="6">
        <f>C768+1</f>
        <v>44843</v>
      </c>
      <c r="D772" s="229">
        <f>IFERROR(IF(C772=$H$9,$K$9,D768-E772),0)</f>
        <v>2836</v>
      </c>
      <c r="E772" s="28"/>
      <c r="F772" s="322"/>
      <c r="G772" s="322"/>
      <c r="H772" s="322"/>
      <c r="I772" s="322"/>
      <c r="J772" s="35">
        <f t="shared" ref="J772:J779" si="216">IFERROR(I772/H772,0)</f>
        <v>0</v>
      </c>
      <c r="K772" s="444"/>
      <c r="L772" s="445"/>
      <c r="M772" s="446" t="s">
        <v>39</v>
      </c>
      <c r="N772" s="447"/>
      <c r="O772" s="447"/>
      <c r="P772" s="8" t="s">
        <v>40</v>
      </c>
      <c r="Q772" s="54">
        <f>IFERROR(((E779/D779)*100),0)</f>
        <v>0</v>
      </c>
      <c r="R772" s="52">
        <f>'Output data week'!$D$80</f>
        <v>0.1</v>
      </c>
      <c r="U772" s="67">
        <f>E779/$Q$9</f>
        <v>0</v>
      </c>
      <c r="V772" s="13" t="s">
        <v>41</v>
      </c>
      <c r="W772" s="70">
        <f>W762+E779</f>
        <v>24</v>
      </c>
      <c r="Y772" s="47" t="s">
        <v>42</v>
      </c>
    </row>
    <row r="773" spans="2:26" s="47" customFormat="1" ht="13.75" customHeight="1" x14ac:dyDescent="0.3">
      <c r="B773" s="442"/>
      <c r="C773" s="6">
        <f t="shared" ref="C773:C778" si="217">C772+1</f>
        <v>44844</v>
      </c>
      <c r="D773" s="229">
        <f t="shared" ref="D773:D778" si="218">IFERROR(IF(C773=$H$9,$K$9,D772-E773),0)</f>
        <v>2836</v>
      </c>
      <c r="E773" s="28"/>
      <c r="F773" s="322"/>
      <c r="G773" s="322"/>
      <c r="H773" s="322"/>
      <c r="I773" s="322"/>
      <c r="J773" s="35">
        <f t="shared" si="216"/>
        <v>0</v>
      </c>
      <c r="K773" s="444"/>
      <c r="L773" s="445"/>
      <c r="M773" s="446" t="s">
        <v>43</v>
      </c>
      <c r="N773" s="447"/>
      <c r="O773" s="447"/>
      <c r="P773" s="8" t="s">
        <v>40</v>
      </c>
      <c r="Q773" s="54">
        <f>IFERROR(((F779/7)*100)/D779,0)</f>
        <v>0</v>
      </c>
      <c r="R773" s="52">
        <f>'Output data week'!$H$80</f>
        <v>73</v>
      </c>
      <c r="U773" s="67">
        <f>((F779/7)/$Q$9)</f>
        <v>0</v>
      </c>
      <c r="V773" s="13" t="s">
        <v>44</v>
      </c>
      <c r="W773" s="69">
        <f>W772/$Q$9</f>
        <v>8.3916083916083916E-3</v>
      </c>
      <c r="Y773" s="68" t="s">
        <v>45</v>
      </c>
    </row>
    <row r="774" spans="2:26" s="47" customFormat="1" ht="13.75" customHeight="1" x14ac:dyDescent="0.3">
      <c r="B774" s="442"/>
      <c r="C774" s="6">
        <f t="shared" si="217"/>
        <v>44845</v>
      </c>
      <c r="D774" s="229">
        <f t="shared" si="218"/>
        <v>2836</v>
      </c>
      <c r="E774" s="28"/>
      <c r="F774" s="322"/>
      <c r="G774" s="322"/>
      <c r="H774" s="322"/>
      <c r="I774" s="322"/>
      <c r="J774" s="35">
        <f t="shared" si="216"/>
        <v>0</v>
      </c>
      <c r="K774" s="444"/>
      <c r="L774" s="445"/>
      <c r="M774" s="446" t="s">
        <v>46</v>
      </c>
      <c r="N774" s="447"/>
      <c r="O774" s="447"/>
      <c r="P774" s="8" t="s">
        <v>40</v>
      </c>
      <c r="Q774" s="80">
        <f>IFERROR(((G779/F779)*100),0)</f>
        <v>0</v>
      </c>
      <c r="R774" s="52"/>
      <c r="U774" s="72">
        <f>U764+F779</f>
        <v>622362</v>
      </c>
      <c r="V774" s="13" t="s">
        <v>47</v>
      </c>
      <c r="W774" s="75">
        <f>U774/$Q$9</f>
        <v>217.6090909090909</v>
      </c>
      <c r="Y774" s="47" t="s">
        <v>63</v>
      </c>
    </row>
    <row r="775" spans="2:26" s="47" customFormat="1" ht="13.75" customHeight="1" x14ac:dyDescent="0.3">
      <c r="B775" s="442"/>
      <c r="C775" s="6">
        <f t="shared" si="217"/>
        <v>44846</v>
      </c>
      <c r="D775" s="229">
        <f t="shared" si="218"/>
        <v>2836</v>
      </c>
      <c r="E775" s="28"/>
      <c r="F775" s="322"/>
      <c r="G775" s="322"/>
      <c r="H775" s="322"/>
      <c r="I775" s="322"/>
      <c r="J775" s="35">
        <f t="shared" si="216"/>
        <v>0</v>
      </c>
      <c r="K775" s="444"/>
      <c r="L775" s="445"/>
      <c r="M775" s="446" t="s">
        <v>49</v>
      </c>
      <c r="N775" s="447"/>
      <c r="O775" s="447"/>
      <c r="P775" s="8" t="s">
        <v>50</v>
      </c>
      <c r="Q775" s="242"/>
      <c r="R775" s="52">
        <f>'Output data week'!$K$80</f>
        <v>65.000001907348633</v>
      </c>
      <c r="U775" s="65">
        <f>F779/$Q$9</f>
        <v>0</v>
      </c>
      <c r="V775" s="13" t="s">
        <v>51</v>
      </c>
    </row>
    <row r="776" spans="2:26" s="47" customFormat="1" ht="13.75" customHeight="1" x14ac:dyDescent="0.3">
      <c r="B776" s="442"/>
      <c r="C776" s="6">
        <f t="shared" si="217"/>
        <v>44847</v>
      </c>
      <c r="D776" s="229">
        <f t="shared" si="218"/>
        <v>2836</v>
      </c>
      <c r="E776" s="28"/>
      <c r="F776" s="322"/>
      <c r="G776" s="322"/>
      <c r="H776" s="322"/>
      <c r="I776" s="322"/>
      <c r="J776" s="35">
        <f t="shared" si="216"/>
        <v>0</v>
      </c>
      <c r="K776" s="444"/>
      <c r="L776" s="445"/>
      <c r="M776" s="446" t="s">
        <v>52</v>
      </c>
      <c r="N776" s="447"/>
      <c r="O776" s="447"/>
      <c r="P776" s="8" t="s">
        <v>50</v>
      </c>
      <c r="Q776" s="39">
        <f>IFERROR(Q775*(Q773/100),0)</f>
        <v>0</v>
      </c>
      <c r="R776" s="52">
        <f>'Output data week'!$M$80</f>
        <v>47.450001392364499</v>
      </c>
      <c r="U776" s="56">
        <f>((F779*Q775)/1000)</f>
        <v>0</v>
      </c>
      <c r="V776" s="13" t="s">
        <v>53</v>
      </c>
      <c r="W776" s="48">
        <f>W766+U776</f>
        <v>6225.9097000000002</v>
      </c>
      <c r="Y776" s="79" t="s">
        <v>54</v>
      </c>
    </row>
    <row r="777" spans="2:26" s="47" customFormat="1" ht="13.75" customHeight="1" x14ac:dyDescent="0.3">
      <c r="B777" s="442"/>
      <c r="C777" s="6">
        <f t="shared" si="217"/>
        <v>44848</v>
      </c>
      <c r="D777" s="229">
        <f t="shared" si="218"/>
        <v>2836</v>
      </c>
      <c r="E777" s="28"/>
      <c r="F777" s="322"/>
      <c r="G777" s="322"/>
      <c r="H777" s="322"/>
      <c r="I777" s="322"/>
      <c r="J777" s="35">
        <f t="shared" si="216"/>
        <v>0</v>
      </c>
      <c r="K777" s="444"/>
      <c r="L777" s="445"/>
      <c r="M777" s="446" t="s">
        <v>55</v>
      </c>
      <c r="N777" s="447"/>
      <c r="O777" s="447"/>
      <c r="P777" s="8" t="s">
        <v>50</v>
      </c>
      <c r="Q777" s="39">
        <f>IFERROR(((H779/7)/D779)*1000,0)</f>
        <v>0</v>
      </c>
      <c r="R777" s="52">
        <f>'Output data week'!$O$80</f>
        <v>125</v>
      </c>
      <c r="U777" s="66">
        <f>U776/$Q$9</f>
        <v>0</v>
      </c>
      <c r="V777" s="13" t="s">
        <v>56</v>
      </c>
      <c r="W777" s="84">
        <f>W776/$Q$9</f>
        <v>2.1768915034965035</v>
      </c>
      <c r="Y777" s="47" t="s">
        <v>57</v>
      </c>
    </row>
    <row r="778" spans="2:26" s="47" customFormat="1" ht="13.75" customHeight="1" thickBot="1" x14ac:dyDescent="0.35">
      <c r="B778" s="442"/>
      <c r="C778" s="20">
        <f t="shared" si="217"/>
        <v>44849</v>
      </c>
      <c r="D778" s="230">
        <f t="shared" si="218"/>
        <v>2836</v>
      </c>
      <c r="E778" s="29"/>
      <c r="F778" s="323"/>
      <c r="G778" s="323"/>
      <c r="H778" s="323"/>
      <c r="I778" s="323"/>
      <c r="J778" s="36">
        <f t="shared" si="216"/>
        <v>0</v>
      </c>
      <c r="K778" s="448"/>
      <c r="L778" s="449"/>
      <c r="M778" s="446" t="s">
        <v>58</v>
      </c>
      <c r="N778" s="447"/>
      <c r="O778" s="447"/>
      <c r="P778" s="8"/>
      <c r="Q778" s="51">
        <f>IFERROR(Q777/Q776,0)</f>
        <v>0</v>
      </c>
      <c r="R778" s="52">
        <f>'Output data week'!$Q$80</f>
        <v>2.634351872118482</v>
      </c>
      <c r="U778" s="66">
        <f>H779/$Q$9</f>
        <v>0</v>
      </c>
      <c r="V778" s="13" t="s">
        <v>59</v>
      </c>
      <c r="X778" s="47">
        <f>IFERROR((X768+(F779/D779)),0)</f>
        <v>218.76128555910833</v>
      </c>
      <c r="Y778" s="47" t="s">
        <v>60</v>
      </c>
    </row>
    <row r="779" spans="2:26" s="47" customFormat="1" ht="13.75" customHeight="1" x14ac:dyDescent="0.3">
      <c r="B779" s="443"/>
      <c r="C779" s="19" t="s">
        <v>61</v>
      </c>
      <c r="D779" s="231">
        <f>SUM(D772:D778)/7</f>
        <v>2836</v>
      </c>
      <c r="E779" s="23">
        <f>IFERROR(SUM(E772:E778),0)</f>
        <v>0</v>
      </c>
      <c r="F779" s="24">
        <f>IFERROR(SUM(F772:F778),0)</f>
        <v>0</v>
      </c>
      <c r="G779" s="24">
        <f>IFERROR(SUM(G772:G778),0)</f>
        <v>0</v>
      </c>
      <c r="H779" s="24">
        <f>IFERROR(SUM(H772:H778),0)</f>
        <v>0</v>
      </c>
      <c r="I779" s="24">
        <f>IFERROR(SUM(I772:I778),0)</f>
        <v>0</v>
      </c>
      <c r="J779" s="37">
        <f t="shared" si="216"/>
        <v>0</v>
      </c>
      <c r="K779" s="450"/>
      <c r="L779" s="451"/>
      <c r="M779" s="452" t="s">
        <v>62</v>
      </c>
      <c r="N779" s="453"/>
      <c r="O779" s="453"/>
      <c r="P779" s="9" t="s">
        <v>50</v>
      </c>
      <c r="Q779" s="243"/>
      <c r="R779" s="53">
        <f>'Output data week'!$Y$80</f>
        <v>1969.9999690055847</v>
      </c>
      <c r="U779" s="46"/>
    </row>
    <row r="780" spans="2:26" s="47" customFormat="1" ht="5.25" customHeight="1" x14ac:dyDescent="0.3">
      <c r="B780" s="324"/>
      <c r="C780" s="324"/>
      <c r="D780" s="232"/>
      <c r="E780" s="324"/>
      <c r="F780" s="324"/>
      <c r="G780" s="324"/>
      <c r="H780" s="324"/>
      <c r="I780" s="324"/>
      <c r="J780" s="324"/>
      <c r="K780" s="461"/>
      <c r="L780" s="461"/>
      <c r="M780" s="321"/>
      <c r="N780" s="424"/>
      <c r="O780" s="424"/>
      <c r="P780" s="424"/>
      <c r="Q780" s="424"/>
      <c r="R780" s="424"/>
      <c r="U780" s="46"/>
    </row>
    <row r="781" spans="2:26" s="47" customFormat="1" ht="15.75" customHeight="1" x14ac:dyDescent="0.3">
      <c r="B781" s="363" t="s">
        <v>74</v>
      </c>
      <c r="C781" s="363" t="s">
        <v>75</v>
      </c>
      <c r="D781" s="364" t="s">
        <v>76</v>
      </c>
      <c r="E781" s="365" t="s">
        <v>77</v>
      </c>
      <c r="F781" s="363" t="s">
        <v>71</v>
      </c>
      <c r="G781" s="363" t="s">
        <v>46</v>
      </c>
      <c r="H781" s="363" t="s">
        <v>78</v>
      </c>
      <c r="I781" s="363" t="s">
        <v>79</v>
      </c>
      <c r="J781" s="363" t="s">
        <v>80</v>
      </c>
      <c r="K781" s="501" t="s">
        <v>81</v>
      </c>
      <c r="L781" s="502"/>
      <c r="M781" s="428" t="s">
        <v>37</v>
      </c>
      <c r="N781" s="429"/>
      <c r="O781" s="429"/>
      <c r="P781" s="10" t="s">
        <v>38</v>
      </c>
      <c r="Q781" s="244"/>
      <c r="R781" s="43"/>
      <c r="U781" s="46"/>
    </row>
    <row r="782" spans="2:26" s="47" customFormat="1" ht="12.75" customHeight="1" x14ac:dyDescent="0.3">
      <c r="B782" s="430">
        <f>B772+1</f>
        <v>90</v>
      </c>
      <c r="C782" s="5">
        <f>C778+1</f>
        <v>44850</v>
      </c>
      <c r="D782" s="233">
        <f>IFERROR(IF(C782=$H$9,$K$9,D778-E782),0)</f>
        <v>2836</v>
      </c>
      <c r="E782" s="30"/>
      <c r="F782" s="320"/>
      <c r="G782" s="320"/>
      <c r="H782" s="320"/>
      <c r="I782" s="320"/>
      <c r="J782" s="32">
        <f t="shared" ref="J782:J789" si="219">IFERROR(I782/H782,0)</f>
        <v>0</v>
      </c>
      <c r="K782" s="433"/>
      <c r="L782" s="434"/>
      <c r="M782" s="435" t="s">
        <v>39</v>
      </c>
      <c r="N782" s="436"/>
      <c r="O782" s="436"/>
      <c r="P782" s="11" t="s">
        <v>40</v>
      </c>
      <c r="Q782" s="55">
        <f>IFERROR(((E789/D789)*100),0)</f>
        <v>0</v>
      </c>
      <c r="R782" s="78">
        <f>'Output data week'!$D$81</f>
        <v>0.1</v>
      </c>
      <c r="U782" s="67">
        <f>E789/$Q$9</f>
        <v>0</v>
      </c>
      <c r="V782" s="13" t="s">
        <v>41</v>
      </c>
      <c r="W782" s="70">
        <f>W772+E789</f>
        <v>24</v>
      </c>
      <c r="Y782" s="47" t="s">
        <v>42</v>
      </c>
    </row>
    <row r="783" spans="2:26" s="47" customFormat="1" ht="12.75" customHeight="1" x14ac:dyDescent="0.3">
      <c r="B783" s="431"/>
      <c r="C783" s="5">
        <f t="shared" ref="C783:C788" si="220">C782+1</f>
        <v>44851</v>
      </c>
      <c r="D783" s="233">
        <f t="shared" ref="D783:D788" si="221">IFERROR(IF(C783=$H$9,$K$9,D782-E783),0)</f>
        <v>2836</v>
      </c>
      <c r="E783" s="30"/>
      <c r="F783" s="320"/>
      <c r="G783" s="320"/>
      <c r="H783" s="320"/>
      <c r="I783" s="320"/>
      <c r="J783" s="32">
        <f t="shared" si="219"/>
        <v>0</v>
      </c>
      <c r="K783" s="433"/>
      <c r="L783" s="434"/>
      <c r="M783" s="435" t="s">
        <v>43</v>
      </c>
      <c r="N783" s="436"/>
      <c r="O783" s="436"/>
      <c r="P783" s="11" t="s">
        <v>40</v>
      </c>
      <c r="Q783" s="81">
        <f>IFERROR(((F789/7)*100)/D789,0)</f>
        <v>0</v>
      </c>
      <c r="R783" s="76">
        <f>'Output data week'!$H$81</f>
        <v>73</v>
      </c>
      <c r="U783" s="67">
        <f>((F789/7)/$Q$9)</f>
        <v>0</v>
      </c>
      <c r="V783" s="13" t="s">
        <v>44</v>
      </c>
      <c r="W783" s="69">
        <f>W782/$Q$9</f>
        <v>8.3916083916083916E-3</v>
      </c>
      <c r="Y783" s="68" t="s">
        <v>45</v>
      </c>
    </row>
    <row r="784" spans="2:26" s="47" customFormat="1" ht="12.75" customHeight="1" x14ac:dyDescent="0.3">
      <c r="B784" s="431"/>
      <c r="C784" s="5">
        <f t="shared" si="220"/>
        <v>44852</v>
      </c>
      <c r="D784" s="233">
        <f t="shared" si="221"/>
        <v>2836</v>
      </c>
      <c r="E784" s="30"/>
      <c r="F784" s="320"/>
      <c r="G784" s="320"/>
      <c r="H784" s="320"/>
      <c r="I784" s="320"/>
      <c r="J784" s="32">
        <f t="shared" si="219"/>
        <v>0</v>
      </c>
      <c r="K784" s="433"/>
      <c r="L784" s="434"/>
      <c r="M784" s="435" t="s">
        <v>46</v>
      </c>
      <c r="N784" s="436"/>
      <c r="O784" s="436"/>
      <c r="P784" s="11" t="s">
        <v>40</v>
      </c>
      <c r="Q784" s="55">
        <f>IFERROR(((G789/F789)*100),0)</f>
        <v>0</v>
      </c>
      <c r="R784" s="44"/>
      <c r="U784" s="72">
        <f>U774+F789</f>
        <v>622362</v>
      </c>
      <c r="V784" s="13" t="s">
        <v>47</v>
      </c>
      <c r="W784" s="75">
        <f>U784/$Q$9</f>
        <v>217.6090909090909</v>
      </c>
      <c r="X784" s="74"/>
      <c r="Y784" s="74" t="s">
        <v>63</v>
      </c>
      <c r="Z784" s="74"/>
    </row>
    <row r="785" spans="2:25" s="47" customFormat="1" ht="12.75" customHeight="1" x14ac:dyDescent="0.3">
      <c r="B785" s="431"/>
      <c r="C785" s="5">
        <f t="shared" si="220"/>
        <v>44853</v>
      </c>
      <c r="D785" s="233">
        <f t="shared" si="221"/>
        <v>2836</v>
      </c>
      <c r="E785" s="30"/>
      <c r="F785" s="320"/>
      <c r="G785" s="320"/>
      <c r="H785" s="320"/>
      <c r="I785" s="320"/>
      <c r="J785" s="32">
        <f t="shared" si="219"/>
        <v>0</v>
      </c>
      <c r="K785" s="433"/>
      <c r="L785" s="434"/>
      <c r="M785" s="435" t="s">
        <v>49</v>
      </c>
      <c r="N785" s="436"/>
      <c r="O785" s="436"/>
      <c r="P785" s="11" t="s">
        <v>50</v>
      </c>
      <c r="Q785" s="246"/>
      <c r="R785" s="76">
        <f>'Output data week'!$K$81</f>
        <v>65.000001907348633</v>
      </c>
      <c r="U785" s="65">
        <f>F789/$Q$9</f>
        <v>0</v>
      </c>
      <c r="V785" s="13" t="s">
        <v>51</v>
      </c>
    </row>
    <row r="786" spans="2:25" s="47" customFormat="1" ht="12.75" customHeight="1" x14ac:dyDescent="0.3">
      <c r="B786" s="431"/>
      <c r="C786" s="5">
        <f t="shared" si="220"/>
        <v>44854</v>
      </c>
      <c r="D786" s="233">
        <f t="shared" si="221"/>
        <v>2836</v>
      </c>
      <c r="E786" s="30"/>
      <c r="F786" s="320"/>
      <c r="G786" s="320"/>
      <c r="H786" s="320"/>
      <c r="I786" s="320"/>
      <c r="J786" s="32">
        <f t="shared" si="219"/>
        <v>0</v>
      </c>
      <c r="K786" s="433"/>
      <c r="L786" s="434"/>
      <c r="M786" s="435" t="s">
        <v>52</v>
      </c>
      <c r="N786" s="436"/>
      <c r="O786" s="436"/>
      <c r="P786" s="11" t="s">
        <v>50</v>
      </c>
      <c r="Q786" s="50">
        <f>IFERROR(Q785*(Q783/100),0)</f>
        <v>0</v>
      </c>
      <c r="R786" s="76">
        <f>'Output data week'!$M$81</f>
        <v>47.450001392364499</v>
      </c>
      <c r="U786" s="56">
        <f>((F789*Q785)/1000)</f>
        <v>0</v>
      </c>
      <c r="V786" s="13" t="s">
        <v>53</v>
      </c>
      <c r="W786" s="48">
        <f>W776+U786</f>
        <v>6225.9097000000002</v>
      </c>
      <c r="Y786" s="79" t="s">
        <v>54</v>
      </c>
    </row>
    <row r="787" spans="2:25" s="47" customFormat="1" ht="12.75" customHeight="1" x14ac:dyDescent="0.3">
      <c r="B787" s="431"/>
      <c r="C787" s="5">
        <f t="shared" si="220"/>
        <v>44855</v>
      </c>
      <c r="D787" s="233">
        <f t="shared" si="221"/>
        <v>2836</v>
      </c>
      <c r="E787" s="30"/>
      <c r="F787" s="320"/>
      <c r="G787" s="320"/>
      <c r="H787" s="320"/>
      <c r="I787" s="320"/>
      <c r="J787" s="32">
        <f t="shared" si="219"/>
        <v>0</v>
      </c>
      <c r="K787" s="433"/>
      <c r="L787" s="434"/>
      <c r="M787" s="435" t="s">
        <v>55</v>
      </c>
      <c r="N787" s="436"/>
      <c r="O787" s="436"/>
      <c r="P787" s="11" t="s">
        <v>50</v>
      </c>
      <c r="Q787" s="50">
        <f>IFERROR(((H789/7)/D789)*1000,0)</f>
        <v>0</v>
      </c>
      <c r="R787" s="49">
        <f>'Output data week'!$O$81</f>
        <v>125</v>
      </c>
      <c r="U787" s="66">
        <f>U786/$Q$9</f>
        <v>0</v>
      </c>
      <c r="V787" s="13" t="s">
        <v>56</v>
      </c>
      <c r="W787" s="84">
        <f>W786/$Q$9</f>
        <v>2.1768915034965035</v>
      </c>
      <c r="Y787" s="47" t="s">
        <v>57</v>
      </c>
    </row>
    <row r="788" spans="2:25" s="47" customFormat="1" ht="13.5" customHeight="1" thickBot="1" x14ac:dyDescent="0.35">
      <c r="B788" s="431"/>
      <c r="C788" s="22">
        <f t="shared" si="220"/>
        <v>44856</v>
      </c>
      <c r="D788" s="234">
        <f t="shared" si="221"/>
        <v>2836</v>
      </c>
      <c r="E788" s="31"/>
      <c r="F788" s="325"/>
      <c r="G788" s="325"/>
      <c r="H788" s="325"/>
      <c r="I788" s="325"/>
      <c r="J788" s="33">
        <f t="shared" si="219"/>
        <v>0</v>
      </c>
      <c r="K788" s="437"/>
      <c r="L788" s="438"/>
      <c r="M788" s="435" t="s">
        <v>58</v>
      </c>
      <c r="N788" s="436"/>
      <c r="O788" s="436"/>
      <c r="P788" s="11"/>
      <c r="Q788" s="40">
        <f>IFERROR(Q787/Q786,0)</f>
        <v>0</v>
      </c>
      <c r="R788" s="77">
        <f>'Output data week'!$Q$81</f>
        <v>2.634351872118482</v>
      </c>
      <c r="U788" s="66">
        <f>H789/$Q$9</f>
        <v>0</v>
      </c>
      <c r="V788" s="13" t="s">
        <v>59</v>
      </c>
      <c r="X788" s="47">
        <f>IFERROR((X778+(F789/D789)),0)</f>
        <v>218.76128555910833</v>
      </c>
      <c r="Y788" s="47" t="s">
        <v>60</v>
      </c>
    </row>
    <row r="789" spans="2:25" s="47" customFormat="1" ht="12.75" customHeight="1" x14ac:dyDescent="0.3">
      <c r="B789" s="432"/>
      <c r="C789" s="21" t="s">
        <v>61</v>
      </c>
      <c r="D789" s="235">
        <f>SUM(D782:D788)/7</f>
        <v>2836</v>
      </c>
      <c r="E789" s="86">
        <f>IFERROR(SUM(E782:E788),0)</f>
        <v>0</v>
      </c>
      <c r="F789" s="87">
        <f>IFERROR(SUM(F782:F788),0)</f>
        <v>0</v>
      </c>
      <c r="G789" s="87">
        <f>IFERROR(SUM(G782:G788),0)</f>
        <v>0</v>
      </c>
      <c r="H789" s="87">
        <f>IFERROR(SUM(H782:H788),0)</f>
        <v>0</v>
      </c>
      <c r="I789" s="87">
        <f>IFERROR(SUM(I782:I788),0)</f>
        <v>0</v>
      </c>
      <c r="J789" s="34">
        <f t="shared" si="219"/>
        <v>0</v>
      </c>
      <c r="K789" s="439"/>
      <c r="L789" s="440"/>
      <c r="M789" s="454" t="s">
        <v>62</v>
      </c>
      <c r="N789" s="455"/>
      <c r="O789" s="455"/>
      <c r="P789" s="12" t="s">
        <v>50</v>
      </c>
      <c r="Q789" s="245"/>
      <c r="R789" s="45">
        <f>'Output data week'!$Y$81</f>
        <v>1969.9999690055847</v>
      </c>
      <c r="U789" s="46"/>
    </row>
    <row r="790" spans="2:25" s="47" customFormat="1" ht="5.25" customHeight="1" x14ac:dyDescent="0.3">
      <c r="B790" s="58"/>
      <c r="C790" s="59"/>
      <c r="D790" s="237"/>
      <c r="E790" s="61"/>
      <c r="F790" s="61"/>
      <c r="G790" s="61"/>
      <c r="H790" s="61"/>
      <c r="I790" s="61"/>
      <c r="J790" s="62"/>
      <c r="K790" s="63"/>
      <c r="L790" s="63"/>
      <c r="M790" s="317"/>
      <c r="N790" s="317"/>
      <c r="O790" s="317"/>
      <c r="P790" s="11"/>
      <c r="Q790" s="253"/>
      <c r="R790" s="57"/>
      <c r="U790" s="46"/>
    </row>
    <row r="791" spans="2:25" s="47" customFormat="1" ht="15.75" customHeight="1" x14ac:dyDescent="0.3">
      <c r="B791" s="504" t="s">
        <v>96</v>
      </c>
      <c r="C791" s="505"/>
      <c r="D791" s="366" t="s">
        <v>65</v>
      </c>
      <c r="E791" s="367">
        <f>E759+E769+E779+E789</f>
        <v>0</v>
      </c>
      <c r="F791" s="367">
        <f>F759+F769+F779+F789</f>
        <v>0</v>
      </c>
      <c r="G791" s="367">
        <f>G759+G769+G779+G789</f>
        <v>0</v>
      </c>
      <c r="H791" s="367">
        <f>H759+H769+H779+H789</f>
        <v>0</v>
      </c>
      <c r="I791" s="367">
        <f>I759+I769+I779+I789</f>
        <v>0</v>
      </c>
      <c r="J791" s="368">
        <f>IFERROR(I791/H791,0)</f>
        <v>0</v>
      </c>
      <c r="K791" s="506" t="s">
        <v>66</v>
      </c>
      <c r="L791" s="507"/>
      <c r="M791" s="507"/>
      <c r="N791" s="507"/>
      <c r="O791" s="369">
        <f>IFERROR(U756+U766+U776+U786,0)</f>
        <v>0</v>
      </c>
      <c r="P791" s="370" t="s">
        <v>67</v>
      </c>
      <c r="Q791" s="371" t="s">
        <v>68</v>
      </c>
      <c r="R791" s="372">
        <f>IFERROR(H791/O791,0)</f>
        <v>0</v>
      </c>
      <c r="U791" s="46"/>
    </row>
    <row r="792" spans="2:25" s="47" customFormat="1" ht="5.25" customHeight="1" x14ac:dyDescent="0.3">
      <c r="B792" s="326"/>
      <c r="C792" s="326"/>
      <c r="D792" s="236"/>
      <c r="E792" s="326"/>
      <c r="F792" s="326"/>
      <c r="G792" s="326"/>
      <c r="H792" s="326"/>
      <c r="I792" s="326"/>
      <c r="J792" s="326"/>
      <c r="K792" s="423"/>
      <c r="L792" s="423"/>
      <c r="M792" s="321"/>
      <c r="N792" s="424"/>
      <c r="O792" s="424"/>
      <c r="P792" s="424"/>
      <c r="Q792" s="424"/>
      <c r="R792" s="424"/>
      <c r="U792" s="46"/>
    </row>
    <row r="793" spans="2:25" s="47" customFormat="1" ht="15.75" customHeight="1" x14ac:dyDescent="0.3">
      <c r="B793" s="363" t="s">
        <v>74</v>
      </c>
      <c r="C793" s="363" t="s">
        <v>75</v>
      </c>
      <c r="D793" s="364" t="s">
        <v>76</v>
      </c>
      <c r="E793" s="365" t="s">
        <v>77</v>
      </c>
      <c r="F793" s="363" t="s">
        <v>69</v>
      </c>
      <c r="G793" s="363" t="s">
        <v>46</v>
      </c>
      <c r="H793" s="363" t="s">
        <v>78</v>
      </c>
      <c r="I793" s="363" t="s">
        <v>79</v>
      </c>
      <c r="J793" s="363" t="s">
        <v>80</v>
      </c>
      <c r="K793" s="501" t="s">
        <v>81</v>
      </c>
      <c r="L793" s="503"/>
      <c r="M793" s="458" t="s">
        <v>37</v>
      </c>
      <c r="N793" s="459"/>
      <c r="O793" s="459"/>
      <c r="P793" s="7" t="s">
        <v>38</v>
      </c>
      <c r="Q793" s="241"/>
      <c r="R793" s="42"/>
      <c r="U793" s="46"/>
    </row>
    <row r="794" spans="2:25" s="47" customFormat="1" ht="13.75" customHeight="1" x14ac:dyDescent="0.3">
      <c r="B794" s="441">
        <f>B782+1</f>
        <v>91</v>
      </c>
      <c r="C794" s="6">
        <f>C788+1</f>
        <v>44857</v>
      </c>
      <c r="D794" s="229">
        <f>IFERROR(IF(C794=$H$9,$K$9,D788-E794),0)</f>
        <v>2836</v>
      </c>
      <c r="E794" s="28"/>
      <c r="F794" s="322"/>
      <c r="G794" s="322"/>
      <c r="H794" s="322"/>
      <c r="I794" s="322"/>
      <c r="J794" s="35">
        <f t="shared" ref="J794:J801" si="222">IFERROR(I794/H794,0)</f>
        <v>0</v>
      </c>
      <c r="K794" s="444"/>
      <c r="L794" s="445"/>
      <c r="M794" s="446" t="s">
        <v>39</v>
      </c>
      <c r="N794" s="447"/>
      <c r="O794" s="447"/>
      <c r="P794" s="8" t="s">
        <v>40</v>
      </c>
      <c r="Q794" s="54">
        <f>IFERROR(((E801/D801)*100),0)</f>
        <v>0</v>
      </c>
      <c r="R794" s="52">
        <f>'Output data week'!$D$82</f>
        <v>0.1</v>
      </c>
      <c r="U794" s="67">
        <f>E801/$Q$9</f>
        <v>0</v>
      </c>
      <c r="V794" s="13" t="s">
        <v>41</v>
      </c>
      <c r="W794" s="70">
        <f>E801+W782</f>
        <v>24</v>
      </c>
      <c r="Y794" s="47" t="s">
        <v>42</v>
      </c>
    </row>
    <row r="795" spans="2:25" s="47" customFormat="1" ht="13.75" customHeight="1" x14ac:dyDescent="0.3">
      <c r="B795" s="442"/>
      <c r="C795" s="6">
        <f t="shared" ref="C795:C800" si="223">C794+1</f>
        <v>44858</v>
      </c>
      <c r="D795" s="229">
        <f t="shared" ref="D795:D800" si="224">IFERROR(IF(C795=$H$9,$K$9,D794-E795),0)</f>
        <v>2836</v>
      </c>
      <c r="E795" s="28"/>
      <c r="F795" s="322"/>
      <c r="G795" s="322"/>
      <c r="H795" s="322"/>
      <c r="I795" s="322"/>
      <c r="J795" s="35">
        <f t="shared" si="222"/>
        <v>0</v>
      </c>
      <c r="K795" s="444"/>
      <c r="L795" s="445"/>
      <c r="M795" s="446" t="s">
        <v>43</v>
      </c>
      <c r="N795" s="447"/>
      <c r="O795" s="447"/>
      <c r="P795" s="8" t="s">
        <v>40</v>
      </c>
      <c r="Q795" s="54">
        <f>IFERROR(((F801/7)*100)/D801,0)</f>
        <v>0</v>
      </c>
      <c r="R795" s="52">
        <f>'Output data week'!$H$82</f>
        <v>72</v>
      </c>
      <c r="U795" s="67">
        <f>((F801/7)/$Q$9)</f>
        <v>0</v>
      </c>
      <c r="V795" s="13" t="s">
        <v>44</v>
      </c>
      <c r="W795" s="69">
        <f>W794/$Q$9</f>
        <v>8.3916083916083916E-3</v>
      </c>
      <c r="Y795" s="68" t="s">
        <v>45</v>
      </c>
    </row>
    <row r="796" spans="2:25" s="47" customFormat="1" ht="13.75" customHeight="1" x14ac:dyDescent="0.3">
      <c r="B796" s="442"/>
      <c r="C796" s="6">
        <f t="shared" si="223"/>
        <v>44859</v>
      </c>
      <c r="D796" s="229">
        <f t="shared" si="224"/>
        <v>2836</v>
      </c>
      <c r="E796" s="28"/>
      <c r="F796" s="322"/>
      <c r="G796" s="322"/>
      <c r="H796" s="322"/>
      <c r="I796" s="322"/>
      <c r="J796" s="35">
        <f t="shared" si="222"/>
        <v>0</v>
      </c>
      <c r="K796" s="444"/>
      <c r="L796" s="445"/>
      <c r="M796" s="446" t="s">
        <v>46</v>
      </c>
      <c r="N796" s="447"/>
      <c r="O796" s="447"/>
      <c r="P796" s="8" t="s">
        <v>40</v>
      </c>
      <c r="Q796" s="80">
        <f>IFERROR(((G801/F801)*100),0)</f>
        <v>0</v>
      </c>
      <c r="R796" s="52"/>
      <c r="U796" s="72">
        <f>U784+F801</f>
        <v>622362</v>
      </c>
      <c r="V796" s="13" t="s">
        <v>47</v>
      </c>
      <c r="W796" s="75">
        <f>U796/$Q$9</f>
        <v>217.6090909090909</v>
      </c>
      <c r="Y796" s="47" t="s">
        <v>63</v>
      </c>
    </row>
    <row r="797" spans="2:25" s="47" customFormat="1" ht="13.75" customHeight="1" x14ac:dyDescent="0.3">
      <c r="B797" s="442"/>
      <c r="C797" s="6">
        <f t="shared" si="223"/>
        <v>44860</v>
      </c>
      <c r="D797" s="229">
        <f t="shared" si="224"/>
        <v>2836</v>
      </c>
      <c r="E797" s="28"/>
      <c r="F797" s="322"/>
      <c r="G797" s="322"/>
      <c r="H797" s="322"/>
      <c r="I797" s="322"/>
      <c r="J797" s="35">
        <f t="shared" si="222"/>
        <v>0</v>
      </c>
      <c r="K797" s="444"/>
      <c r="L797" s="445"/>
      <c r="M797" s="446" t="s">
        <v>49</v>
      </c>
      <c r="N797" s="447"/>
      <c r="O797" s="447"/>
      <c r="P797" s="8" t="s">
        <v>50</v>
      </c>
      <c r="Q797" s="242"/>
      <c r="R797" s="52">
        <f>'Output data week'!$K$82</f>
        <v>65.100000381469727</v>
      </c>
      <c r="U797" s="65">
        <f>F801/$Q$9</f>
        <v>0</v>
      </c>
      <c r="V797" s="13" t="s">
        <v>51</v>
      </c>
    </row>
    <row r="798" spans="2:25" s="47" customFormat="1" ht="13.75" customHeight="1" x14ac:dyDescent="0.3">
      <c r="B798" s="442"/>
      <c r="C798" s="6">
        <f t="shared" si="223"/>
        <v>44861</v>
      </c>
      <c r="D798" s="229">
        <f t="shared" si="224"/>
        <v>2836</v>
      </c>
      <c r="E798" s="28"/>
      <c r="F798" s="322"/>
      <c r="G798" s="322"/>
      <c r="H798" s="322"/>
      <c r="I798" s="322"/>
      <c r="J798" s="35">
        <f t="shared" si="222"/>
        <v>0</v>
      </c>
      <c r="K798" s="444"/>
      <c r="L798" s="445"/>
      <c r="M798" s="446" t="s">
        <v>52</v>
      </c>
      <c r="N798" s="447"/>
      <c r="O798" s="447"/>
      <c r="P798" s="8" t="s">
        <v>50</v>
      </c>
      <c r="Q798" s="39">
        <f>IFERROR(Q797*(Q795/100),0)</f>
        <v>0</v>
      </c>
      <c r="R798" s="52">
        <f>'Output data week'!$M$82</f>
        <v>46.872000274658198</v>
      </c>
      <c r="U798" s="56">
        <f>((F801*Q797)/1000)</f>
        <v>0</v>
      </c>
      <c r="V798" s="13" t="s">
        <v>53</v>
      </c>
      <c r="W798" s="75">
        <f>W786+U798</f>
        <v>6225.9097000000002</v>
      </c>
      <c r="Y798" s="79" t="s">
        <v>54</v>
      </c>
    </row>
    <row r="799" spans="2:25" s="47" customFormat="1" ht="13.75" customHeight="1" x14ac:dyDescent="0.3">
      <c r="B799" s="442"/>
      <c r="C799" s="6">
        <f t="shared" si="223"/>
        <v>44862</v>
      </c>
      <c r="D799" s="229">
        <f t="shared" si="224"/>
        <v>2836</v>
      </c>
      <c r="E799" s="28"/>
      <c r="F799" s="322"/>
      <c r="G799" s="322"/>
      <c r="H799" s="322"/>
      <c r="I799" s="322"/>
      <c r="J799" s="35">
        <f t="shared" si="222"/>
        <v>0</v>
      </c>
      <c r="K799" s="444"/>
      <c r="L799" s="445"/>
      <c r="M799" s="446" t="s">
        <v>55</v>
      </c>
      <c r="N799" s="447"/>
      <c r="O799" s="447"/>
      <c r="P799" s="8" t="s">
        <v>50</v>
      </c>
      <c r="Q799" s="39">
        <f>IFERROR(((H801/7)/D801)*1000,0)</f>
        <v>0</v>
      </c>
      <c r="R799" s="52">
        <f>'Output data week'!$O$82</f>
        <v>125</v>
      </c>
      <c r="U799" s="66">
        <f>U798/$Q$9</f>
        <v>0</v>
      </c>
      <c r="V799" s="13" t="s">
        <v>56</v>
      </c>
      <c r="W799" s="84">
        <f>W798/$Q$9</f>
        <v>2.1768915034965035</v>
      </c>
      <c r="Y799" s="47" t="s">
        <v>57</v>
      </c>
    </row>
    <row r="800" spans="2:25" s="47" customFormat="1" ht="13.75" customHeight="1" thickBot="1" x14ac:dyDescent="0.35">
      <c r="B800" s="442"/>
      <c r="C800" s="20">
        <f t="shared" si="223"/>
        <v>44863</v>
      </c>
      <c r="D800" s="230">
        <f t="shared" si="224"/>
        <v>2836</v>
      </c>
      <c r="E800" s="29"/>
      <c r="F800" s="323"/>
      <c r="G800" s="323"/>
      <c r="H800" s="323"/>
      <c r="I800" s="323"/>
      <c r="J800" s="36">
        <f t="shared" si="222"/>
        <v>0</v>
      </c>
      <c r="K800" s="448"/>
      <c r="L800" s="449"/>
      <c r="M800" s="446" t="s">
        <v>58</v>
      </c>
      <c r="N800" s="447"/>
      <c r="O800" s="447"/>
      <c r="P800" s="8"/>
      <c r="Q800" s="51">
        <f>IFERROR(Q799/Q798,0)</f>
        <v>0</v>
      </c>
      <c r="R800" s="52">
        <f>'Output data week'!$Q$82</f>
        <v>2.6668373286296991</v>
      </c>
      <c r="U800" s="66">
        <f>H801/$Q$9</f>
        <v>0</v>
      </c>
      <c r="V800" s="13" t="s">
        <v>59</v>
      </c>
      <c r="X800" s="47">
        <f>IFERROR((X788+(F801/D801)),0)</f>
        <v>218.76128555910833</v>
      </c>
      <c r="Y800" s="47" t="s">
        <v>60</v>
      </c>
    </row>
    <row r="801" spans="2:26" s="47" customFormat="1" ht="13.75" customHeight="1" x14ac:dyDescent="0.3">
      <c r="B801" s="443"/>
      <c r="C801" s="19" t="s">
        <v>61</v>
      </c>
      <c r="D801" s="231">
        <f>SUM(D794:D800)/7</f>
        <v>2836</v>
      </c>
      <c r="E801" s="23">
        <f>IFERROR(SUM(E794:E800),0)</f>
        <v>0</v>
      </c>
      <c r="F801" s="24">
        <f>IFERROR(SUM(F794:F800),0)</f>
        <v>0</v>
      </c>
      <c r="G801" s="24">
        <f>IFERROR(SUM(G794:G800),0)</f>
        <v>0</v>
      </c>
      <c r="H801" s="24">
        <f>IFERROR(SUM(H794:H800),0)</f>
        <v>0</v>
      </c>
      <c r="I801" s="24">
        <f>IFERROR(SUM(I794:I800),0)</f>
        <v>0</v>
      </c>
      <c r="J801" s="37">
        <f t="shared" si="222"/>
        <v>0</v>
      </c>
      <c r="K801" s="450"/>
      <c r="L801" s="451"/>
      <c r="M801" s="452" t="s">
        <v>62</v>
      </c>
      <c r="N801" s="453"/>
      <c r="O801" s="453"/>
      <c r="P801" s="9" t="s">
        <v>50</v>
      </c>
      <c r="Q801" s="243"/>
      <c r="R801" s="53">
        <f>'Output data week'!$Y$82</f>
        <v>1979.9999594688416</v>
      </c>
      <c r="U801" s="46"/>
    </row>
    <row r="802" spans="2:26" s="47" customFormat="1" ht="5.25" customHeight="1" x14ac:dyDescent="0.3">
      <c r="B802" s="324"/>
      <c r="C802" s="324"/>
      <c r="D802" s="232"/>
      <c r="E802" s="324"/>
      <c r="F802" s="324"/>
      <c r="G802" s="324"/>
      <c r="H802" s="324"/>
      <c r="I802" s="324"/>
      <c r="J802" s="324"/>
      <c r="K802" s="461"/>
      <c r="L802" s="461"/>
      <c r="M802" s="321"/>
      <c r="N802" s="424"/>
      <c r="O802" s="424"/>
      <c r="P802" s="424"/>
      <c r="Q802" s="424"/>
      <c r="R802" s="424"/>
      <c r="U802" s="46"/>
    </row>
    <row r="803" spans="2:26" s="47" customFormat="1" ht="15.75" customHeight="1" x14ac:dyDescent="0.3">
      <c r="B803" s="363" t="s">
        <v>74</v>
      </c>
      <c r="C803" s="363" t="s">
        <v>75</v>
      </c>
      <c r="D803" s="364" t="s">
        <v>76</v>
      </c>
      <c r="E803" s="365" t="s">
        <v>77</v>
      </c>
      <c r="F803" s="363" t="s">
        <v>69</v>
      </c>
      <c r="G803" s="363" t="s">
        <v>46</v>
      </c>
      <c r="H803" s="363" t="s">
        <v>78</v>
      </c>
      <c r="I803" s="363" t="s">
        <v>79</v>
      </c>
      <c r="J803" s="363" t="s">
        <v>80</v>
      </c>
      <c r="K803" s="501" t="s">
        <v>81</v>
      </c>
      <c r="L803" s="502"/>
      <c r="M803" s="428" t="s">
        <v>37</v>
      </c>
      <c r="N803" s="429"/>
      <c r="O803" s="429"/>
      <c r="P803" s="10" t="s">
        <v>38</v>
      </c>
      <c r="Q803" s="244"/>
      <c r="R803" s="43"/>
      <c r="U803" s="46"/>
    </row>
    <row r="804" spans="2:26" s="47" customFormat="1" ht="13.75" customHeight="1" x14ac:dyDescent="0.3">
      <c r="B804" s="430">
        <f>B794+1</f>
        <v>92</v>
      </c>
      <c r="C804" s="5">
        <f>C800+1</f>
        <v>44864</v>
      </c>
      <c r="D804" s="233">
        <f>IFERROR(IF(C804=$H$9,$K$9,D800-E804),0)</f>
        <v>2836</v>
      </c>
      <c r="E804" s="30"/>
      <c r="F804" s="320"/>
      <c r="G804" s="320"/>
      <c r="H804" s="320"/>
      <c r="I804" s="320"/>
      <c r="J804" s="32">
        <f t="shared" ref="J804:J811" si="225">IFERROR(I804/H804,0)</f>
        <v>0</v>
      </c>
      <c r="K804" s="433"/>
      <c r="L804" s="434"/>
      <c r="M804" s="435" t="s">
        <v>39</v>
      </c>
      <c r="N804" s="436"/>
      <c r="O804" s="436"/>
      <c r="P804" s="11" t="s">
        <v>40</v>
      </c>
      <c r="Q804" s="55">
        <f>IFERROR(((E811/D811)*100),0)</f>
        <v>0</v>
      </c>
      <c r="R804" s="78">
        <f>'Output data week'!$D$83</f>
        <v>0.1</v>
      </c>
      <c r="U804" s="67">
        <f>E811/$Q$9</f>
        <v>0</v>
      </c>
      <c r="V804" s="13" t="s">
        <v>41</v>
      </c>
      <c r="W804" s="70">
        <f>W794+E811</f>
        <v>24</v>
      </c>
      <c r="Y804" s="47" t="s">
        <v>42</v>
      </c>
    </row>
    <row r="805" spans="2:26" s="47" customFormat="1" ht="13.75" customHeight="1" x14ac:dyDescent="0.3">
      <c r="B805" s="431"/>
      <c r="C805" s="5">
        <f t="shared" ref="C805:C810" si="226">C804+1</f>
        <v>44865</v>
      </c>
      <c r="D805" s="233">
        <f t="shared" ref="D805:D810" si="227">IFERROR(IF(C805=$H$9,$K$9,D804-E805),0)</f>
        <v>2836</v>
      </c>
      <c r="E805" s="30"/>
      <c r="F805" s="320"/>
      <c r="G805" s="320"/>
      <c r="H805" s="320"/>
      <c r="I805" s="320"/>
      <c r="J805" s="32">
        <f t="shared" si="225"/>
        <v>0</v>
      </c>
      <c r="K805" s="433"/>
      <c r="L805" s="434"/>
      <c r="M805" s="435" t="s">
        <v>43</v>
      </c>
      <c r="N805" s="436"/>
      <c r="O805" s="436"/>
      <c r="P805" s="11" t="s">
        <v>40</v>
      </c>
      <c r="Q805" s="81">
        <f>IFERROR(((F811/7)*100)/D811,0)</f>
        <v>0</v>
      </c>
      <c r="R805" s="76">
        <f>'Output data week'!$H$83</f>
        <v>72</v>
      </c>
      <c r="U805" s="67">
        <f>((F811/7)/$Q$9)</f>
        <v>0</v>
      </c>
      <c r="V805" s="13" t="s">
        <v>44</v>
      </c>
      <c r="W805" s="69">
        <f>W804/$Q$9</f>
        <v>8.3916083916083916E-3</v>
      </c>
      <c r="Y805" s="68" t="s">
        <v>45</v>
      </c>
    </row>
    <row r="806" spans="2:26" s="47" customFormat="1" ht="13.75" customHeight="1" x14ac:dyDescent="0.3">
      <c r="B806" s="431"/>
      <c r="C806" s="5">
        <f t="shared" si="226"/>
        <v>44866</v>
      </c>
      <c r="D806" s="233">
        <f t="shared" si="227"/>
        <v>2836</v>
      </c>
      <c r="E806" s="30"/>
      <c r="F806" s="320"/>
      <c r="G806" s="320"/>
      <c r="H806" s="320"/>
      <c r="I806" s="320"/>
      <c r="J806" s="32">
        <f t="shared" si="225"/>
        <v>0</v>
      </c>
      <c r="K806" s="433"/>
      <c r="L806" s="434"/>
      <c r="M806" s="435" t="s">
        <v>46</v>
      </c>
      <c r="N806" s="436"/>
      <c r="O806" s="436"/>
      <c r="P806" s="11" t="s">
        <v>40</v>
      </c>
      <c r="Q806" s="55">
        <f>IFERROR(((G811/F811)*100),0)</f>
        <v>0</v>
      </c>
      <c r="R806" s="44"/>
      <c r="U806" s="72">
        <f>U796+F811</f>
        <v>622362</v>
      </c>
      <c r="V806" s="13" t="s">
        <v>47</v>
      </c>
      <c r="W806" s="75">
        <f>U806/$Q$9</f>
        <v>217.6090909090909</v>
      </c>
      <c r="X806" s="74"/>
      <c r="Y806" s="74" t="s">
        <v>63</v>
      </c>
      <c r="Z806" s="74"/>
    </row>
    <row r="807" spans="2:26" s="47" customFormat="1" ht="13.75" customHeight="1" x14ac:dyDescent="0.3">
      <c r="B807" s="431"/>
      <c r="C807" s="5">
        <f t="shared" si="226"/>
        <v>44867</v>
      </c>
      <c r="D807" s="233">
        <f t="shared" si="227"/>
        <v>2836</v>
      </c>
      <c r="E807" s="30"/>
      <c r="F807" s="320"/>
      <c r="G807" s="320"/>
      <c r="H807" s="320"/>
      <c r="I807" s="320"/>
      <c r="J807" s="32">
        <f t="shared" si="225"/>
        <v>0</v>
      </c>
      <c r="K807" s="433"/>
      <c r="L807" s="434"/>
      <c r="M807" s="435" t="s">
        <v>49</v>
      </c>
      <c r="N807" s="436"/>
      <c r="O807" s="436"/>
      <c r="P807" s="11" t="s">
        <v>50</v>
      </c>
      <c r="Q807" s="246"/>
      <c r="R807" s="76">
        <f>'Output data week'!$K$83</f>
        <v>65.100000381469727</v>
      </c>
      <c r="U807" s="65">
        <f>F811/$Q$9</f>
        <v>0</v>
      </c>
      <c r="V807" s="13" t="s">
        <v>51</v>
      </c>
    </row>
    <row r="808" spans="2:26" s="47" customFormat="1" ht="13.75" customHeight="1" x14ac:dyDescent="0.3">
      <c r="B808" s="431"/>
      <c r="C808" s="5">
        <f t="shared" si="226"/>
        <v>44868</v>
      </c>
      <c r="D808" s="233">
        <f t="shared" si="227"/>
        <v>2836</v>
      </c>
      <c r="E808" s="30"/>
      <c r="F808" s="320"/>
      <c r="G808" s="320"/>
      <c r="H808" s="320"/>
      <c r="I808" s="320"/>
      <c r="J808" s="32">
        <f t="shared" si="225"/>
        <v>0</v>
      </c>
      <c r="K808" s="433"/>
      <c r="L808" s="434"/>
      <c r="M808" s="435" t="s">
        <v>52</v>
      </c>
      <c r="N808" s="436"/>
      <c r="O808" s="436"/>
      <c r="P808" s="11" t="s">
        <v>50</v>
      </c>
      <c r="Q808" s="50">
        <f>IFERROR(Q807*(Q805/100),0)</f>
        <v>0</v>
      </c>
      <c r="R808" s="76">
        <f>'Output data week'!$M$83</f>
        <v>46.872000274658198</v>
      </c>
      <c r="U808" s="56">
        <f>((F811*Q807)/1000)</f>
        <v>0</v>
      </c>
      <c r="V808" s="13" t="s">
        <v>53</v>
      </c>
      <c r="W808" s="48">
        <f>W798+U808</f>
        <v>6225.9097000000002</v>
      </c>
      <c r="Y808" s="79" t="s">
        <v>54</v>
      </c>
    </row>
    <row r="809" spans="2:26" s="47" customFormat="1" ht="13.75" customHeight="1" x14ac:dyDescent="0.3">
      <c r="B809" s="431"/>
      <c r="C809" s="5">
        <f t="shared" si="226"/>
        <v>44869</v>
      </c>
      <c r="D809" s="233">
        <f t="shared" si="227"/>
        <v>2836</v>
      </c>
      <c r="E809" s="30"/>
      <c r="F809" s="320"/>
      <c r="G809" s="320"/>
      <c r="H809" s="320"/>
      <c r="I809" s="320"/>
      <c r="J809" s="32">
        <f t="shared" si="225"/>
        <v>0</v>
      </c>
      <c r="K809" s="433"/>
      <c r="L809" s="434"/>
      <c r="M809" s="435" t="s">
        <v>55</v>
      </c>
      <c r="N809" s="436"/>
      <c r="O809" s="436"/>
      <c r="P809" s="11" t="s">
        <v>50</v>
      </c>
      <c r="Q809" s="50">
        <f>IFERROR(((H811/7)/D811)*1000,0)</f>
        <v>0</v>
      </c>
      <c r="R809" s="49">
        <f>'Output data week'!$O$83</f>
        <v>125</v>
      </c>
      <c r="U809" s="66">
        <f>U808/$Q$9</f>
        <v>0</v>
      </c>
      <c r="V809" s="13" t="s">
        <v>56</v>
      </c>
      <c r="W809" s="84">
        <f>W808/$Q$9</f>
        <v>2.1768915034965035</v>
      </c>
      <c r="Y809" s="47" t="s">
        <v>57</v>
      </c>
    </row>
    <row r="810" spans="2:26" s="47" customFormat="1" ht="13.75" customHeight="1" thickBot="1" x14ac:dyDescent="0.35">
      <c r="B810" s="431"/>
      <c r="C810" s="22">
        <f t="shared" si="226"/>
        <v>44870</v>
      </c>
      <c r="D810" s="234">
        <f t="shared" si="227"/>
        <v>2836</v>
      </c>
      <c r="E810" s="31"/>
      <c r="F810" s="325"/>
      <c r="G810" s="325"/>
      <c r="H810" s="325"/>
      <c r="I810" s="325"/>
      <c r="J810" s="33">
        <f t="shared" si="225"/>
        <v>0</v>
      </c>
      <c r="K810" s="437"/>
      <c r="L810" s="438"/>
      <c r="M810" s="435" t="s">
        <v>58</v>
      </c>
      <c r="N810" s="436"/>
      <c r="O810" s="436"/>
      <c r="P810" s="11"/>
      <c r="Q810" s="40">
        <f>IFERROR(Q809/Q808,0)</f>
        <v>0</v>
      </c>
      <c r="R810" s="77">
        <f>'Output data week'!$Q$83</f>
        <v>2.6668373286296991</v>
      </c>
      <c r="U810" s="66">
        <f>H811/$Q$9</f>
        <v>0</v>
      </c>
      <c r="V810" s="13" t="s">
        <v>59</v>
      </c>
      <c r="X810" s="47">
        <f>IFERROR((X800+(F811/D811)),0)</f>
        <v>218.76128555910833</v>
      </c>
      <c r="Y810" s="47" t="s">
        <v>60</v>
      </c>
    </row>
    <row r="811" spans="2:26" s="47" customFormat="1" ht="13.75" customHeight="1" x14ac:dyDescent="0.3">
      <c r="B811" s="432"/>
      <c r="C811" s="21" t="s">
        <v>61</v>
      </c>
      <c r="D811" s="235">
        <f>SUM(D804:D810)/7</f>
        <v>2836</v>
      </c>
      <c r="E811" s="86">
        <f>IFERROR(SUM(E804:E810),0)</f>
        <v>0</v>
      </c>
      <c r="F811" s="87">
        <f>IFERROR(SUM(F804:F810),0)</f>
        <v>0</v>
      </c>
      <c r="G811" s="87">
        <f>IFERROR(SUM(G804:G810),0)</f>
        <v>0</v>
      </c>
      <c r="H811" s="87">
        <f>IFERROR(SUM(H804:H810),0)</f>
        <v>0</v>
      </c>
      <c r="I811" s="87">
        <f>IFERROR(SUM(I804:I810),0)</f>
        <v>0</v>
      </c>
      <c r="J811" s="34">
        <f t="shared" si="225"/>
        <v>0</v>
      </c>
      <c r="K811" s="439"/>
      <c r="L811" s="440"/>
      <c r="M811" s="454" t="s">
        <v>62</v>
      </c>
      <c r="N811" s="455"/>
      <c r="O811" s="455"/>
      <c r="P811" s="12" t="s">
        <v>50</v>
      </c>
      <c r="Q811" s="245"/>
      <c r="R811" s="45">
        <f>'Output data week'!$Y$83</f>
        <v>1979.9999594688416</v>
      </c>
      <c r="U811" s="46"/>
    </row>
    <row r="812" spans="2:26" s="47" customFormat="1" ht="5.25" customHeight="1" x14ac:dyDescent="0.3">
      <c r="B812" s="326"/>
      <c r="C812" s="326"/>
      <c r="D812" s="236"/>
      <c r="E812" s="326"/>
      <c r="F812" s="326"/>
      <c r="G812" s="326"/>
      <c r="H812" s="326"/>
      <c r="I812" s="326"/>
      <c r="J812" s="326"/>
      <c r="K812" s="423"/>
      <c r="L812" s="423"/>
      <c r="M812" s="321"/>
      <c r="N812" s="424"/>
      <c r="O812" s="424"/>
      <c r="P812" s="424"/>
      <c r="Q812" s="424"/>
      <c r="R812" s="424"/>
      <c r="U812" s="46"/>
    </row>
    <row r="813" spans="2:26" s="47" customFormat="1" ht="15.75" customHeight="1" x14ac:dyDescent="0.3">
      <c r="B813" s="363" t="s">
        <v>74</v>
      </c>
      <c r="C813" s="363" t="s">
        <v>75</v>
      </c>
      <c r="D813" s="364" t="s">
        <v>76</v>
      </c>
      <c r="E813" s="365" t="s">
        <v>77</v>
      </c>
      <c r="F813" s="363" t="s">
        <v>69</v>
      </c>
      <c r="G813" s="363" t="s">
        <v>46</v>
      </c>
      <c r="H813" s="363" t="s">
        <v>78</v>
      </c>
      <c r="I813" s="363" t="s">
        <v>79</v>
      </c>
      <c r="J813" s="363" t="s">
        <v>80</v>
      </c>
      <c r="K813" s="501" t="s">
        <v>81</v>
      </c>
      <c r="L813" s="503"/>
      <c r="M813" s="458" t="s">
        <v>37</v>
      </c>
      <c r="N813" s="459"/>
      <c r="O813" s="459"/>
      <c r="P813" s="7" t="s">
        <v>38</v>
      </c>
      <c r="Q813" s="241"/>
      <c r="R813" s="42"/>
      <c r="U813" s="46"/>
    </row>
    <row r="814" spans="2:26" s="47" customFormat="1" ht="13.75" customHeight="1" x14ac:dyDescent="0.3">
      <c r="B814" s="441">
        <f>B804+1</f>
        <v>93</v>
      </c>
      <c r="C814" s="6">
        <f>C810+1</f>
        <v>44871</v>
      </c>
      <c r="D814" s="229">
        <f>IFERROR(IF(C814=$H$9,$K$9,D810-E814),0)</f>
        <v>2836</v>
      </c>
      <c r="E814" s="28"/>
      <c r="F814" s="322"/>
      <c r="G814" s="322"/>
      <c r="H814" s="322"/>
      <c r="I814" s="322"/>
      <c r="J814" s="35">
        <f t="shared" ref="J814:J821" si="228">IFERROR(I814/H814,0)</f>
        <v>0</v>
      </c>
      <c r="K814" s="444"/>
      <c r="L814" s="445"/>
      <c r="M814" s="446" t="s">
        <v>39</v>
      </c>
      <c r="N814" s="447"/>
      <c r="O814" s="447"/>
      <c r="P814" s="8" t="s">
        <v>40</v>
      </c>
      <c r="Q814" s="54">
        <f>IFERROR(((E821/D821)*100),0)</f>
        <v>0</v>
      </c>
      <c r="R814" s="52">
        <f>'Output data week'!$D$84</f>
        <v>0.1</v>
      </c>
      <c r="U814" s="67">
        <f>E821/$Q$9</f>
        <v>0</v>
      </c>
      <c r="V814" s="13" t="s">
        <v>41</v>
      </c>
      <c r="W814" s="70">
        <f>W804+E821</f>
        <v>24</v>
      </c>
      <c r="Y814" s="47" t="s">
        <v>42</v>
      </c>
    </row>
    <row r="815" spans="2:26" s="47" customFormat="1" ht="13.75" customHeight="1" x14ac:dyDescent="0.3">
      <c r="B815" s="442"/>
      <c r="C815" s="6">
        <f t="shared" ref="C815:C820" si="229">C814+1</f>
        <v>44872</v>
      </c>
      <c r="D815" s="229">
        <f t="shared" ref="D815:D820" si="230">IFERROR(IF(C815=$H$9,$K$9,D814-E815),0)</f>
        <v>2836</v>
      </c>
      <c r="E815" s="28"/>
      <c r="F815" s="322"/>
      <c r="G815" s="322"/>
      <c r="H815" s="322"/>
      <c r="I815" s="322"/>
      <c r="J815" s="35">
        <f t="shared" si="228"/>
        <v>0</v>
      </c>
      <c r="K815" s="444"/>
      <c r="L815" s="445"/>
      <c r="M815" s="446" t="s">
        <v>43</v>
      </c>
      <c r="N815" s="447"/>
      <c r="O815" s="447"/>
      <c r="P815" s="8" t="s">
        <v>40</v>
      </c>
      <c r="Q815" s="54">
        <f>IFERROR(((F821/7)*100)/D821,0)</f>
        <v>0</v>
      </c>
      <c r="R815" s="52">
        <f>'Output data week'!$H$84</f>
        <v>72</v>
      </c>
      <c r="U815" s="67">
        <f>((F821/7)/$Q$9)</f>
        <v>0</v>
      </c>
      <c r="V815" s="13" t="s">
        <v>44</v>
      </c>
      <c r="W815" s="69">
        <f>W814/$Q$9</f>
        <v>8.3916083916083916E-3</v>
      </c>
      <c r="Y815" s="68" t="s">
        <v>45</v>
      </c>
    </row>
    <row r="816" spans="2:26" s="47" customFormat="1" ht="13.75" customHeight="1" x14ac:dyDescent="0.3">
      <c r="B816" s="442"/>
      <c r="C816" s="6">
        <f t="shared" si="229"/>
        <v>44873</v>
      </c>
      <c r="D816" s="229">
        <f t="shared" si="230"/>
        <v>2836</v>
      </c>
      <c r="E816" s="28"/>
      <c r="F816" s="322"/>
      <c r="G816" s="322"/>
      <c r="H816" s="322"/>
      <c r="I816" s="322"/>
      <c r="J816" s="35">
        <f t="shared" si="228"/>
        <v>0</v>
      </c>
      <c r="K816" s="444"/>
      <c r="L816" s="445"/>
      <c r="M816" s="446" t="s">
        <v>46</v>
      </c>
      <c r="N816" s="447"/>
      <c r="O816" s="447"/>
      <c r="P816" s="8" t="s">
        <v>40</v>
      </c>
      <c r="Q816" s="80">
        <f>IFERROR(((G821/F821)*100),0)</f>
        <v>0</v>
      </c>
      <c r="R816" s="52"/>
      <c r="U816" s="72">
        <f>U806+F821</f>
        <v>622362</v>
      </c>
      <c r="V816" s="13" t="s">
        <v>47</v>
      </c>
      <c r="W816" s="75">
        <f>U816/$Q$9</f>
        <v>217.6090909090909</v>
      </c>
      <c r="Y816" s="47" t="s">
        <v>63</v>
      </c>
    </row>
    <row r="817" spans="2:26" s="47" customFormat="1" ht="13.75" customHeight="1" x14ac:dyDescent="0.3">
      <c r="B817" s="442"/>
      <c r="C817" s="6">
        <f t="shared" si="229"/>
        <v>44874</v>
      </c>
      <c r="D817" s="229">
        <f t="shared" si="230"/>
        <v>2836</v>
      </c>
      <c r="E817" s="28"/>
      <c r="F817" s="322"/>
      <c r="G817" s="322"/>
      <c r="H817" s="322"/>
      <c r="I817" s="322"/>
      <c r="J817" s="35">
        <f t="shared" si="228"/>
        <v>0</v>
      </c>
      <c r="K817" s="444"/>
      <c r="L817" s="445"/>
      <c r="M817" s="446" t="s">
        <v>49</v>
      </c>
      <c r="N817" s="447"/>
      <c r="O817" s="447"/>
      <c r="P817" s="8" t="s">
        <v>50</v>
      </c>
      <c r="Q817" s="242"/>
      <c r="R817" s="52">
        <f>'Output data week'!$K$84</f>
        <v>65.100000381469727</v>
      </c>
      <c r="U817" s="65">
        <f>F821/$Q$9</f>
        <v>0</v>
      </c>
      <c r="V817" s="13" t="s">
        <v>51</v>
      </c>
    </row>
    <row r="818" spans="2:26" s="47" customFormat="1" ht="13.75" customHeight="1" x14ac:dyDescent="0.3">
      <c r="B818" s="442"/>
      <c r="C818" s="6">
        <f t="shared" si="229"/>
        <v>44875</v>
      </c>
      <c r="D818" s="229">
        <f t="shared" si="230"/>
        <v>2836</v>
      </c>
      <c r="E818" s="28"/>
      <c r="F818" s="322"/>
      <c r="G818" s="322"/>
      <c r="H818" s="322"/>
      <c r="I818" s="322"/>
      <c r="J818" s="35">
        <f t="shared" si="228"/>
        <v>0</v>
      </c>
      <c r="K818" s="444"/>
      <c r="L818" s="445"/>
      <c r="M818" s="446" t="s">
        <v>52</v>
      </c>
      <c r="N818" s="447"/>
      <c r="O818" s="447"/>
      <c r="P818" s="8" t="s">
        <v>50</v>
      </c>
      <c r="Q818" s="39">
        <f>IFERROR(Q817*(Q815/100),0)</f>
        <v>0</v>
      </c>
      <c r="R818" s="52">
        <f>'Output data week'!$M$84</f>
        <v>46.872000274658198</v>
      </c>
      <c r="U818" s="56">
        <f>((F821*Q817)/1000)</f>
        <v>0</v>
      </c>
      <c r="V818" s="13" t="s">
        <v>53</v>
      </c>
      <c r="W818" s="48">
        <f>W808+U818</f>
        <v>6225.9097000000002</v>
      </c>
      <c r="Y818" s="79" t="s">
        <v>54</v>
      </c>
    </row>
    <row r="819" spans="2:26" s="47" customFormat="1" ht="13.75" customHeight="1" x14ac:dyDescent="0.3">
      <c r="B819" s="442"/>
      <c r="C819" s="6">
        <f t="shared" si="229"/>
        <v>44876</v>
      </c>
      <c r="D819" s="229">
        <f t="shared" si="230"/>
        <v>2836</v>
      </c>
      <c r="E819" s="28"/>
      <c r="F819" s="322"/>
      <c r="G819" s="322"/>
      <c r="H819" s="322"/>
      <c r="I819" s="322"/>
      <c r="J819" s="35">
        <f t="shared" si="228"/>
        <v>0</v>
      </c>
      <c r="K819" s="444"/>
      <c r="L819" s="445"/>
      <c r="M819" s="446" t="s">
        <v>55</v>
      </c>
      <c r="N819" s="447"/>
      <c r="O819" s="447"/>
      <c r="P819" s="8" t="s">
        <v>50</v>
      </c>
      <c r="Q819" s="39">
        <f>IFERROR(((H821/7)/D821)*1000,0)</f>
        <v>0</v>
      </c>
      <c r="R819" s="52">
        <f>'Output data week'!$O$84</f>
        <v>125</v>
      </c>
      <c r="U819" s="66">
        <f>U818/$Q$9</f>
        <v>0</v>
      </c>
      <c r="V819" s="13" t="s">
        <v>56</v>
      </c>
      <c r="W819" s="84">
        <f>W818/$Q$9</f>
        <v>2.1768915034965035</v>
      </c>
      <c r="Y819" s="47" t="s">
        <v>57</v>
      </c>
    </row>
    <row r="820" spans="2:26" s="47" customFormat="1" ht="13.75" customHeight="1" thickBot="1" x14ac:dyDescent="0.35">
      <c r="B820" s="442"/>
      <c r="C820" s="20">
        <f t="shared" si="229"/>
        <v>44877</v>
      </c>
      <c r="D820" s="230">
        <f t="shared" si="230"/>
        <v>2836</v>
      </c>
      <c r="E820" s="29"/>
      <c r="F820" s="323"/>
      <c r="G820" s="323"/>
      <c r="H820" s="323"/>
      <c r="I820" s="323"/>
      <c r="J820" s="36">
        <f t="shared" si="228"/>
        <v>0</v>
      </c>
      <c r="K820" s="448"/>
      <c r="L820" s="449"/>
      <c r="M820" s="446" t="s">
        <v>58</v>
      </c>
      <c r="N820" s="447"/>
      <c r="O820" s="447"/>
      <c r="P820" s="8"/>
      <c r="Q820" s="51">
        <f>IFERROR(Q819/Q818,0)</f>
        <v>0</v>
      </c>
      <c r="R820" s="52">
        <f>'Output data week'!$Q$84</f>
        <v>2.6668373286296991</v>
      </c>
      <c r="U820" s="66">
        <f>H821/$Q$9</f>
        <v>0</v>
      </c>
      <c r="V820" s="13" t="s">
        <v>59</v>
      </c>
      <c r="X820" s="47">
        <f>IFERROR((X810+(F821/D821)),0)</f>
        <v>218.76128555910833</v>
      </c>
      <c r="Y820" s="47" t="s">
        <v>60</v>
      </c>
    </row>
    <row r="821" spans="2:26" s="47" customFormat="1" ht="13.75" customHeight="1" x14ac:dyDescent="0.3">
      <c r="B821" s="443"/>
      <c r="C821" s="19" t="s">
        <v>61</v>
      </c>
      <c r="D821" s="231">
        <f>SUM(D814:D820)/7</f>
        <v>2836</v>
      </c>
      <c r="E821" s="23">
        <f>IFERROR(SUM(E814:E820),0)</f>
        <v>0</v>
      </c>
      <c r="F821" s="24">
        <f>IFERROR(SUM(F814:F820),0)</f>
        <v>0</v>
      </c>
      <c r="G821" s="24">
        <f>IFERROR(SUM(G814:G820),0)</f>
        <v>0</v>
      </c>
      <c r="H821" s="24">
        <f>IFERROR(SUM(H814:H820),0)</f>
        <v>0</v>
      </c>
      <c r="I821" s="24">
        <f>IFERROR(SUM(I814:I820),0)</f>
        <v>0</v>
      </c>
      <c r="J821" s="37">
        <f t="shared" si="228"/>
        <v>0</v>
      </c>
      <c r="K821" s="450"/>
      <c r="L821" s="451"/>
      <c r="M821" s="452" t="s">
        <v>62</v>
      </c>
      <c r="N821" s="453"/>
      <c r="O821" s="453"/>
      <c r="P821" s="9" t="s">
        <v>50</v>
      </c>
      <c r="Q821" s="243"/>
      <c r="R821" s="53">
        <f>'Output data week'!$Y$84</f>
        <v>1979.9999594688416</v>
      </c>
      <c r="U821" s="46"/>
    </row>
    <row r="822" spans="2:26" s="47" customFormat="1" ht="5.25" customHeight="1" x14ac:dyDescent="0.3">
      <c r="B822" s="324"/>
      <c r="C822" s="324"/>
      <c r="D822" s="232"/>
      <c r="E822" s="324"/>
      <c r="F822" s="324"/>
      <c r="G822" s="324"/>
      <c r="H822" s="324"/>
      <c r="I822" s="324"/>
      <c r="J822" s="324"/>
      <c r="K822" s="461"/>
      <c r="L822" s="461"/>
      <c r="M822" s="321"/>
      <c r="N822" s="424"/>
      <c r="O822" s="424"/>
      <c r="P822" s="424"/>
      <c r="Q822" s="424"/>
      <c r="R822" s="424"/>
      <c r="U822" s="46"/>
    </row>
    <row r="823" spans="2:26" s="47" customFormat="1" ht="15.75" customHeight="1" x14ac:dyDescent="0.3">
      <c r="B823" s="363" t="s">
        <v>74</v>
      </c>
      <c r="C823" s="363" t="s">
        <v>75</v>
      </c>
      <c r="D823" s="364" t="s">
        <v>76</v>
      </c>
      <c r="E823" s="365" t="s">
        <v>77</v>
      </c>
      <c r="F823" s="363" t="s">
        <v>71</v>
      </c>
      <c r="G823" s="363" t="s">
        <v>46</v>
      </c>
      <c r="H823" s="363" t="s">
        <v>78</v>
      </c>
      <c r="I823" s="363" t="s">
        <v>79</v>
      </c>
      <c r="J823" s="363" t="s">
        <v>80</v>
      </c>
      <c r="K823" s="501" t="s">
        <v>81</v>
      </c>
      <c r="L823" s="502"/>
      <c r="M823" s="428" t="s">
        <v>37</v>
      </c>
      <c r="N823" s="429"/>
      <c r="O823" s="429"/>
      <c r="P823" s="10" t="s">
        <v>38</v>
      </c>
      <c r="Q823" s="244"/>
      <c r="R823" s="43"/>
      <c r="U823" s="46"/>
    </row>
    <row r="824" spans="2:26" s="47" customFormat="1" ht="12.75" customHeight="1" x14ac:dyDescent="0.3">
      <c r="B824" s="430">
        <f>B814+1</f>
        <v>94</v>
      </c>
      <c r="C824" s="5">
        <f>C820+1</f>
        <v>44878</v>
      </c>
      <c r="D824" s="233">
        <f>IFERROR(IF(C824=$H$9,$K$9,D820-E824),0)</f>
        <v>2836</v>
      </c>
      <c r="E824" s="30"/>
      <c r="F824" s="320"/>
      <c r="G824" s="320"/>
      <c r="H824" s="320"/>
      <c r="I824" s="320"/>
      <c r="J824" s="32">
        <f t="shared" ref="J824:J831" si="231">IFERROR(I824/H824,0)</f>
        <v>0</v>
      </c>
      <c r="K824" s="433"/>
      <c r="L824" s="434"/>
      <c r="M824" s="435" t="s">
        <v>39</v>
      </c>
      <c r="N824" s="436"/>
      <c r="O824" s="436"/>
      <c r="P824" s="11" t="s">
        <v>40</v>
      </c>
      <c r="Q824" s="55">
        <f>IFERROR(((E831/D831)*100),0)</f>
        <v>0</v>
      </c>
      <c r="R824" s="78">
        <f>'Output data week'!$D$85</f>
        <v>0.1</v>
      </c>
      <c r="U824" s="67">
        <f>E831/$Q$9</f>
        <v>0</v>
      </c>
      <c r="V824" s="13" t="s">
        <v>41</v>
      </c>
      <c r="W824" s="70">
        <f>W814+E831</f>
        <v>24</v>
      </c>
      <c r="Y824" s="47" t="s">
        <v>42</v>
      </c>
    </row>
    <row r="825" spans="2:26" s="47" customFormat="1" ht="12.75" customHeight="1" x14ac:dyDescent="0.3">
      <c r="B825" s="431"/>
      <c r="C825" s="5">
        <f t="shared" ref="C825:C830" si="232">C824+1</f>
        <v>44879</v>
      </c>
      <c r="D825" s="233">
        <f t="shared" ref="D825:D830" si="233">IFERROR(IF(C825=$H$9,$K$9,D824-E825),0)</f>
        <v>2836</v>
      </c>
      <c r="E825" s="30"/>
      <c r="F825" s="320"/>
      <c r="G825" s="320"/>
      <c r="H825" s="320"/>
      <c r="I825" s="320"/>
      <c r="J825" s="32">
        <f t="shared" si="231"/>
        <v>0</v>
      </c>
      <c r="K825" s="433"/>
      <c r="L825" s="434"/>
      <c r="M825" s="435" t="s">
        <v>43</v>
      </c>
      <c r="N825" s="436"/>
      <c r="O825" s="436"/>
      <c r="P825" s="11" t="s">
        <v>40</v>
      </c>
      <c r="Q825" s="81">
        <f>IFERROR(((F831/7)*100)/D831,0)</f>
        <v>0</v>
      </c>
      <c r="R825" s="76">
        <f>'Output data week'!$H$85</f>
        <v>72</v>
      </c>
      <c r="U825" s="67">
        <f>((F831/7)/$Q$9)</f>
        <v>0</v>
      </c>
      <c r="V825" s="13" t="s">
        <v>44</v>
      </c>
      <c r="W825" s="69">
        <f>W824/$Q$9</f>
        <v>8.3916083916083916E-3</v>
      </c>
      <c r="Y825" s="68" t="s">
        <v>45</v>
      </c>
    </row>
    <row r="826" spans="2:26" s="47" customFormat="1" ht="12.75" customHeight="1" x14ac:dyDescent="0.3">
      <c r="B826" s="431"/>
      <c r="C826" s="5">
        <f t="shared" si="232"/>
        <v>44880</v>
      </c>
      <c r="D826" s="233">
        <f t="shared" si="233"/>
        <v>2836</v>
      </c>
      <c r="E826" s="30"/>
      <c r="F826" s="320"/>
      <c r="G826" s="320"/>
      <c r="H826" s="320"/>
      <c r="I826" s="320"/>
      <c r="J826" s="32">
        <f t="shared" si="231"/>
        <v>0</v>
      </c>
      <c r="K826" s="433"/>
      <c r="L826" s="434"/>
      <c r="M826" s="435" t="s">
        <v>46</v>
      </c>
      <c r="N826" s="436"/>
      <c r="O826" s="436"/>
      <c r="P826" s="11" t="s">
        <v>40</v>
      </c>
      <c r="Q826" s="55">
        <f>IFERROR(((G831/F831)*100),0)</f>
        <v>0</v>
      </c>
      <c r="R826" s="44"/>
      <c r="U826" s="72">
        <f>U816+F831</f>
        <v>622362</v>
      </c>
      <c r="V826" s="13" t="s">
        <v>47</v>
      </c>
      <c r="W826" s="75">
        <f>U826/$Q$9</f>
        <v>217.6090909090909</v>
      </c>
      <c r="X826" s="74"/>
      <c r="Y826" s="74" t="s">
        <v>63</v>
      </c>
      <c r="Z826" s="74"/>
    </row>
    <row r="827" spans="2:26" s="47" customFormat="1" ht="12.75" customHeight="1" x14ac:dyDescent="0.3">
      <c r="B827" s="431"/>
      <c r="C827" s="5">
        <f t="shared" si="232"/>
        <v>44881</v>
      </c>
      <c r="D827" s="233">
        <f t="shared" si="233"/>
        <v>2836</v>
      </c>
      <c r="E827" s="30"/>
      <c r="F827" s="320"/>
      <c r="G827" s="320"/>
      <c r="H827" s="320"/>
      <c r="I827" s="320"/>
      <c r="J827" s="32">
        <f t="shared" si="231"/>
        <v>0</v>
      </c>
      <c r="K827" s="433"/>
      <c r="L827" s="434"/>
      <c r="M827" s="435" t="s">
        <v>49</v>
      </c>
      <c r="N827" s="436"/>
      <c r="O827" s="436"/>
      <c r="P827" s="11" t="s">
        <v>50</v>
      </c>
      <c r="Q827" s="246"/>
      <c r="R827" s="76">
        <f>'Output data week'!$K$85</f>
        <v>65.200000762939453</v>
      </c>
      <c r="U827" s="65">
        <f>F831/$Q$9</f>
        <v>0</v>
      </c>
      <c r="V827" s="13" t="s">
        <v>51</v>
      </c>
    </row>
    <row r="828" spans="2:26" s="47" customFormat="1" ht="12.75" customHeight="1" x14ac:dyDescent="0.3">
      <c r="B828" s="431"/>
      <c r="C828" s="5">
        <f t="shared" si="232"/>
        <v>44882</v>
      </c>
      <c r="D828" s="233">
        <f t="shared" si="233"/>
        <v>2836</v>
      </c>
      <c r="E828" s="30"/>
      <c r="F828" s="320"/>
      <c r="G828" s="320"/>
      <c r="H828" s="320"/>
      <c r="I828" s="320"/>
      <c r="J828" s="32">
        <f t="shared" si="231"/>
        <v>0</v>
      </c>
      <c r="K828" s="433"/>
      <c r="L828" s="434"/>
      <c r="M828" s="435" t="s">
        <v>52</v>
      </c>
      <c r="N828" s="436"/>
      <c r="O828" s="436"/>
      <c r="P828" s="11" t="s">
        <v>50</v>
      </c>
      <c r="Q828" s="50">
        <f>IFERROR(Q827*(Q825/100),0)</f>
        <v>0</v>
      </c>
      <c r="R828" s="76">
        <f>'Output data week'!$M$85</f>
        <v>46.944000549316407</v>
      </c>
      <c r="U828" s="56">
        <f>((F831*Q827)/1000)</f>
        <v>0</v>
      </c>
      <c r="V828" s="13" t="s">
        <v>53</v>
      </c>
      <c r="W828" s="48">
        <f>W818+U828</f>
        <v>6225.9097000000002</v>
      </c>
      <c r="Y828" s="79" t="s">
        <v>54</v>
      </c>
    </row>
    <row r="829" spans="2:26" s="47" customFormat="1" ht="12.75" customHeight="1" x14ac:dyDescent="0.3">
      <c r="B829" s="431"/>
      <c r="C829" s="5">
        <f t="shared" si="232"/>
        <v>44883</v>
      </c>
      <c r="D829" s="233">
        <f t="shared" si="233"/>
        <v>2836</v>
      </c>
      <c r="E829" s="30"/>
      <c r="F829" s="320"/>
      <c r="G829" s="320"/>
      <c r="H829" s="320"/>
      <c r="I829" s="320"/>
      <c r="J829" s="32">
        <f t="shared" si="231"/>
        <v>0</v>
      </c>
      <c r="K829" s="433"/>
      <c r="L829" s="434"/>
      <c r="M829" s="435" t="s">
        <v>55</v>
      </c>
      <c r="N829" s="436"/>
      <c r="O829" s="436"/>
      <c r="P829" s="11" t="s">
        <v>50</v>
      </c>
      <c r="Q829" s="50">
        <f>IFERROR(((H831/7)/D831)*1000,0)</f>
        <v>0</v>
      </c>
      <c r="R829" s="49">
        <f>'Output data week'!$O$85</f>
        <v>125</v>
      </c>
      <c r="U829" s="66">
        <f>U828/$Q$9</f>
        <v>0</v>
      </c>
      <c r="V829" s="13" t="s">
        <v>56</v>
      </c>
      <c r="W829" s="84">
        <f>W828/$Q$9</f>
        <v>2.1768915034965035</v>
      </c>
      <c r="Y829" s="47" t="s">
        <v>57</v>
      </c>
    </row>
    <row r="830" spans="2:26" s="47" customFormat="1" ht="13.5" customHeight="1" thickBot="1" x14ac:dyDescent="0.35">
      <c r="B830" s="431"/>
      <c r="C830" s="22">
        <f t="shared" si="232"/>
        <v>44884</v>
      </c>
      <c r="D830" s="234">
        <f t="shared" si="233"/>
        <v>2836</v>
      </c>
      <c r="E830" s="31"/>
      <c r="F830" s="325"/>
      <c r="G830" s="325"/>
      <c r="H830" s="325"/>
      <c r="I830" s="325"/>
      <c r="J830" s="33">
        <f t="shared" si="231"/>
        <v>0</v>
      </c>
      <c r="K830" s="437"/>
      <c r="L830" s="438"/>
      <c r="M830" s="435" t="s">
        <v>58</v>
      </c>
      <c r="N830" s="436"/>
      <c r="O830" s="436"/>
      <c r="P830" s="11"/>
      <c r="Q830" s="40">
        <f>IFERROR(Q829/Q828,0)</f>
        <v>0</v>
      </c>
      <c r="R830" s="77">
        <f>'Output data week'!$Q$85</f>
        <v>2.6627470717729498</v>
      </c>
      <c r="U830" s="66">
        <f>H831/$Q$9</f>
        <v>0</v>
      </c>
      <c r="V830" s="13" t="s">
        <v>59</v>
      </c>
      <c r="X830" s="47">
        <f>IFERROR((X820+(F831/D831)),0)</f>
        <v>218.76128555910833</v>
      </c>
      <c r="Y830" s="47" t="s">
        <v>60</v>
      </c>
    </row>
    <row r="831" spans="2:26" s="47" customFormat="1" ht="12.75" customHeight="1" x14ac:dyDescent="0.3">
      <c r="B831" s="432"/>
      <c r="C831" s="21" t="s">
        <v>61</v>
      </c>
      <c r="D831" s="235">
        <f>SUM(D824:D830)/7</f>
        <v>2836</v>
      </c>
      <c r="E831" s="86">
        <f>IFERROR(SUM(E824:E830),0)</f>
        <v>0</v>
      </c>
      <c r="F831" s="87">
        <f>IFERROR(SUM(F824:F830),0)</f>
        <v>0</v>
      </c>
      <c r="G831" s="87">
        <f>IFERROR(SUM(G824:G830),0)</f>
        <v>0</v>
      </c>
      <c r="H831" s="87">
        <f>IFERROR(SUM(H824:H830),0)</f>
        <v>0</v>
      </c>
      <c r="I831" s="87">
        <f>IFERROR(SUM(I824:I830),0)</f>
        <v>0</v>
      </c>
      <c r="J831" s="34">
        <f t="shared" si="231"/>
        <v>0</v>
      </c>
      <c r="K831" s="439"/>
      <c r="L831" s="440"/>
      <c r="M831" s="454" t="s">
        <v>62</v>
      </c>
      <c r="N831" s="455"/>
      <c r="O831" s="455"/>
      <c r="P831" s="12" t="s">
        <v>50</v>
      </c>
      <c r="Q831" s="245"/>
      <c r="R831" s="45">
        <f>'Output data week'!$Y$85</f>
        <v>1979.9999594688416</v>
      </c>
      <c r="U831" s="46"/>
    </row>
    <row r="832" spans="2:26" s="47" customFormat="1" ht="5.25" customHeight="1" x14ac:dyDescent="0.3">
      <c r="B832" s="58"/>
      <c r="C832" s="59"/>
      <c r="D832" s="237"/>
      <c r="E832" s="61"/>
      <c r="F832" s="61"/>
      <c r="G832" s="61"/>
      <c r="H832" s="61"/>
      <c r="I832" s="61"/>
      <c r="J832" s="62"/>
      <c r="K832" s="63"/>
      <c r="L832" s="63"/>
      <c r="M832" s="317"/>
      <c r="N832" s="317"/>
      <c r="O832" s="317"/>
      <c r="P832" s="11"/>
      <c r="Q832" s="253"/>
      <c r="R832" s="57"/>
      <c r="U832" s="46"/>
    </row>
    <row r="833" spans="2:26" s="47" customFormat="1" ht="15.75" customHeight="1" x14ac:dyDescent="0.3">
      <c r="B833" s="504" t="s">
        <v>97</v>
      </c>
      <c r="C833" s="505"/>
      <c r="D833" s="366" t="s">
        <v>65</v>
      </c>
      <c r="E833" s="367">
        <f>E801+E811+E821+E831</f>
        <v>0</v>
      </c>
      <c r="F833" s="367">
        <f>F801+F811+F821+F831</f>
        <v>0</v>
      </c>
      <c r="G833" s="367">
        <f>G801+G811+G821+G831</f>
        <v>0</v>
      </c>
      <c r="H833" s="367">
        <f>H801+H811+H821+H831</f>
        <v>0</v>
      </c>
      <c r="I833" s="367">
        <f>I801+I811+I821+I831</f>
        <v>0</v>
      </c>
      <c r="J833" s="368">
        <f>IFERROR(I833/H833,0)</f>
        <v>0</v>
      </c>
      <c r="K833" s="506" t="s">
        <v>66</v>
      </c>
      <c r="L833" s="507"/>
      <c r="M833" s="507"/>
      <c r="N833" s="507"/>
      <c r="O833" s="369">
        <f>IFERROR(U798+U808+U818+U828,0)</f>
        <v>0</v>
      </c>
      <c r="P833" s="370" t="s">
        <v>67</v>
      </c>
      <c r="Q833" s="371" t="s">
        <v>68</v>
      </c>
      <c r="R833" s="372">
        <f>IFERROR(H833/O833,0)</f>
        <v>0</v>
      </c>
      <c r="U833" s="46"/>
    </row>
    <row r="834" spans="2:26" s="47" customFormat="1" ht="5.25" customHeight="1" x14ac:dyDescent="0.3">
      <c r="B834" s="326"/>
      <c r="C834" s="326"/>
      <c r="D834" s="236"/>
      <c r="E834" s="326"/>
      <c r="F834" s="326"/>
      <c r="G834" s="326"/>
      <c r="H834" s="326"/>
      <c r="I834" s="326"/>
      <c r="J834" s="326"/>
      <c r="K834" s="423"/>
      <c r="L834" s="423"/>
      <c r="M834" s="321"/>
      <c r="N834" s="424"/>
      <c r="O834" s="424"/>
      <c r="P834" s="424"/>
      <c r="Q834" s="424"/>
      <c r="R834" s="424"/>
      <c r="U834" s="46"/>
    </row>
    <row r="835" spans="2:26" s="47" customFormat="1" ht="15.75" customHeight="1" x14ac:dyDescent="0.3">
      <c r="B835" s="363" t="s">
        <v>74</v>
      </c>
      <c r="C835" s="363" t="s">
        <v>75</v>
      </c>
      <c r="D835" s="364" t="s">
        <v>76</v>
      </c>
      <c r="E835" s="365" t="s">
        <v>77</v>
      </c>
      <c r="F835" s="363" t="s">
        <v>69</v>
      </c>
      <c r="G835" s="363" t="s">
        <v>46</v>
      </c>
      <c r="H835" s="363" t="s">
        <v>78</v>
      </c>
      <c r="I835" s="363" t="s">
        <v>79</v>
      </c>
      <c r="J835" s="363" t="s">
        <v>80</v>
      </c>
      <c r="K835" s="501" t="s">
        <v>81</v>
      </c>
      <c r="L835" s="503"/>
      <c r="M835" s="458" t="s">
        <v>37</v>
      </c>
      <c r="N835" s="459"/>
      <c r="O835" s="459"/>
      <c r="P835" s="7" t="s">
        <v>38</v>
      </c>
      <c r="Q835" s="241"/>
      <c r="R835" s="42"/>
      <c r="U835" s="46"/>
    </row>
    <row r="836" spans="2:26" s="47" customFormat="1" ht="13.75" customHeight="1" x14ac:dyDescent="0.3">
      <c r="B836" s="441">
        <f>B824+1</f>
        <v>95</v>
      </c>
      <c r="C836" s="6">
        <f>C830+1</f>
        <v>44885</v>
      </c>
      <c r="D836" s="229">
        <f>IFERROR(IF(C836=$H$9,$K$9,D830-E836),0)</f>
        <v>2836</v>
      </c>
      <c r="E836" s="28"/>
      <c r="F836" s="322"/>
      <c r="G836" s="322"/>
      <c r="H836" s="322"/>
      <c r="I836" s="322"/>
      <c r="J836" s="35">
        <f t="shared" ref="J836:J843" si="234">IFERROR(I836/H836,0)</f>
        <v>0</v>
      </c>
      <c r="K836" s="444"/>
      <c r="L836" s="445"/>
      <c r="M836" s="446" t="s">
        <v>39</v>
      </c>
      <c r="N836" s="447"/>
      <c r="O836" s="447"/>
      <c r="P836" s="8" t="s">
        <v>40</v>
      </c>
      <c r="Q836" s="54">
        <f>IFERROR(((E843/D843)*100),0)</f>
        <v>0</v>
      </c>
      <c r="R836" s="52">
        <f>'Output data week'!$D$86</f>
        <v>0.1</v>
      </c>
      <c r="U836" s="67">
        <f>E843/$Q$9</f>
        <v>0</v>
      </c>
      <c r="V836" s="13" t="s">
        <v>41</v>
      </c>
      <c r="W836" s="70">
        <f>E843+W824</f>
        <v>24</v>
      </c>
      <c r="Y836" s="47" t="s">
        <v>42</v>
      </c>
    </row>
    <row r="837" spans="2:26" s="47" customFormat="1" ht="13.75" customHeight="1" x14ac:dyDescent="0.3">
      <c r="B837" s="442"/>
      <c r="C837" s="6">
        <f t="shared" ref="C837:C842" si="235">C836+1</f>
        <v>44886</v>
      </c>
      <c r="D837" s="229">
        <f t="shared" ref="D837:D842" si="236">IFERROR(IF(C837=$H$9,$K$9,D836-E837),0)</f>
        <v>2836</v>
      </c>
      <c r="E837" s="28"/>
      <c r="F837" s="322"/>
      <c r="G837" s="322"/>
      <c r="H837" s="322"/>
      <c r="I837" s="322"/>
      <c r="J837" s="35">
        <f t="shared" si="234"/>
        <v>0</v>
      </c>
      <c r="K837" s="444"/>
      <c r="L837" s="445"/>
      <c r="M837" s="446" t="s">
        <v>43</v>
      </c>
      <c r="N837" s="447"/>
      <c r="O837" s="447"/>
      <c r="P837" s="8" t="s">
        <v>40</v>
      </c>
      <c r="Q837" s="54">
        <f>IFERROR(((F843/7)*100)/D843,0)</f>
        <v>0</v>
      </c>
      <c r="R837" s="52">
        <f>'Output data week'!$H$86</f>
        <v>71</v>
      </c>
      <c r="U837" s="67">
        <f>((F843/7)/$Q$9)</f>
        <v>0</v>
      </c>
      <c r="V837" s="13" t="s">
        <v>44</v>
      </c>
      <c r="W837" s="69">
        <f>W836/$Q$9</f>
        <v>8.3916083916083916E-3</v>
      </c>
      <c r="Y837" s="68" t="s">
        <v>45</v>
      </c>
    </row>
    <row r="838" spans="2:26" s="47" customFormat="1" ht="13.75" customHeight="1" x14ac:dyDescent="0.3">
      <c r="B838" s="442"/>
      <c r="C838" s="6">
        <f t="shared" si="235"/>
        <v>44887</v>
      </c>
      <c r="D838" s="229">
        <f t="shared" si="236"/>
        <v>2836</v>
      </c>
      <c r="E838" s="28"/>
      <c r="F838" s="322"/>
      <c r="G838" s="322"/>
      <c r="H838" s="322"/>
      <c r="I838" s="322"/>
      <c r="J838" s="35">
        <f t="shared" si="234"/>
        <v>0</v>
      </c>
      <c r="K838" s="444"/>
      <c r="L838" s="445"/>
      <c r="M838" s="446" t="s">
        <v>46</v>
      </c>
      <c r="N838" s="447"/>
      <c r="O838" s="447"/>
      <c r="P838" s="8" t="s">
        <v>40</v>
      </c>
      <c r="Q838" s="80">
        <f>IFERROR(((G843/F843)*100),0)</f>
        <v>0</v>
      </c>
      <c r="R838" s="52"/>
      <c r="U838" s="72">
        <f>U826+F843</f>
        <v>622362</v>
      </c>
      <c r="V838" s="13" t="s">
        <v>47</v>
      </c>
      <c r="W838" s="75">
        <f>U838/$Q$9</f>
        <v>217.6090909090909</v>
      </c>
      <c r="Y838" s="47" t="s">
        <v>63</v>
      </c>
    </row>
    <row r="839" spans="2:26" s="47" customFormat="1" ht="13.75" customHeight="1" x14ac:dyDescent="0.3">
      <c r="B839" s="442"/>
      <c r="C839" s="6">
        <f t="shared" si="235"/>
        <v>44888</v>
      </c>
      <c r="D839" s="229">
        <f t="shared" si="236"/>
        <v>2836</v>
      </c>
      <c r="E839" s="28"/>
      <c r="F839" s="322"/>
      <c r="G839" s="322"/>
      <c r="H839" s="322"/>
      <c r="I839" s="322"/>
      <c r="J839" s="35">
        <f t="shared" si="234"/>
        <v>0</v>
      </c>
      <c r="K839" s="444"/>
      <c r="L839" s="445"/>
      <c r="M839" s="446" t="s">
        <v>49</v>
      </c>
      <c r="N839" s="447"/>
      <c r="O839" s="447"/>
      <c r="P839" s="8" t="s">
        <v>50</v>
      </c>
      <c r="Q839" s="242"/>
      <c r="R839" s="52">
        <f>'Output data week'!$K$86</f>
        <v>65.200000762939453</v>
      </c>
      <c r="U839" s="65">
        <f>F843/$Q$9</f>
        <v>0</v>
      </c>
      <c r="V839" s="13" t="s">
        <v>51</v>
      </c>
    </row>
    <row r="840" spans="2:26" s="47" customFormat="1" ht="13.75" customHeight="1" x14ac:dyDescent="0.3">
      <c r="B840" s="442"/>
      <c r="C840" s="6">
        <f t="shared" si="235"/>
        <v>44889</v>
      </c>
      <c r="D840" s="229">
        <f t="shared" si="236"/>
        <v>2836</v>
      </c>
      <c r="E840" s="28"/>
      <c r="F840" s="322"/>
      <c r="G840" s="322"/>
      <c r="H840" s="322"/>
      <c r="I840" s="322"/>
      <c r="J840" s="35">
        <f t="shared" si="234"/>
        <v>0</v>
      </c>
      <c r="K840" s="444"/>
      <c r="L840" s="445"/>
      <c r="M840" s="446" t="s">
        <v>52</v>
      </c>
      <c r="N840" s="447"/>
      <c r="O840" s="447"/>
      <c r="P840" s="8" t="s">
        <v>50</v>
      </c>
      <c r="Q840" s="39">
        <f>IFERROR(Q839*(Q837/100),0)</f>
        <v>0</v>
      </c>
      <c r="R840" s="52">
        <f>'Output data week'!$M$86</f>
        <v>46.29200054168701</v>
      </c>
      <c r="U840" s="56">
        <f>((F843*Q839)/1000)</f>
        <v>0</v>
      </c>
      <c r="V840" s="13" t="s">
        <v>53</v>
      </c>
      <c r="W840" s="75">
        <f>W828+U840</f>
        <v>6225.9097000000002</v>
      </c>
      <c r="Y840" s="79" t="s">
        <v>54</v>
      </c>
    </row>
    <row r="841" spans="2:26" s="47" customFormat="1" ht="13.75" customHeight="1" x14ac:dyDescent="0.3">
      <c r="B841" s="442"/>
      <c r="C841" s="6">
        <f t="shared" si="235"/>
        <v>44890</v>
      </c>
      <c r="D841" s="229">
        <f t="shared" si="236"/>
        <v>2836</v>
      </c>
      <c r="E841" s="28"/>
      <c r="F841" s="322"/>
      <c r="G841" s="322"/>
      <c r="H841" s="322"/>
      <c r="I841" s="322"/>
      <c r="J841" s="35">
        <f t="shared" si="234"/>
        <v>0</v>
      </c>
      <c r="K841" s="444"/>
      <c r="L841" s="445"/>
      <c r="M841" s="446" t="s">
        <v>55</v>
      </c>
      <c r="N841" s="447"/>
      <c r="O841" s="447"/>
      <c r="P841" s="8" t="s">
        <v>50</v>
      </c>
      <c r="Q841" s="39">
        <f>IFERROR(((H843/7)/D843)*1000,0)</f>
        <v>0</v>
      </c>
      <c r="R841" s="52">
        <f>'Output data week'!$O$86</f>
        <v>125</v>
      </c>
      <c r="U841" s="66">
        <f>U840/$Q$9</f>
        <v>0</v>
      </c>
      <c r="V841" s="13" t="s">
        <v>56</v>
      </c>
      <c r="W841" s="84">
        <f>W840/$Q$9</f>
        <v>2.1768915034965035</v>
      </c>
      <c r="Y841" s="47" t="s">
        <v>57</v>
      </c>
    </row>
    <row r="842" spans="2:26" s="47" customFormat="1" ht="13.75" customHeight="1" thickBot="1" x14ac:dyDescent="0.35">
      <c r="B842" s="442"/>
      <c r="C842" s="20">
        <f t="shared" si="235"/>
        <v>44891</v>
      </c>
      <c r="D842" s="230">
        <f t="shared" si="236"/>
        <v>2836</v>
      </c>
      <c r="E842" s="29"/>
      <c r="F842" s="323"/>
      <c r="G842" s="323"/>
      <c r="H842" s="323"/>
      <c r="I842" s="323"/>
      <c r="J842" s="36">
        <f t="shared" si="234"/>
        <v>0</v>
      </c>
      <c r="K842" s="448"/>
      <c r="L842" s="449"/>
      <c r="M842" s="446" t="s">
        <v>58</v>
      </c>
      <c r="N842" s="447"/>
      <c r="O842" s="447"/>
      <c r="P842" s="8"/>
      <c r="Q842" s="51">
        <f>IFERROR(Q841/Q840,0)</f>
        <v>0</v>
      </c>
      <c r="R842" s="52">
        <f>'Output data week'!$Q$86</f>
        <v>2.7002505516570756</v>
      </c>
      <c r="U842" s="66">
        <f>H843/$Q$9</f>
        <v>0</v>
      </c>
      <c r="V842" s="13" t="s">
        <v>59</v>
      </c>
      <c r="X842" s="47">
        <f>IFERROR((X830+(F843/D843)),0)</f>
        <v>218.76128555910833</v>
      </c>
      <c r="Y842" s="47" t="s">
        <v>60</v>
      </c>
    </row>
    <row r="843" spans="2:26" s="47" customFormat="1" ht="13.75" customHeight="1" x14ac:dyDescent="0.3">
      <c r="B843" s="443"/>
      <c r="C843" s="19" t="s">
        <v>61</v>
      </c>
      <c r="D843" s="231">
        <f>SUM(D836:D842)/7</f>
        <v>2836</v>
      </c>
      <c r="E843" s="23">
        <f>IFERROR(SUM(E836:E842),0)</f>
        <v>0</v>
      </c>
      <c r="F843" s="24">
        <f>IFERROR(SUM(F836:F842),0)</f>
        <v>0</v>
      </c>
      <c r="G843" s="24">
        <f>IFERROR(SUM(G836:G842),0)</f>
        <v>0</v>
      </c>
      <c r="H843" s="24">
        <f>IFERROR(SUM(H836:H842),0)</f>
        <v>0</v>
      </c>
      <c r="I843" s="24">
        <f>IFERROR(SUM(I836:I842),0)</f>
        <v>0</v>
      </c>
      <c r="J843" s="37">
        <f t="shared" si="234"/>
        <v>0</v>
      </c>
      <c r="K843" s="450"/>
      <c r="L843" s="451"/>
      <c r="M843" s="452" t="s">
        <v>62</v>
      </c>
      <c r="N843" s="453"/>
      <c r="O843" s="453"/>
      <c r="P843" s="9" t="s">
        <v>50</v>
      </c>
      <c r="Q843" s="243"/>
      <c r="R843" s="53">
        <f>'Output data week'!$Y$86</f>
        <v>1979.9999594688416</v>
      </c>
      <c r="U843" s="46"/>
    </row>
    <row r="844" spans="2:26" s="47" customFormat="1" ht="5.25" customHeight="1" x14ac:dyDescent="0.3">
      <c r="B844" s="324"/>
      <c r="C844" s="324"/>
      <c r="D844" s="232"/>
      <c r="E844" s="324"/>
      <c r="F844" s="324"/>
      <c r="G844" s="324"/>
      <c r="H844" s="324"/>
      <c r="I844" s="324"/>
      <c r="J844" s="324"/>
      <c r="K844" s="461"/>
      <c r="L844" s="461"/>
      <c r="M844" s="321"/>
      <c r="N844" s="424"/>
      <c r="O844" s="424"/>
      <c r="P844" s="424"/>
      <c r="Q844" s="424"/>
      <c r="R844" s="424"/>
      <c r="U844" s="46"/>
    </row>
    <row r="845" spans="2:26" s="47" customFormat="1" ht="15.75" customHeight="1" x14ac:dyDescent="0.3">
      <c r="B845" s="363" t="s">
        <v>74</v>
      </c>
      <c r="C845" s="363" t="s">
        <v>75</v>
      </c>
      <c r="D845" s="364" t="s">
        <v>76</v>
      </c>
      <c r="E845" s="365" t="s">
        <v>77</v>
      </c>
      <c r="F845" s="363" t="s">
        <v>69</v>
      </c>
      <c r="G845" s="363" t="s">
        <v>46</v>
      </c>
      <c r="H845" s="363" t="s">
        <v>78</v>
      </c>
      <c r="I845" s="363" t="s">
        <v>79</v>
      </c>
      <c r="J845" s="363" t="s">
        <v>80</v>
      </c>
      <c r="K845" s="501" t="s">
        <v>81</v>
      </c>
      <c r="L845" s="502"/>
      <c r="M845" s="428" t="s">
        <v>37</v>
      </c>
      <c r="N845" s="429"/>
      <c r="O845" s="429"/>
      <c r="P845" s="10" t="s">
        <v>38</v>
      </c>
      <c r="Q845" s="244"/>
      <c r="R845" s="43"/>
      <c r="U845" s="46"/>
    </row>
    <row r="846" spans="2:26" s="47" customFormat="1" ht="13.75" customHeight="1" x14ac:dyDescent="0.3">
      <c r="B846" s="430">
        <f>B836+1</f>
        <v>96</v>
      </c>
      <c r="C846" s="5">
        <f>C842+1</f>
        <v>44892</v>
      </c>
      <c r="D846" s="233">
        <f>IFERROR(IF(C846=$H$9,$K$9,D842-E846),0)</f>
        <v>2836</v>
      </c>
      <c r="E846" s="30"/>
      <c r="F846" s="320"/>
      <c r="G846" s="320"/>
      <c r="H846" s="320"/>
      <c r="I846" s="320"/>
      <c r="J846" s="32">
        <f t="shared" ref="J846:J853" si="237">IFERROR(I846/H846,0)</f>
        <v>0</v>
      </c>
      <c r="K846" s="433"/>
      <c r="L846" s="434"/>
      <c r="M846" s="435" t="s">
        <v>39</v>
      </c>
      <c r="N846" s="436"/>
      <c r="O846" s="436"/>
      <c r="P846" s="11" t="s">
        <v>40</v>
      </c>
      <c r="Q846" s="55">
        <f>IFERROR(((E853/D853)*100),0)</f>
        <v>0</v>
      </c>
      <c r="R846" s="78">
        <f>'Output data week'!$D$87</f>
        <v>0.1</v>
      </c>
      <c r="U846" s="67">
        <f>E853/$Q$9</f>
        <v>0</v>
      </c>
      <c r="V846" s="13" t="s">
        <v>41</v>
      </c>
      <c r="W846" s="70">
        <f>W836+E853</f>
        <v>24</v>
      </c>
      <c r="Y846" s="47" t="s">
        <v>42</v>
      </c>
    </row>
    <row r="847" spans="2:26" s="47" customFormat="1" ht="13.75" customHeight="1" x14ac:dyDescent="0.3">
      <c r="B847" s="431"/>
      <c r="C847" s="5">
        <f t="shared" ref="C847:C852" si="238">C846+1</f>
        <v>44893</v>
      </c>
      <c r="D847" s="233">
        <f t="shared" ref="D847:D852" si="239">IFERROR(IF(C847=$H$9,$K$9,D846-E847),0)</f>
        <v>2836</v>
      </c>
      <c r="E847" s="30"/>
      <c r="F847" s="320"/>
      <c r="G847" s="320"/>
      <c r="H847" s="320"/>
      <c r="I847" s="320"/>
      <c r="J847" s="32">
        <f t="shared" si="237"/>
        <v>0</v>
      </c>
      <c r="K847" s="433"/>
      <c r="L847" s="434"/>
      <c r="M847" s="435" t="s">
        <v>43</v>
      </c>
      <c r="N847" s="436"/>
      <c r="O847" s="436"/>
      <c r="P847" s="11" t="s">
        <v>40</v>
      </c>
      <c r="Q847" s="81">
        <f>IFERROR(((F853/7)*100)/D853,0)</f>
        <v>0</v>
      </c>
      <c r="R847" s="76">
        <f>'Output data week'!$H$87</f>
        <v>71</v>
      </c>
      <c r="U847" s="67">
        <f>((F853/7)/$Q$9)</f>
        <v>0</v>
      </c>
      <c r="V847" s="13" t="s">
        <v>44</v>
      </c>
      <c r="W847" s="69">
        <f>W846/$Q$9</f>
        <v>8.3916083916083916E-3</v>
      </c>
      <c r="Y847" s="68" t="s">
        <v>45</v>
      </c>
    </row>
    <row r="848" spans="2:26" s="47" customFormat="1" ht="13.75" customHeight="1" x14ac:dyDescent="0.3">
      <c r="B848" s="431"/>
      <c r="C848" s="5">
        <f t="shared" si="238"/>
        <v>44894</v>
      </c>
      <c r="D848" s="233">
        <f t="shared" si="239"/>
        <v>2836</v>
      </c>
      <c r="E848" s="30"/>
      <c r="F848" s="320"/>
      <c r="G848" s="320"/>
      <c r="H848" s="320"/>
      <c r="I848" s="320"/>
      <c r="J848" s="32">
        <f t="shared" si="237"/>
        <v>0</v>
      </c>
      <c r="K848" s="433"/>
      <c r="L848" s="434"/>
      <c r="M848" s="435" t="s">
        <v>46</v>
      </c>
      <c r="N848" s="436"/>
      <c r="O848" s="436"/>
      <c r="P848" s="11" t="s">
        <v>40</v>
      </c>
      <c r="Q848" s="55">
        <f>IFERROR(((G853/F853)*100),0)</f>
        <v>0</v>
      </c>
      <c r="R848" s="44"/>
      <c r="U848" s="72">
        <f>U838+F853</f>
        <v>622362</v>
      </c>
      <c r="V848" s="13" t="s">
        <v>47</v>
      </c>
      <c r="W848" s="75">
        <f>U848/$Q$9</f>
        <v>217.6090909090909</v>
      </c>
      <c r="X848" s="74"/>
      <c r="Y848" s="74" t="s">
        <v>63</v>
      </c>
      <c r="Z848" s="74"/>
    </row>
    <row r="849" spans="2:25" s="47" customFormat="1" ht="13.75" customHeight="1" x14ac:dyDescent="0.3">
      <c r="B849" s="431"/>
      <c r="C849" s="5">
        <f t="shared" si="238"/>
        <v>44895</v>
      </c>
      <c r="D849" s="233">
        <f t="shared" si="239"/>
        <v>2836</v>
      </c>
      <c r="E849" s="30"/>
      <c r="F849" s="320"/>
      <c r="G849" s="320"/>
      <c r="H849" s="320"/>
      <c r="I849" s="320"/>
      <c r="J849" s="32">
        <f t="shared" si="237"/>
        <v>0</v>
      </c>
      <c r="K849" s="433"/>
      <c r="L849" s="434"/>
      <c r="M849" s="435" t="s">
        <v>49</v>
      </c>
      <c r="N849" s="436"/>
      <c r="O849" s="436"/>
      <c r="P849" s="11" t="s">
        <v>50</v>
      </c>
      <c r="Q849" s="246"/>
      <c r="R849" s="76">
        <f>'Output data week'!$K$87</f>
        <v>65.200000762939453</v>
      </c>
      <c r="U849" s="65">
        <f>F853/$Q$9</f>
        <v>0</v>
      </c>
      <c r="V849" s="13" t="s">
        <v>51</v>
      </c>
    </row>
    <row r="850" spans="2:25" s="47" customFormat="1" ht="13.75" customHeight="1" x14ac:dyDescent="0.3">
      <c r="B850" s="431"/>
      <c r="C850" s="5">
        <f t="shared" si="238"/>
        <v>44896</v>
      </c>
      <c r="D850" s="233">
        <f t="shared" si="239"/>
        <v>2836</v>
      </c>
      <c r="E850" s="30"/>
      <c r="F850" s="320"/>
      <c r="G850" s="320"/>
      <c r="H850" s="320"/>
      <c r="I850" s="320"/>
      <c r="J850" s="32">
        <f t="shared" si="237"/>
        <v>0</v>
      </c>
      <c r="K850" s="433"/>
      <c r="L850" s="434"/>
      <c r="M850" s="435" t="s">
        <v>52</v>
      </c>
      <c r="N850" s="436"/>
      <c r="O850" s="436"/>
      <c r="P850" s="11" t="s">
        <v>50</v>
      </c>
      <c r="Q850" s="50">
        <f>IFERROR(Q849*(Q847/100),0)</f>
        <v>0</v>
      </c>
      <c r="R850" s="76">
        <f>'Output data week'!$M$87</f>
        <v>46.29200054168701</v>
      </c>
      <c r="U850" s="56">
        <f>((F853*Q849)/1000)</f>
        <v>0</v>
      </c>
      <c r="V850" s="13" t="s">
        <v>53</v>
      </c>
      <c r="W850" s="48">
        <f>W840+U850</f>
        <v>6225.9097000000002</v>
      </c>
      <c r="Y850" s="79" t="s">
        <v>54</v>
      </c>
    </row>
    <row r="851" spans="2:25" s="47" customFormat="1" ht="13.75" customHeight="1" x14ac:dyDescent="0.3">
      <c r="B851" s="431"/>
      <c r="C851" s="5">
        <f t="shared" si="238"/>
        <v>44897</v>
      </c>
      <c r="D851" s="233">
        <f t="shared" si="239"/>
        <v>2836</v>
      </c>
      <c r="E851" s="30"/>
      <c r="F851" s="320"/>
      <c r="G851" s="320"/>
      <c r="H851" s="320"/>
      <c r="I851" s="320"/>
      <c r="J851" s="32">
        <f t="shared" si="237"/>
        <v>0</v>
      </c>
      <c r="K851" s="433"/>
      <c r="L851" s="434"/>
      <c r="M851" s="435" t="s">
        <v>55</v>
      </c>
      <c r="N851" s="436"/>
      <c r="O851" s="436"/>
      <c r="P851" s="11" t="s">
        <v>50</v>
      </c>
      <c r="Q851" s="50">
        <f>IFERROR(((H853/7)/D853)*1000,0)</f>
        <v>0</v>
      </c>
      <c r="R851" s="49">
        <f>'Output data week'!$O$87</f>
        <v>125</v>
      </c>
      <c r="U851" s="66">
        <f>U850/$Q$9</f>
        <v>0</v>
      </c>
      <c r="V851" s="13" t="s">
        <v>56</v>
      </c>
      <c r="W851" s="84">
        <f>W850/$Q$9</f>
        <v>2.1768915034965035</v>
      </c>
      <c r="Y851" s="47" t="s">
        <v>57</v>
      </c>
    </row>
    <row r="852" spans="2:25" s="47" customFormat="1" ht="13.75" customHeight="1" thickBot="1" x14ac:dyDescent="0.35">
      <c r="B852" s="431"/>
      <c r="C852" s="22">
        <f t="shared" si="238"/>
        <v>44898</v>
      </c>
      <c r="D852" s="234">
        <f t="shared" si="239"/>
        <v>2836</v>
      </c>
      <c r="E852" s="31"/>
      <c r="F852" s="325"/>
      <c r="G852" s="325"/>
      <c r="H852" s="325"/>
      <c r="I852" s="325"/>
      <c r="J852" s="33">
        <f t="shared" si="237"/>
        <v>0</v>
      </c>
      <c r="K852" s="437"/>
      <c r="L852" s="438"/>
      <c r="M852" s="435" t="s">
        <v>58</v>
      </c>
      <c r="N852" s="436"/>
      <c r="O852" s="436"/>
      <c r="P852" s="11"/>
      <c r="Q852" s="40">
        <f>IFERROR(Q851/Q850,0)</f>
        <v>0</v>
      </c>
      <c r="R852" s="77">
        <f>'Output data week'!$Q$87</f>
        <v>2.7002505516570756</v>
      </c>
      <c r="U852" s="66">
        <f>H853/$Q$9</f>
        <v>0</v>
      </c>
      <c r="V852" s="13" t="s">
        <v>59</v>
      </c>
      <c r="X852" s="47">
        <f>IFERROR((X842+(F853/D853)),0)</f>
        <v>218.76128555910833</v>
      </c>
      <c r="Y852" s="47" t="s">
        <v>60</v>
      </c>
    </row>
    <row r="853" spans="2:25" s="47" customFormat="1" ht="13.75" customHeight="1" x14ac:dyDescent="0.3">
      <c r="B853" s="432"/>
      <c r="C853" s="21" t="s">
        <v>61</v>
      </c>
      <c r="D853" s="235">
        <f>SUM(D846:D852)/7</f>
        <v>2836</v>
      </c>
      <c r="E853" s="86">
        <f>IFERROR(SUM(E846:E852),0)</f>
        <v>0</v>
      </c>
      <c r="F853" s="87">
        <f>IFERROR(SUM(F846:F852),0)</f>
        <v>0</v>
      </c>
      <c r="G853" s="87">
        <f>IFERROR(SUM(G846:G852),0)</f>
        <v>0</v>
      </c>
      <c r="H853" s="87">
        <f>IFERROR(SUM(H846:H852),0)</f>
        <v>0</v>
      </c>
      <c r="I853" s="87">
        <f>IFERROR(SUM(I846:I852),0)</f>
        <v>0</v>
      </c>
      <c r="J853" s="34">
        <f t="shared" si="237"/>
        <v>0</v>
      </c>
      <c r="K853" s="439"/>
      <c r="L853" s="440"/>
      <c r="M853" s="454" t="s">
        <v>62</v>
      </c>
      <c r="N853" s="455"/>
      <c r="O853" s="455"/>
      <c r="P853" s="12" t="s">
        <v>50</v>
      </c>
      <c r="Q853" s="245"/>
      <c r="R853" s="45">
        <f>'Output data week'!$Y$87</f>
        <v>1979.9999594688416</v>
      </c>
      <c r="U853" s="46"/>
    </row>
    <row r="854" spans="2:25" s="47" customFormat="1" ht="5.25" customHeight="1" x14ac:dyDescent="0.3">
      <c r="B854" s="326"/>
      <c r="C854" s="326"/>
      <c r="D854" s="236"/>
      <c r="E854" s="326"/>
      <c r="F854" s="326"/>
      <c r="G854" s="326"/>
      <c r="H854" s="326"/>
      <c r="I854" s="326"/>
      <c r="J854" s="326"/>
      <c r="K854" s="423"/>
      <c r="L854" s="423"/>
      <c r="M854" s="321"/>
      <c r="N854" s="424"/>
      <c r="O854" s="424"/>
      <c r="P854" s="424"/>
      <c r="Q854" s="424"/>
      <c r="R854" s="424"/>
      <c r="U854" s="46"/>
    </row>
    <row r="855" spans="2:25" s="47" customFormat="1" ht="15.75" customHeight="1" x14ac:dyDescent="0.3">
      <c r="B855" s="363" t="s">
        <v>74</v>
      </c>
      <c r="C855" s="363" t="s">
        <v>75</v>
      </c>
      <c r="D855" s="364" t="s">
        <v>76</v>
      </c>
      <c r="E855" s="365" t="s">
        <v>77</v>
      </c>
      <c r="F855" s="363" t="s">
        <v>69</v>
      </c>
      <c r="G855" s="363" t="s">
        <v>46</v>
      </c>
      <c r="H855" s="363" t="s">
        <v>78</v>
      </c>
      <c r="I855" s="363" t="s">
        <v>79</v>
      </c>
      <c r="J855" s="363" t="s">
        <v>80</v>
      </c>
      <c r="K855" s="501" t="s">
        <v>81</v>
      </c>
      <c r="L855" s="503"/>
      <c r="M855" s="458" t="s">
        <v>37</v>
      </c>
      <c r="N855" s="459"/>
      <c r="O855" s="459"/>
      <c r="P855" s="7" t="s">
        <v>38</v>
      </c>
      <c r="Q855" s="241"/>
      <c r="R855" s="42"/>
      <c r="U855" s="46"/>
    </row>
    <row r="856" spans="2:25" s="47" customFormat="1" ht="13.75" customHeight="1" x14ac:dyDescent="0.3">
      <c r="B856" s="441">
        <f>B846+1</f>
        <v>97</v>
      </c>
      <c r="C856" s="6">
        <f>C852+1</f>
        <v>44899</v>
      </c>
      <c r="D856" s="229">
        <f>IFERROR(IF(C856=$H$9,$K$9,D852-E856),0)</f>
        <v>2836</v>
      </c>
      <c r="E856" s="28"/>
      <c r="F856" s="322"/>
      <c r="G856" s="322"/>
      <c r="H856" s="322"/>
      <c r="I856" s="322"/>
      <c r="J856" s="35">
        <f t="shared" ref="J856:J863" si="240">IFERROR(I856/H856,0)</f>
        <v>0</v>
      </c>
      <c r="K856" s="444"/>
      <c r="L856" s="445"/>
      <c r="M856" s="446" t="s">
        <v>39</v>
      </c>
      <c r="N856" s="447"/>
      <c r="O856" s="447"/>
      <c r="P856" s="8" t="s">
        <v>40</v>
      </c>
      <c r="Q856" s="54">
        <f>IFERROR(((E863/D863)*100),0)</f>
        <v>0</v>
      </c>
      <c r="R856" s="52">
        <f>'Output data week'!$D$88</f>
        <v>0.1</v>
      </c>
      <c r="U856" s="67">
        <f>E863/$Q$9</f>
        <v>0</v>
      </c>
      <c r="V856" s="13" t="s">
        <v>41</v>
      </c>
      <c r="W856" s="70">
        <f>W846+E863</f>
        <v>24</v>
      </c>
      <c r="Y856" s="47" t="s">
        <v>42</v>
      </c>
    </row>
    <row r="857" spans="2:25" s="47" customFormat="1" ht="13.75" customHeight="1" x14ac:dyDescent="0.3">
      <c r="B857" s="442"/>
      <c r="C857" s="6">
        <f t="shared" ref="C857:C862" si="241">C856+1</f>
        <v>44900</v>
      </c>
      <c r="D857" s="229">
        <f t="shared" ref="D857:D862" si="242">IFERROR(IF(C857=$H$9,$K$9,D856-E857),0)</f>
        <v>2836</v>
      </c>
      <c r="E857" s="28"/>
      <c r="F857" s="322"/>
      <c r="G857" s="322"/>
      <c r="H857" s="322"/>
      <c r="I857" s="322"/>
      <c r="J857" s="35">
        <f t="shared" si="240"/>
        <v>0</v>
      </c>
      <c r="K857" s="444"/>
      <c r="L857" s="445"/>
      <c r="M857" s="446" t="s">
        <v>43</v>
      </c>
      <c r="N857" s="447"/>
      <c r="O857" s="447"/>
      <c r="P857" s="8" t="s">
        <v>40</v>
      </c>
      <c r="Q857" s="54">
        <f>IFERROR(((F863/7)*100)/D863,0)</f>
        <v>0</v>
      </c>
      <c r="R857" s="52">
        <f>'Output data week'!$H$88</f>
        <v>71</v>
      </c>
      <c r="U857" s="67">
        <f>((F863/7)/$Q$9)</f>
        <v>0</v>
      </c>
      <c r="V857" s="13" t="s">
        <v>44</v>
      </c>
      <c r="W857" s="69">
        <f>W856/$Q$9</f>
        <v>8.3916083916083916E-3</v>
      </c>
      <c r="Y857" s="68" t="s">
        <v>45</v>
      </c>
    </row>
    <row r="858" spans="2:25" s="47" customFormat="1" ht="13.75" customHeight="1" x14ac:dyDescent="0.3">
      <c r="B858" s="442"/>
      <c r="C858" s="6">
        <f t="shared" si="241"/>
        <v>44901</v>
      </c>
      <c r="D858" s="229">
        <f t="shared" si="242"/>
        <v>2836</v>
      </c>
      <c r="E858" s="28"/>
      <c r="F858" s="322"/>
      <c r="G858" s="322"/>
      <c r="H858" s="322"/>
      <c r="I858" s="322"/>
      <c r="J858" s="35">
        <f t="shared" si="240"/>
        <v>0</v>
      </c>
      <c r="K858" s="444"/>
      <c r="L858" s="445"/>
      <c r="M858" s="446" t="s">
        <v>46</v>
      </c>
      <c r="N858" s="447"/>
      <c r="O858" s="447"/>
      <c r="P858" s="8" t="s">
        <v>40</v>
      </c>
      <c r="Q858" s="80">
        <f>IFERROR(((G863/F863)*100),0)</f>
        <v>0</v>
      </c>
      <c r="R858" s="52"/>
      <c r="U858" s="72">
        <f>U848+F863</f>
        <v>622362</v>
      </c>
      <c r="V858" s="13" t="s">
        <v>47</v>
      </c>
      <c r="W858" s="75">
        <f>U858/$Q$9</f>
        <v>217.6090909090909</v>
      </c>
      <c r="Y858" s="47" t="s">
        <v>63</v>
      </c>
    </row>
    <row r="859" spans="2:25" s="47" customFormat="1" ht="13.75" customHeight="1" x14ac:dyDescent="0.3">
      <c r="B859" s="442"/>
      <c r="C859" s="6">
        <f t="shared" si="241"/>
        <v>44902</v>
      </c>
      <c r="D859" s="229">
        <f t="shared" si="242"/>
        <v>2836</v>
      </c>
      <c r="E859" s="28"/>
      <c r="F859" s="322"/>
      <c r="G859" s="322"/>
      <c r="H859" s="322"/>
      <c r="I859" s="322"/>
      <c r="J859" s="35">
        <f t="shared" si="240"/>
        <v>0</v>
      </c>
      <c r="K859" s="444"/>
      <c r="L859" s="445"/>
      <c r="M859" s="446" t="s">
        <v>49</v>
      </c>
      <c r="N859" s="447"/>
      <c r="O859" s="447"/>
      <c r="P859" s="8" t="s">
        <v>50</v>
      </c>
      <c r="Q859" s="242"/>
      <c r="R859" s="52">
        <f>'Output data week'!$K$88</f>
        <v>65.299999237060547</v>
      </c>
      <c r="U859" s="65">
        <f>F863/$Q$9</f>
        <v>0</v>
      </c>
      <c r="V859" s="13" t="s">
        <v>51</v>
      </c>
    </row>
    <row r="860" spans="2:25" s="47" customFormat="1" ht="13.75" customHeight="1" x14ac:dyDescent="0.3">
      <c r="B860" s="442"/>
      <c r="C860" s="6">
        <f t="shared" si="241"/>
        <v>44903</v>
      </c>
      <c r="D860" s="229">
        <f t="shared" si="242"/>
        <v>2836</v>
      </c>
      <c r="E860" s="28"/>
      <c r="F860" s="322"/>
      <c r="G860" s="322"/>
      <c r="H860" s="322"/>
      <c r="I860" s="322"/>
      <c r="J860" s="35">
        <f t="shared" si="240"/>
        <v>0</v>
      </c>
      <c r="K860" s="444"/>
      <c r="L860" s="445"/>
      <c r="M860" s="446" t="s">
        <v>52</v>
      </c>
      <c r="N860" s="447"/>
      <c r="O860" s="447"/>
      <c r="P860" s="8" t="s">
        <v>50</v>
      </c>
      <c r="Q860" s="39">
        <f>IFERROR(Q859*(Q857/100),0)</f>
        <v>0</v>
      </c>
      <c r="R860" s="52">
        <f>'Output data week'!$M$88</f>
        <v>46.362999458312984</v>
      </c>
      <c r="U860" s="56">
        <f>((F863*Q859)/1000)</f>
        <v>0</v>
      </c>
      <c r="V860" s="13" t="s">
        <v>53</v>
      </c>
      <c r="W860" s="48">
        <f>W850+U860</f>
        <v>6225.9097000000002</v>
      </c>
      <c r="Y860" s="79" t="s">
        <v>54</v>
      </c>
    </row>
    <row r="861" spans="2:25" s="47" customFormat="1" ht="13.75" customHeight="1" x14ac:dyDescent="0.3">
      <c r="B861" s="442"/>
      <c r="C861" s="6">
        <f t="shared" si="241"/>
        <v>44904</v>
      </c>
      <c r="D861" s="229">
        <f t="shared" si="242"/>
        <v>2836</v>
      </c>
      <c r="E861" s="28"/>
      <c r="F861" s="322"/>
      <c r="G861" s="322"/>
      <c r="H861" s="322"/>
      <c r="I861" s="322"/>
      <c r="J861" s="35">
        <f t="shared" si="240"/>
        <v>0</v>
      </c>
      <c r="K861" s="444"/>
      <c r="L861" s="445"/>
      <c r="M861" s="446" t="s">
        <v>55</v>
      </c>
      <c r="N861" s="447"/>
      <c r="O861" s="447"/>
      <c r="P861" s="8" t="s">
        <v>50</v>
      </c>
      <c r="Q861" s="39">
        <f>IFERROR(((H863/7)/D863)*1000,0)</f>
        <v>0</v>
      </c>
      <c r="R861" s="52">
        <f>'Output data week'!$O$88</f>
        <v>125</v>
      </c>
      <c r="U861" s="66">
        <f>U860/$Q$9</f>
        <v>0</v>
      </c>
      <c r="V861" s="13" t="s">
        <v>56</v>
      </c>
      <c r="W861" s="84">
        <f>W860/$Q$9</f>
        <v>2.1768915034965035</v>
      </c>
      <c r="Y861" s="47" t="s">
        <v>57</v>
      </c>
    </row>
    <row r="862" spans="2:25" s="47" customFormat="1" ht="13.75" customHeight="1" thickBot="1" x14ac:dyDescent="0.35">
      <c r="B862" s="442"/>
      <c r="C862" s="20">
        <f t="shared" si="241"/>
        <v>44905</v>
      </c>
      <c r="D862" s="230">
        <f t="shared" si="242"/>
        <v>2836</v>
      </c>
      <c r="E862" s="29"/>
      <c r="F862" s="323"/>
      <c r="G862" s="323"/>
      <c r="H862" s="323"/>
      <c r="I862" s="323"/>
      <c r="J862" s="36">
        <f t="shared" si="240"/>
        <v>0</v>
      </c>
      <c r="K862" s="448"/>
      <c r="L862" s="449"/>
      <c r="M862" s="446" t="s">
        <v>58</v>
      </c>
      <c r="N862" s="447"/>
      <c r="O862" s="447"/>
      <c r="P862" s="8"/>
      <c r="Q862" s="51">
        <f>IFERROR(Q861/Q860,0)</f>
        <v>0</v>
      </c>
      <c r="R862" s="52">
        <f>'Output data week'!$Q$88</f>
        <v>2.6961154683788959</v>
      </c>
      <c r="U862" s="66">
        <f>H863/$Q$9</f>
        <v>0</v>
      </c>
      <c r="V862" s="13" t="s">
        <v>59</v>
      </c>
      <c r="X862" s="47">
        <f>IFERROR((X852+(F863/D863)),0)</f>
        <v>218.76128555910833</v>
      </c>
      <c r="Y862" s="47" t="s">
        <v>60</v>
      </c>
    </row>
    <row r="863" spans="2:25" s="47" customFormat="1" ht="13.75" customHeight="1" x14ac:dyDescent="0.3">
      <c r="B863" s="443"/>
      <c r="C863" s="19" t="s">
        <v>61</v>
      </c>
      <c r="D863" s="231">
        <f>SUM(D856:D862)/7</f>
        <v>2836</v>
      </c>
      <c r="E863" s="23">
        <f>IFERROR(SUM(E856:E862),0)</f>
        <v>0</v>
      </c>
      <c r="F863" s="24">
        <f>IFERROR(SUM(F856:F862),0)</f>
        <v>0</v>
      </c>
      <c r="G863" s="24">
        <f>IFERROR(SUM(G856:G862),0)</f>
        <v>0</v>
      </c>
      <c r="H863" s="24">
        <f>IFERROR(SUM(H856:H862),0)</f>
        <v>0</v>
      </c>
      <c r="I863" s="24">
        <f>IFERROR(SUM(I856:I862),0)</f>
        <v>0</v>
      </c>
      <c r="J863" s="37">
        <f t="shared" si="240"/>
        <v>0</v>
      </c>
      <c r="K863" s="450"/>
      <c r="L863" s="451"/>
      <c r="M863" s="452" t="s">
        <v>62</v>
      </c>
      <c r="N863" s="453"/>
      <c r="O863" s="453"/>
      <c r="P863" s="9" t="s">
        <v>50</v>
      </c>
      <c r="Q863" s="243"/>
      <c r="R863" s="53">
        <f>'Output data week'!$Y$88</f>
        <v>1979.9999594688416</v>
      </c>
      <c r="U863" s="46"/>
    </row>
    <row r="864" spans="2:25" s="47" customFormat="1" ht="5.25" customHeight="1" x14ac:dyDescent="0.3">
      <c r="B864" s="324"/>
      <c r="C864" s="324"/>
      <c r="D864" s="232"/>
      <c r="E864" s="324"/>
      <c r="F864" s="324"/>
      <c r="G864" s="324"/>
      <c r="H864" s="324"/>
      <c r="I864" s="324"/>
      <c r="J864" s="324"/>
      <c r="K864" s="461"/>
      <c r="L864" s="461"/>
      <c r="M864" s="321"/>
      <c r="N864" s="424"/>
      <c r="O864" s="424"/>
      <c r="P864" s="424"/>
      <c r="Q864" s="424"/>
      <c r="R864" s="424"/>
      <c r="U864" s="46"/>
    </row>
    <row r="865" spans="2:26" s="47" customFormat="1" ht="15.75" customHeight="1" x14ac:dyDescent="0.3">
      <c r="B865" s="363" t="s">
        <v>74</v>
      </c>
      <c r="C865" s="363" t="s">
        <v>75</v>
      </c>
      <c r="D865" s="364" t="s">
        <v>76</v>
      </c>
      <c r="E865" s="365" t="s">
        <v>77</v>
      </c>
      <c r="F865" s="363" t="s">
        <v>71</v>
      </c>
      <c r="G865" s="363" t="s">
        <v>46</v>
      </c>
      <c r="H865" s="363" t="s">
        <v>78</v>
      </c>
      <c r="I865" s="363" t="s">
        <v>79</v>
      </c>
      <c r="J865" s="363" t="s">
        <v>80</v>
      </c>
      <c r="K865" s="501" t="s">
        <v>81</v>
      </c>
      <c r="L865" s="502"/>
      <c r="M865" s="428" t="s">
        <v>37</v>
      </c>
      <c r="N865" s="429"/>
      <c r="O865" s="429"/>
      <c r="P865" s="10" t="s">
        <v>38</v>
      </c>
      <c r="Q865" s="244"/>
      <c r="R865" s="43"/>
      <c r="U865" s="46"/>
    </row>
    <row r="866" spans="2:26" s="47" customFormat="1" ht="12.75" customHeight="1" x14ac:dyDescent="0.3">
      <c r="B866" s="430">
        <f>B856+1</f>
        <v>98</v>
      </c>
      <c r="C866" s="5">
        <f>C862+1</f>
        <v>44906</v>
      </c>
      <c r="D866" s="233">
        <f>IFERROR(IF(C866=$H$9,$K$9,D862-E866),0)</f>
        <v>2836</v>
      </c>
      <c r="E866" s="30"/>
      <c r="F866" s="320"/>
      <c r="G866" s="320"/>
      <c r="H866" s="320"/>
      <c r="I866" s="320"/>
      <c r="J866" s="32">
        <f t="shared" ref="J866:J873" si="243">IFERROR(I866/H866,0)</f>
        <v>0</v>
      </c>
      <c r="K866" s="433"/>
      <c r="L866" s="434"/>
      <c r="M866" s="435" t="s">
        <v>39</v>
      </c>
      <c r="N866" s="436"/>
      <c r="O866" s="436"/>
      <c r="P866" s="11" t="s">
        <v>40</v>
      </c>
      <c r="Q866" s="55">
        <f>IFERROR(((E873/D873)*100),0)</f>
        <v>0</v>
      </c>
      <c r="R866" s="78">
        <f>'Output data week'!$D$89</f>
        <v>0.1</v>
      </c>
      <c r="U866" s="67">
        <f>E873/$Q$9</f>
        <v>0</v>
      </c>
      <c r="V866" s="13" t="s">
        <v>41</v>
      </c>
      <c r="W866" s="70">
        <f>W856+E873</f>
        <v>24</v>
      </c>
      <c r="Y866" s="47" t="s">
        <v>42</v>
      </c>
    </row>
    <row r="867" spans="2:26" s="47" customFormat="1" ht="12.75" customHeight="1" x14ac:dyDescent="0.3">
      <c r="B867" s="431"/>
      <c r="C867" s="5">
        <f t="shared" ref="C867:C872" si="244">C866+1</f>
        <v>44907</v>
      </c>
      <c r="D867" s="233">
        <f t="shared" ref="D867:D872" si="245">IFERROR(IF(C867=$H$9,$K$9,D866-E867),0)</f>
        <v>2836</v>
      </c>
      <c r="E867" s="30"/>
      <c r="F867" s="320"/>
      <c r="G867" s="320"/>
      <c r="H867" s="320"/>
      <c r="I867" s="320"/>
      <c r="J867" s="32">
        <f t="shared" si="243"/>
        <v>0</v>
      </c>
      <c r="K867" s="433"/>
      <c r="L867" s="434"/>
      <c r="M867" s="435" t="s">
        <v>43</v>
      </c>
      <c r="N867" s="436"/>
      <c r="O867" s="436"/>
      <c r="P867" s="11" t="s">
        <v>40</v>
      </c>
      <c r="Q867" s="81">
        <f>IFERROR(((F873/7)*100)/D873,0)</f>
        <v>0</v>
      </c>
      <c r="R867" s="76">
        <f>'Output data week'!$H$89</f>
        <v>71</v>
      </c>
      <c r="U867" s="67">
        <f>((F873/7)/$Q$9)</f>
        <v>0</v>
      </c>
      <c r="V867" s="13" t="s">
        <v>44</v>
      </c>
      <c r="W867" s="69">
        <f>W866/$Q$9</f>
        <v>8.3916083916083916E-3</v>
      </c>
      <c r="Y867" s="68" t="s">
        <v>45</v>
      </c>
    </row>
    <row r="868" spans="2:26" s="47" customFormat="1" ht="12.75" customHeight="1" x14ac:dyDescent="0.3">
      <c r="B868" s="431"/>
      <c r="C868" s="5">
        <f t="shared" si="244"/>
        <v>44908</v>
      </c>
      <c r="D868" s="233">
        <f t="shared" si="245"/>
        <v>2836</v>
      </c>
      <c r="E868" s="30"/>
      <c r="F868" s="320"/>
      <c r="G868" s="320"/>
      <c r="H868" s="320"/>
      <c r="I868" s="320"/>
      <c r="J868" s="32">
        <f t="shared" si="243"/>
        <v>0</v>
      </c>
      <c r="K868" s="433"/>
      <c r="L868" s="434"/>
      <c r="M868" s="435" t="s">
        <v>46</v>
      </c>
      <c r="N868" s="436"/>
      <c r="O868" s="436"/>
      <c r="P868" s="11" t="s">
        <v>40</v>
      </c>
      <c r="Q868" s="55">
        <f>IFERROR(((G873/F873)*100),0)</f>
        <v>0</v>
      </c>
      <c r="R868" s="44"/>
      <c r="U868" s="72">
        <f>U858+F873</f>
        <v>622362</v>
      </c>
      <c r="V868" s="13" t="s">
        <v>47</v>
      </c>
      <c r="W868" s="75">
        <f>U868/$Q$9</f>
        <v>217.6090909090909</v>
      </c>
      <c r="X868" s="74"/>
      <c r="Y868" s="74" t="s">
        <v>63</v>
      </c>
      <c r="Z868" s="74"/>
    </row>
    <row r="869" spans="2:26" s="47" customFormat="1" ht="12.75" customHeight="1" x14ac:dyDescent="0.3">
      <c r="B869" s="431"/>
      <c r="C869" s="5">
        <f t="shared" si="244"/>
        <v>44909</v>
      </c>
      <c r="D869" s="233">
        <f t="shared" si="245"/>
        <v>2836</v>
      </c>
      <c r="E869" s="30"/>
      <c r="F869" s="320"/>
      <c r="G869" s="320"/>
      <c r="H869" s="320"/>
      <c r="I869" s="320"/>
      <c r="J869" s="32">
        <f t="shared" si="243"/>
        <v>0</v>
      </c>
      <c r="K869" s="433"/>
      <c r="L869" s="434"/>
      <c r="M869" s="435" t="s">
        <v>49</v>
      </c>
      <c r="N869" s="436"/>
      <c r="O869" s="436"/>
      <c r="P869" s="11" t="s">
        <v>50</v>
      </c>
      <c r="Q869" s="246"/>
      <c r="R869" s="76">
        <f>'Output data week'!$K$89</f>
        <v>65.299999237060547</v>
      </c>
      <c r="U869" s="65">
        <f>F873/$Q$9</f>
        <v>0</v>
      </c>
      <c r="V869" s="13" t="s">
        <v>51</v>
      </c>
    </row>
    <row r="870" spans="2:26" s="47" customFormat="1" ht="12.75" customHeight="1" x14ac:dyDescent="0.3">
      <c r="B870" s="431"/>
      <c r="C870" s="5">
        <f t="shared" si="244"/>
        <v>44910</v>
      </c>
      <c r="D870" s="233">
        <f t="shared" si="245"/>
        <v>2836</v>
      </c>
      <c r="E870" s="30"/>
      <c r="F870" s="320"/>
      <c r="G870" s="320"/>
      <c r="H870" s="320"/>
      <c r="I870" s="320"/>
      <c r="J870" s="32">
        <f t="shared" si="243"/>
        <v>0</v>
      </c>
      <c r="K870" s="433"/>
      <c r="L870" s="434"/>
      <c r="M870" s="435" t="s">
        <v>52</v>
      </c>
      <c r="N870" s="436"/>
      <c r="O870" s="436"/>
      <c r="P870" s="11" t="s">
        <v>50</v>
      </c>
      <c r="Q870" s="50">
        <f>IFERROR(Q869*(Q867/100),0)</f>
        <v>0</v>
      </c>
      <c r="R870" s="76">
        <f>'Output data week'!$M$89</f>
        <v>46.362999458312984</v>
      </c>
      <c r="U870" s="56">
        <f>((F873*Q869)/1000)</f>
        <v>0</v>
      </c>
      <c r="V870" s="13" t="s">
        <v>53</v>
      </c>
      <c r="W870" s="48">
        <f>W860+U870</f>
        <v>6225.9097000000002</v>
      </c>
      <c r="Y870" s="79" t="s">
        <v>54</v>
      </c>
    </row>
    <row r="871" spans="2:26" s="47" customFormat="1" ht="12.75" customHeight="1" x14ac:dyDescent="0.3">
      <c r="B871" s="431"/>
      <c r="C871" s="5">
        <f t="shared" si="244"/>
        <v>44911</v>
      </c>
      <c r="D871" s="233">
        <f t="shared" si="245"/>
        <v>2836</v>
      </c>
      <c r="E871" s="30"/>
      <c r="F871" s="320"/>
      <c r="G871" s="320"/>
      <c r="H871" s="320"/>
      <c r="I871" s="320"/>
      <c r="J871" s="32">
        <f t="shared" si="243"/>
        <v>0</v>
      </c>
      <c r="K871" s="433"/>
      <c r="L871" s="434"/>
      <c r="M871" s="435" t="s">
        <v>55</v>
      </c>
      <c r="N871" s="436"/>
      <c r="O871" s="436"/>
      <c r="P871" s="11" t="s">
        <v>50</v>
      </c>
      <c r="Q871" s="50">
        <f>IFERROR(((H873/7)/D873)*1000,0)</f>
        <v>0</v>
      </c>
      <c r="R871" s="49">
        <f>'Output data week'!$O$89</f>
        <v>125</v>
      </c>
      <c r="U871" s="66">
        <f>U870/$Q$9</f>
        <v>0</v>
      </c>
      <c r="V871" s="13" t="s">
        <v>56</v>
      </c>
      <c r="W871" s="84">
        <f>W870/$Q$9</f>
        <v>2.1768915034965035</v>
      </c>
      <c r="Y871" s="47" t="s">
        <v>57</v>
      </c>
    </row>
    <row r="872" spans="2:26" s="47" customFormat="1" ht="13.5" customHeight="1" thickBot="1" x14ac:dyDescent="0.35">
      <c r="B872" s="431"/>
      <c r="C872" s="22">
        <f t="shared" si="244"/>
        <v>44912</v>
      </c>
      <c r="D872" s="234">
        <f t="shared" si="245"/>
        <v>2836</v>
      </c>
      <c r="E872" s="31"/>
      <c r="F872" s="325"/>
      <c r="G872" s="325"/>
      <c r="H872" s="325"/>
      <c r="I872" s="325"/>
      <c r="J872" s="33">
        <f t="shared" si="243"/>
        <v>0</v>
      </c>
      <c r="K872" s="437"/>
      <c r="L872" s="438"/>
      <c r="M872" s="435" t="s">
        <v>58</v>
      </c>
      <c r="N872" s="436"/>
      <c r="O872" s="436"/>
      <c r="P872" s="11"/>
      <c r="Q872" s="40">
        <f>IFERROR(Q871/Q870,0)</f>
        <v>0</v>
      </c>
      <c r="R872" s="77">
        <f>'Output data week'!$Q$89</f>
        <v>2.6961154683788959</v>
      </c>
      <c r="U872" s="66">
        <f>H873/$Q$9</f>
        <v>0</v>
      </c>
      <c r="V872" s="13" t="s">
        <v>59</v>
      </c>
      <c r="X872" s="47">
        <f>IFERROR((X862+(F873/D873)),0)</f>
        <v>218.76128555910833</v>
      </c>
      <c r="Y872" s="47" t="s">
        <v>60</v>
      </c>
    </row>
    <row r="873" spans="2:26" s="47" customFormat="1" ht="12.75" customHeight="1" x14ac:dyDescent="0.3">
      <c r="B873" s="432"/>
      <c r="C873" s="21" t="s">
        <v>61</v>
      </c>
      <c r="D873" s="235">
        <f>SUM(D866:D872)/7</f>
        <v>2836</v>
      </c>
      <c r="E873" s="86">
        <f>IFERROR(SUM(E866:E872),0)</f>
        <v>0</v>
      </c>
      <c r="F873" s="87">
        <f>IFERROR(SUM(F866:F872),0)</f>
        <v>0</v>
      </c>
      <c r="G873" s="87">
        <f>IFERROR(SUM(G866:G872),0)</f>
        <v>0</v>
      </c>
      <c r="H873" s="87">
        <f>IFERROR(SUM(H866:H872),0)</f>
        <v>0</v>
      </c>
      <c r="I873" s="87">
        <f>IFERROR(SUM(I866:I872),0)</f>
        <v>0</v>
      </c>
      <c r="J873" s="34">
        <f t="shared" si="243"/>
        <v>0</v>
      </c>
      <c r="K873" s="439"/>
      <c r="L873" s="440"/>
      <c r="M873" s="454" t="s">
        <v>62</v>
      </c>
      <c r="N873" s="455"/>
      <c r="O873" s="455"/>
      <c r="P873" s="12" t="s">
        <v>50</v>
      </c>
      <c r="Q873" s="245"/>
      <c r="R873" s="45">
        <f>'Output data week'!$Y$89</f>
        <v>1979.9999594688416</v>
      </c>
      <c r="U873" s="46"/>
    </row>
    <row r="874" spans="2:26" s="47" customFormat="1" ht="5.25" customHeight="1" x14ac:dyDescent="0.3">
      <c r="B874" s="58"/>
      <c r="C874" s="59"/>
      <c r="D874" s="237"/>
      <c r="E874" s="61"/>
      <c r="F874" s="61"/>
      <c r="G874" s="61"/>
      <c r="H874" s="61"/>
      <c r="I874" s="61"/>
      <c r="J874" s="62"/>
      <c r="K874" s="63"/>
      <c r="L874" s="63"/>
      <c r="M874" s="317"/>
      <c r="N874" s="317"/>
      <c r="O874" s="317"/>
      <c r="P874" s="11"/>
      <c r="Q874" s="253"/>
      <c r="R874" s="57"/>
      <c r="U874" s="46"/>
    </row>
    <row r="875" spans="2:26" s="47" customFormat="1" ht="15.75" customHeight="1" x14ac:dyDescent="0.3">
      <c r="B875" s="504" t="s">
        <v>98</v>
      </c>
      <c r="C875" s="505"/>
      <c r="D875" s="366" t="s">
        <v>65</v>
      </c>
      <c r="E875" s="367">
        <f>E843+E853+E863+E873</f>
        <v>0</v>
      </c>
      <c r="F875" s="367">
        <f>F843+F853+F863+F873</f>
        <v>0</v>
      </c>
      <c r="G875" s="367">
        <f>G843+G853+G863+G873</f>
        <v>0</v>
      </c>
      <c r="H875" s="367">
        <f>H843+H853+H863+H873</f>
        <v>0</v>
      </c>
      <c r="I875" s="367">
        <f>I843+I853+I863+I873</f>
        <v>0</v>
      </c>
      <c r="J875" s="368">
        <f>IFERROR(I875/H875,0)</f>
        <v>0</v>
      </c>
      <c r="K875" s="506" t="s">
        <v>66</v>
      </c>
      <c r="L875" s="507"/>
      <c r="M875" s="507"/>
      <c r="N875" s="507"/>
      <c r="O875" s="369">
        <f>IFERROR(U840+U850+U860+U870,0)</f>
        <v>0</v>
      </c>
      <c r="P875" s="370" t="s">
        <v>67</v>
      </c>
      <c r="Q875" s="371" t="s">
        <v>68</v>
      </c>
      <c r="R875" s="372">
        <f>IFERROR(H875/O875,0)</f>
        <v>0</v>
      </c>
      <c r="U875" s="46"/>
    </row>
    <row r="876" spans="2:26" s="47" customFormat="1" ht="5.25" customHeight="1" x14ac:dyDescent="0.3">
      <c r="B876" s="326"/>
      <c r="C876" s="326"/>
      <c r="D876" s="236"/>
      <c r="E876" s="326"/>
      <c r="F876" s="326"/>
      <c r="G876" s="326"/>
      <c r="H876" s="326"/>
      <c r="I876" s="326"/>
      <c r="J876" s="326"/>
      <c r="K876" s="423"/>
      <c r="L876" s="423"/>
      <c r="M876" s="321"/>
      <c r="N876" s="424"/>
      <c r="O876" s="424"/>
      <c r="P876" s="424"/>
      <c r="Q876" s="424"/>
      <c r="R876" s="424"/>
      <c r="U876" s="46"/>
    </row>
    <row r="877" spans="2:26" s="47" customFormat="1" ht="15.75" customHeight="1" x14ac:dyDescent="0.3">
      <c r="B877" s="363" t="s">
        <v>74</v>
      </c>
      <c r="C877" s="363" t="s">
        <v>75</v>
      </c>
      <c r="D877" s="364" t="s">
        <v>76</v>
      </c>
      <c r="E877" s="365" t="s">
        <v>77</v>
      </c>
      <c r="F877" s="363" t="s">
        <v>69</v>
      </c>
      <c r="G877" s="363" t="s">
        <v>46</v>
      </c>
      <c r="H877" s="363" t="s">
        <v>78</v>
      </c>
      <c r="I877" s="363" t="s">
        <v>79</v>
      </c>
      <c r="J877" s="363" t="s">
        <v>80</v>
      </c>
      <c r="K877" s="501" t="s">
        <v>81</v>
      </c>
      <c r="L877" s="503"/>
      <c r="M877" s="458" t="s">
        <v>37</v>
      </c>
      <c r="N877" s="459"/>
      <c r="O877" s="459"/>
      <c r="P877" s="7" t="s">
        <v>38</v>
      </c>
      <c r="Q877" s="241"/>
      <c r="R877" s="42"/>
      <c r="U877" s="46"/>
    </row>
    <row r="878" spans="2:26" s="47" customFormat="1" ht="13.75" customHeight="1" x14ac:dyDescent="0.3">
      <c r="B878" s="441">
        <f>B866+1</f>
        <v>99</v>
      </c>
      <c r="C878" s="6">
        <f>C872+1</f>
        <v>44913</v>
      </c>
      <c r="D878" s="229">
        <f>IFERROR(IF(C878=$H$9,$K$9,D872-E878),0)</f>
        <v>2836</v>
      </c>
      <c r="E878" s="28"/>
      <c r="F878" s="322"/>
      <c r="G878" s="322"/>
      <c r="H878" s="322"/>
      <c r="I878" s="322"/>
      <c r="J878" s="35">
        <f t="shared" ref="J878:J885" si="246">IFERROR(I878/H878,0)</f>
        <v>0</v>
      </c>
      <c r="K878" s="444"/>
      <c r="L878" s="445"/>
      <c r="M878" s="446" t="s">
        <v>39</v>
      </c>
      <c r="N878" s="447"/>
      <c r="O878" s="447"/>
      <c r="P878" s="8" t="s">
        <v>40</v>
      </c>
      <c r="Q878" s="54">
        <f>IFERROR(((E885/D885)*100),0)</f>
        <v>0</v>
      </c>
      <c r="R878" s="52">
        <f>'Output data week'!$D$90</f>
        <v>0.1</v>
      </c>
      <c r="U878" s="67">
        <f>E885/$Q$9</f>
        <v>0</v>
      </c>
      <c r="V878" s="13" t="s">
        <v>41</v>
      </c>
      <c r="W878" s="70">
        <f>E885+W866</f>
        <v>24</v>
      </c>
      <c r="Y878" s="47" t="s">
        <v>42</v>
      </c>
    </row>
    <row r="879" spans="2:26" s="47" customFormat="1" ht="13.75" customHeight="1" x14ac:dyDescent="0.3">
      <c r="B879" s="442"/>
      <c r="C879" s="6">
        <f t="shared" ref="C879:C884" si="247">C878+1</f>
        <v>44914</v>
      </c>
      <c r="D879" s="229">
        <f t="shared" ref="D879:D884" si="248">D878-E878</f>
        <v>2836</v>
      </c>
      <c r="E879" s="28"/>
      <c r="F879" s="322"/>
      <c r="G879" s="322"/>
      <c r="H879" s="322"/>
      <c r="I879" s="322"/>
      <c r="J879" s="35">
        <f t="shared" si="246"/>
        <v>0</v>
      </c>
      <c r="K879" s="444"/>
      <c r="L879" s="445"/>
      <c r="M879" s="446" t="s">
        <v>43</v>
      </c>
      <c r="N879" s="447"/>
      <c r="O879" s="447"/>
      <c r="P879" s="8" t="s">
        <v>40</v>
      </c>
      <c r="Q879" s="54">
        <f>IFERROR(((F885/7)*100)/D885,0)</f>
        <v>0</v>
      </c>
      <c r="R879" s="52">
        <f>'Output data week'!$H$90</f>
        <v>71</v>
      </c>
      <c r="U879" s="67">
        <f>((F885/7)/$Q$9)</f>
        <v>0</v>
      </c>
      <c r="V879" s="13" t="s">
        <v>44</v>
      </c>
      <c r="W879" s="69">
        <f>W878/$Q$9</f>
        <v>8.3916083916083916E-3</v>
      </c>
      <c r="Y879" s="68" t="s">
        <v>45</v>
      </c>
    </row>
    <row r="880" spans="2:26" s="47" customFormat="1" ht="13.75" customHeight="1" x14ac:dyDescent="0.3">
      <c r="B880" s="442"/>
      <c r="C880" s="6">
        <f t="shared" si="247"/>
        <v>44915</v>
      </c>
      <c r="D880" s="229">
        <f t="shared" si="248"/>
        <v>2836</v>
      </c>
      <c r="E880" s="28"/>
      <c r="F880" s="322"/>
      <c r="G880" s="322"/>
      <c r="H880" s="322"/>
      <c r="I880" s="322"/>
      <c r="J880" s="35">
        <f t="shared" si="246"/>
        <v>0</v>
      </c>
      <c r="K880" s="444"/>
      <c r="L880" s="445"/>
      <c r="M880" s="446" t="s">
        <v>46</v>
      </c>
      <c r="N880" s="447"/>
      <c r="O880" s="447"/>
      <c r="P880" s="8" t="s">
        <v>40</v>
      </c>
      <c r="Q880" s="80">
        <f>IFERROR(((G885/F885)*100),0)</f>
        <v>0</v>
      </c>
      <c r="R880" s="52"/>
      <c r="U880" s="72">
        <f>U868+F885</f>
        <v>622362</v>
      </c>
      <c r="V880" s="13" t="s">
        <v>47</v>
      </c>
      <c r="W880" s="75">
        <f>U880/$Q$9</f>
        <v>217.6090909090909</v>
      </c>
      <c r="Y880" s="47" t="s">
        <v>63</v>
      </c>
    </row>
    <row r="881" spans="2:26" s="47" customFormat="1" ht="13.75" customHeight="1" x14ac:dyDescent="0.3">
      <c r="B881" s="442"/>
      <c r="C881" s="6">
        <f t="shared" si="247"/>
        <v>44916</v>
      </c>
      <c r="D881" s="229">
        <f t="shared" si="248"/>
        <v>2836</v>
      </c>
      <c r="E881" s="28"/>
      <c r="F881" s="322"/>
      <c r="G881" s="322"/>
      <c r="H881" s="322"/>
      <c r="I881" s="322"/>
      <c r="J881" s="35">
        <f t="shared" si="246"/>
        <v>0</v>
      </c>
      <c r="K881" s="444"/>
      <c r="L881" s="445"/>
      <c r="M881" s="446" t="s">
        <v>49</v>
      </c>
      <c r="N881" s="447"/>
      <c r="O881" s="447"/>
      <c r="P881" s="8" t="s">
        <v>50</v>
      </c>
      <c r="Q881" s="242"/>
      <c r="R881" s="52">
        <f>'Output data week'!$K$90</f>
        <v>65.299999237060547</v>
      </c>
      <c r="U881" s="65">
        <f>F885/$Q$9</f>
        <v>0</v>
      </c>
      <c r="V881" s="13" t="s">
        <v>51</v>
      </c>
    </row>
    <row r="882" spans="2:26" s="47" customFormat="1" ht="13.75" customHeight="1" x14ac:dyDescent="0.3">
      <c r="B882" s="442"/>
      <c r="C882" s="6">
        <f t="shared" si="247"/>
        <v>44917</v>
      </c>
      <c r="D882" s="229">
        <f t="shared" si="248"/>
        <v>2836</v>
      </c>
      <c r="E882" s="28"/>
      <c r="F882" s="322"/>
      <c r="G882" s="322"/>
      <c r="H882" s="322"/>
      <c r="I882" s="322"/>
      <c r="J882" s="35">
        <f t="shared" si="246"/>
        <v>0</v>
      </c>
      <c r="K882" s="444"/>
      <c r="L882" s="445"/>
      <c r="M882" s="446" t="s">
        <v>52</v>
      </c>
      <c r="N882" s="447"/>
      <c r="O882" s="447"/>
      <c r="P882" s="8" t="s">
        <v>50</v>
      </c>
      <c r="Q882" s="39">
        <f>IFERROR(Q881*(Q879/100),0)</f>
        <v>0</v>
      </c>
      <c r="R882" s="52">
        <f>'Output data week'!$M$90</f>
        <v>46.362999458312984</v>
      </c>
      <c r="U882" s="56">
        <f>((F885*Q881)/1000)</f>
        <v>0</v>
      </c>
      <c r="V882" s="13" t="s">
        <v>53</v>
      </c>
      <c r="W882" s="75">
        <f>W870+U882</f>
        <v>6225.9097000000002</v>
      </c>
      <c r="Y882" s="79" t="s">
        <v>54</v>
      </c>
    </row>
    <row r="883" spans="2:26" s="47" customFormat="1" ht="13.75" customHeight="1" x14ac:dyDescent="0.3">
      <c r="B883" s="442"/>
      <c r="C883" s="6">
        <f t="shared" si="247"/>
        <v>44918</v>
      </c>
      <c r="D883" s="229">
        <f t="shared" si="248"/>
        <v>2836</v>
      </c>
      <c r="E883" s="28"/>
      <c r="F883" s="322"/>
      <c r="G883" s="322"/>
      <c r="H883" s="322"/>
      <c r="I883" s="322"/>
      <c r="J883" s="35">
        <f t="shared" si="246"/>
        <v>0</v>
      </c>
      <c r="K883" s="444"/>
      <c r="L883" s="445"/>
      <c r="M883" s="446" t="s">
        <v>55</v>
      </c>
      <c r="N883" s="447"/>
      <c r="O883" s="447"/>
      <c r="P883" s="8" t="s">
        <v>50</v>
      </c>
      <c r="Q883" s="39">
        <f>IFERROR(((H885/7)/D885)*1000,0)</f>
        <v>0</v>
      </c>
      <c r="R883" s="52">
        <f>'Output data week'!$O$90</f>
        <v>125</v>
      </c>
      <c r="U883" s="66">
        <f>U882/$Q$9</f>
        <v>0</v>
      </c>
      <c r="V883" s="13" t="s">
        <v>56</v>
      </c>
      <c r="W883" s="84">
        <f>W882/$Q$9</f>
        <v>2.1768915034965035</v>
      </c>
      <c r="Y883" s="47" t="s">
        <v>57</v>
      </c>
    </row>
    <row r="884" spans="2:26" s="47" customFormat="1" ht="13.75" customHeight="1" thickBot="1" x14ac:dyDescent="0.35">
      <c r="B884" s="442"/>
      <c r="C884" s="20">
        <f t="shared" si="247"/>
        <v>44919</v>
      </c>
      <c r="D884" s="230">
        <f t="shared" si="248"/>
        <v>2836</v>
      </c>
      <c r="E884" s="29"/>
      <c r="F884" s="323"/>
      <c r="G884" s="323"/>
      <c r="H884" s="323"/>
      <c r="I884" s="323"/>
      <c r="J884" s="36">
        <f t="shared" si="246"/>
        <v>0</v>
      </c>
      <c r="K884" s="448"/>
      <c r="L884" s="449"/>
      <c r="M884" s="446" t="s">
        <v>58</v>
      </c>
      <c r="N884" s="447"/>
      <c r="O884" s="447"/>
      <c r="P884" s="8"/>
      <c r="Q884" s="51">
        <f>IFERROR(Q883/Q882,0)</f>
        <v>0</v>
      </c>
      <c r="R884" s="52">
        <f>'Output data week'!$Q$90</f>
        <v>2.6961154683788959</v>
      </c>
      <c r="U884" s="66">
        <f>H885/$Q$9</f>
        <v>0</v>
      </c>
      <c r="V884" s="13" t="s">
        <v>59</v>
      </c>
      <c r="X884" s="47">
        <f>IFERROR((X872+(F885/D885)),0)</f>
        <v>218.76128555910833</v>
      </c>
      <c r="Y884" s="47" t="s">
        <v>60</v>
      </c>
    </row>
    <row r="885" spans="2:26" s="47" customFormat="1" ht="13.75" customHeight="1" x14ac:dyDescent="0.3">
      <c r="B885" s="443"/>
      <c r="C885" s="19" t="s">
        <v>61</v>
      </c>
      <c r="D885" s="231">
        <f>SUM(D878:D884)/7</f>
        <v>2836</v>
      </c>
      <c r="E885" s="23">
        <f>IFERROR(SUM(E878:E884),0)</f>
        <v>0</v>
      </c>
      <c r="F885" s="24">
        <f>IFERROR(SUM(F878:F884),0)</f>
        <v>0</v>
      </c>
      <c r="G885" s="24">
        <f>IFERROR(SUM(G878:G884),0)</f>
        <v>0</v>
      </c>
      <c r="H885" s="24">
        <f>IFERROR(SUM(H878:H884),0)</f>
        <v>0</v>
      </c>
      <c r="I885" s="24">
        <f>IFERROR(SUM(I878:I884),0)</f>
        <v>0</v>
      </c>
      <c r="J885" s="37">
        <f t="shared" si="246"/>
        <v>0</v>
      </c>
      <c r="K885" s="450"/>
      <c r="L885" s="451"/>
      <c r="M885" s="452" t="s">
        <v>62</v>
      </c>
      <c r="N885" s="453"/>
      <c r="O885" s="453"/>
      <c r="P885" s="9" t="s">
        <v>50</v>
      </c>
      <c r="Q885" s="243"/>
      <c r="R885" s="53">
        <f>'Output data week'!$Y$90</f>
        <v>1979.9999594688416</v>
      </c>
      <c r="U885" s="46"/>
    </row>
    <row r="886" spans="2:26" s="47" customFormat="1" ht="5.25" customHeight="1" x14ac:dyDescent="0.3">
      <c r="B886" s="324"/>
      <c r="C886" s="324"/>
      <c r="D886" s="232"/>
      <c r="E886" s="324"/>
      <c r="F886" s="324"/>
      <c r="G886" s="324"/>
      <c r="H886" s="324"/>
      <c r="I886" s="324"/>
      <c r="J886" s="324"/>
      <c r="K886" s="461"/>
      <c r="L886" s="461"/>
      <c r="M886" s="321"/>
      <c r="N886" s="424"/>
      <c r="O886" s="424"/>
      <c r="P886" s="424"/>
      <c r="Q886" s="424"/>
      <c r="R886" s="424"/>
      <c r="U886" s="46"/>
    </row>
    <row r="887" spans="2:26" s="47" customFormat="1" ht="15.75" customHeight="1" x14ac:dyDescent="0.3">
      <c r="B887" s="363" t="s">
        <v>74</v>
      </c>
      <c r="C887" s="363" t="s">
        <v>75</v>
      </c>
      <c r="D887" s="364" t="s">
        <v>76</v>
      </c>
      <c r="E887" s="365" t="s">
        <v>77</v>
      </c>
      <c r="F887" s="363" t="s">
        <v>69</v>
      </c>
      <c r="G887" s="363" t="s">
        <v>46</v>
      </c>
      <c r="H887" s="363" t="s">
        <v>78</v>
      </c>
      <c r="I887" s="363" t="s">
        <v>79</v>
      </c>
      <c r="J887" s="363" t="s">
        <v>80</v>
      </c>
      <c r="K887" s="501" t="s">
        <v>81</v>
      </c>
      <c r="L887" s="502"/>
      <c r="M887" s="428" t="s">
        <v>37</v>
      </c>
      <c r="N887" s="429"/>
      <c r="O887" s="429"/>
      <c r="P887" s="10" t="s">
        <v>38</v>
      </c>
      <c r="Q887" s="244"/>
      <c r="R887" s="43"/>
      <c r="U887" s="46"/>
    </row>
    <row r="888" spans="2:26" s="47" customFormat="1" ht="13.75" customHeight="1" x14ac:dyDescent="0.3">
      <c r="B888" s="430">
        <f>B878+1</f>
        <v>100</v>
      </c>
      <c r="C888" s="5">
        <f>C884+1</f>
        <v>44920</v>
      </c>
      <c r="D888" s="233">
        <f>IFERROR(IF(C888=$H$9,$K$9,D884-E888),0)</f>
        <v>2836</v>
      </c>
      <c r="E888" s="30"/>
      <c r="F888" s="320"/>
      <c r="G888" s="320"/>
      <c r="H888" s="320"/>
      <c r="I888" s="320"/>
      <c r="J888" s="32">
        <f t="shared" ref="J888:J895" si="249">IFERROR(I888/H888,0)</f>
        <v>0</v>
      </c>
      <c r="K888" s="433"/>
      <c r="L888" s="434"/>
      <c r="M888" s="435" t="s">
        <v>39</v>
      </c>
      <c r="N888" s="436"/>
      <c r="O888" s="436"/>
      <c r="P888" s="11" t="s">
        <v>40</v>
      </c>
      <c r="Q888" s="55">
        <f>IFERROR(((E895/D895)*100),0)</f>
        <v>0</v>
      </c>
      <c r="R888" s="78">
        <f>'Output data week'!$D$91</f>
        <v>0.1</v>
      </c>
      <c r="U888" s="67">
        <f>E895/$Q$9</f>
        <v>0</v>
      </c>
      <c r="V888" s="13" t="s">
        <v>41</v>
      </c>
      <c r="W888" s="70">
        <f>W878+E895</f>
        <v>24</v>
      </c>
      <c r="Y888" s="47" t="s">
        <v>42</v>
      </c>
    </row>
    <row r="889" spans="2:26" s="47" customFormat="1" ht="13.75" customHeight="1" x14ac:dyDescent="0.3">
      <c r="B889" s="431"/>
      <c r="C889" s="5">
        <f t="shared" ref="C889:C894" si="250">C888+1</f>
        <v>44921</v>
      </c>
      <c r="D889" s="233">
        <f t="shared" ref="D889:D894" si="251">IFERROR(IF(C889=$H$9,$K$9,D888-E889),0)</f>
        <v>2836</v>
      </c>
      <c r="E889" s="30"/>
      <c r="F889" s="320"/>
      <c r="G889" s="320"/>
      <c r="H889" s="320"/>
      <c r="I889" s="320"/>
      <c r="J889" s="32">
        <f t="shared" si="249"/>
        <v>0</v>
      </c>
      <c r="K889" s="433"/>
      <c r="L889" s="434"/>
      <c r="M889" s="435" t="s">
        <v>43</v>
      </c>
      <c r="N889" s="436"/>
      <c r="O889" s="436"/>
      <c r="P889" s="11" t="s">
        <v>40</v>
      </c>
      <c r="Q889" s="81">
        <f>IFERROR(((F895/7)*100)/D895,0)</f>
        <v>0</v>
      </c>
      <c r="R889" s="76">
        <f>'Output data week'!$H$91</f>
        <v>71</v>
      </c>
      <c r="U889" s="67">
        <f>((F895/7)/$Q$9)</f>
        <v>0</v>
      </c>
      <c r="V889" s="13" t="s">
        <v>44</v>
      </c>
      <c r="W889" s="69">
        <f>W888/$Q$9</f>
        <v>8.3916083916083916E-3</v>
      </c>
      <c r="Y889" s="68" t="s">
        <v>45</v>
      </c>
    </row>
    <row r="890" spans="2:26" s="47" customFormat="1" ht="13.75" customHeight="1" x14ac:dyDescent="0.3">
      <c r="B890" s="431"/>
      <c r="C890" s="5">
        <f t="shared" si="250"/>
        <v>44922</v>
      </c>
      <c r="D890" s="233">
        <f t="shared" si="251"/>
        <v>2836</v>
      </c>
      <c r="E890" s="30"/>
      <c r="F890" s="320"/>
      <c r="G890" s="320"/>
      <c r="H890" s="320"/>
      <c r="I890" s="320"/>
      <c r="J890" s="32">
        <f t="shared" si="249"/>
        <v>0</v>
      </c>
      <c r="K890" s="433"/>
      <c r="L890" s="434"/>
      <c r="M890" s="435" t="s">
        <v>46</v>
      </c>
      <c r="N890" s="436"/>
      <c r="O890" s="436"/>
      <c r="P890" s="11" t="s">
        <v>40</v>
      </c>
      <c r="Q890" s="55">
        <f>IFERROR(((G895/F895)*100),0)</f>
        <v>0</v>
      </c>
      <c r="R890" s="44"/>
      <c r="U890" s="72">
        <f>U880+F895</f>
        <v>622362</v>
      </c>
      <c r="V890" s="13" t="s">
        <v>47</v>
      </c>
      <c r="W890" s="75">
        <f>U890/$Q$9</f>
        <v>217.6090909090909</v>
      </c>
      <c r="X890" s="74"/>
      <c r="Y890" s="74" t="s">
        <v>63</v>
      </c>
      <c r="Z890" s="74"/>
    </row>
    <row r="891" spans="2:26" s="47" customFormat="1" ht="13.75" customHeight="1" x14ac:dyDescent="0.3">
      <c r="B891" s="431"/>
      <c r="C891" s="5">
        <f t="shared" si="250"/>
        <v>44923</v>
      </c>
      <c r="D891" s="233">
        <f t="shared" si="251"/>
        <v>2836</v>
      </c>
      <c r="E891" s="30"/>
      <c r="F891" s="320"/>
      <c r="G891" s="320"/>
      <c r="H891" s="320"/>
      <c r="I891" s="320"/>
      <c r="J891" s="32">
        <f t="shared" si="249"/>
        <v>0</v>
      </c>
      <c r="K891" s="433"/>
      <c r="L891" s="434"/>
      <c r="M891" s="435" t="s">
        <v>49</v>
      </c>
      <c r="N891" s="436"/>
      <c r="O891" s="436"/>
      <c r="P891" s="11" t="s">
        <v>50</v>
      </c>
      <c r="Q891" s="246"/>
      <c r="R891" s="76">
        <f>'Output data week'!$K$91</f>
        <v>65.349998474121094</v>
      </c>
      <c r="U891" s="65">
        <f>F895/$Q$9</f>
        <v>0</v>
      </c>
      <c r="V891" s="13" t="s">
        <v>51</v>
      </c>
    </row>
    <row r="892" spans="2:26" s="47" customFormat="1" ht="13.75" customHeight="1" x14ac:dyDescent="0.3">
      <c r="B892" s="431"/>
      <c r="C892" s="5">
        <f t="shared" si="250"/>
        <v>44924</v>
      </c>
      <c r="D892" s="233">
        <f t="shared" si="251"/>
        <v>2836</v>
      </c>
      <c r="E892" s="30"/>
      <c r="F892" s="320"/>
      <c r="G892" s="320"/>
      <c r="H892" s="320"/>
      <c r="I892" s="320"/>
      <c r="J892" s="32">
        <f t="shared" si="249"/>
        <v>0</v>
      </c>
      <c r="K892" s="433"/>
      <c r="L892" s="434"/>
      <c r="M892" s="435" t="s">
        <v>52</v>
      </c>
      <c r="N892" s="436"/>
      <c r="O892" s="436"/>
      <c r="P892" s="11" t="s">
        <v>50</v>
      </c>
      <c r="Q892" s="50">
        <f>IFERROR(Q891*(Q889/100),0)</f>
        <v>0</v>
      </c>
      <c r="R892" s="76">
        <f>'Output data week'!$M$91</f>
        <v>46.398498916625975</v>
      </c>
      <c r="U892" s="56">
        <f>((F895*Q891)/1000)</f>
        <v>0</v>
      </c>
      <c r="V892" s="13" t="s">
        <v>53</v>
      </c>
      <c r="W892" s="48">
        <f>W882+U892</f>
        <v>6225.9097000000002</v>
      </c>
      <c r="Y892" s="79" t="s">
        <v>54</v>
      </c>
    </row>
    <row r="893" spans="2:26" s="47" customFormat="1" ht="13.75" customHeight="1" x14ac:dyDescent="0.3">
      <c r="B893" s="431"/>
      <c r="C893" s="5">
        <f t="shared" si="250"/>
        <v>44925</v>
      </c>
      <c r="D893" s="233">
        <f t="shared" si="251"/>
        <v>2836</v>
      </c>
      <c r="E893" s="30"/>
      <c r="F893" s="320"/>
      <c r="G893" s="320"/>
      <c r="H893" s="320"/>
      <c r="I893" s="320"/>
      <c r="J893" s="32">
        <f t="shared" si="249"/>
        <v>0</v>
      </c>
      <c r="K893" s="433"/>
      <c r="L893" s="434"/>
      <c r="M893" s="435" t="s">
        <v>55</v>
      </c>
      <c r="N893" s="436"/>
      <c r="O893" s="436"/>
      <c r="P893" s="11" t="s">
        <v>50</v>
      </c>
      <c r="Q893" s="50">
        <f>IFERROR(((H895/7)/D895)*1000,0)</f>
        <v>0</v>
      </c>
      <c r="R893" s="49">
        <f>'Output data week'!$O$91</f>
        <v>125</v>
      </c>
      <c r="U893" s="66">
        <f>U892/$Q$9</f>
        <v>0</v>
      </c>
      <c r="V893" s="13" t="s">
        <v>56</v>
      </c>
      <c r="W893" s="84">
        <f>W892/$Q$9</f>
        <v>2.1768915034965035</v>
      </c>
      <c r="Y893" s="47" t="s">
        <v>57</v>
      </c>
    </row>
    <row r="894" spans="2:26" s="47" customFormat="1" ht="13.75" customHeight="1" thickBot="1" x14ac:dyDescent="0.35">
      <c r="B894" s="431"/>
      <c r="C894" s="22">
        <f t="shared" si="250"/>
        <v>44926</v>
      </c>
      <c r="D894" s="234">
        <f t="shared" si="251"/>
        <v>2836</v>
      </c>
      <c r="E894" s="31"/>
      <c r="F894" s="325"/>
      <c r="G894" s="325"/>
      <c r="H894" s="325"/>
      <c r="I894" s="325"/>
      <c r="J894" s="33">
        <f t="shared" si="249"/>
        <v>0</v>
      </c>
      <c r="K894" s="437"/>
      <c r="L894" s="438"/>
      <c r="M894" s="435" t="s">
        <v>58</v>
      </c>
      <c r="N894" s="436"/>
      <c r="O894" s="436"/>
      <c r="P894" s="11"/>
      <c r="Q894" s="40">
        <f>IFERROR(Q893/Q892,0)</f>
        <v>0</v>
      </c>
      <c r="R894" s="77">
        <f>'Output data week'!$Q$91</f>
        <v>2.6940526723636902</v>
      </c>
      <c r="U894" s="66">
        <f>H895/$Q$9</f>
        <v>0</v>
      </c>
      <c r="V894" s="13" t="s">
        <v>59</v>
      </c>
      <c r="X894" s="47">
        <f>IFERROR((X884+(F895/D895)),0)</f>
        <v>218.76128555910833</v>
      </c>
      <c r="Y894" s="47" t="s">
        <v>60</v>
      </c>
    </row>
    <row r="895" spans="2:26" s="47" customFormat="1" ht="13.75" customHeight="1" x14ac:dyDescent="0.3">
      <c r="B895" s="432"/>
      <c r="C895" s="21" t="s">
        <v>61</v>
      </c>
      <c r="D895" s="235">
        <f>SUM(D888:D894)/7</f>
        <v>2836</v>
      </c>
      <c r="E895" s="86">
        <f>IFERROR(SUM(E888:E894),0)</f>
        <v>0</v>
      </c>
      <c r="F895" s="87">
        <f>IFERROR(SUM(F888:F894),0)</f>
        <v>0</v>
      </c>
      <c r="G895" s="87">
        <f>IFERROR(SUM(G888:G894),0)</f>
        <v>0</v>
      </c>
      <c r="H895" s="87">
        <f>IFERROR(SUM(H888:H894),0)</f>
        <v>0</v>
      </c>
      <c r="I895" s="87">
        <f>IFERROR(SUM(I888:I894),0)</f>
        <v>0</v>
      </c>
      <c r="J895" s="34">
        <f t="shared" si="249"/>
        <v>0</v>
      </c>
      <c r="K895" s="439"/>
      <c r="L895" s="440"/>
      <c r="M895" s="454" t="s">
        <v>62</v>
      </c>
      <c r="N895" s="455"/>
      <c r="O895" s="455"/>
      <c r="P895" s="12" t="s">
        <v>50</v>
      </c>
      <c r="Q895" s="245"/>
      <c r="R895" s="45">
        <f>'Output data week'!$Y$91</f>
        <v>1979.9999594688416</v>
      </c>
      <c r="U895" s="46"/>
    </row>
    <row r="896" spans="2:26" s="47" customFormat="1" ht="5.25" customHeight="1" x14ac:dyDescent="0.3">
      <c r="B896" s="326"/>
      <c r="C896" s="326"/>
      <c r="D896" s="236"/>
      <c r="E896" s="326"/>
      <c r="F896" s="326"/>
      <c r="G896" s="326"/>
      <c r="H896" s="326"/>
      <c r="I896" s="326"/>
      <c r="J896" s="326"/>
      <c r="K896" s="423"/>
      <c r="L896" s="423"/>
      <c r="M896" s="321"/>
      <c r="N896" s="424"/>
      <c r="O896" s="424"/>
      <c r="P896" s="424"/>
      <c r="Q896" s="424"/>
      <c r="R896" s="424"/>
      <c r="U896" s="46"/>
    </row>
    <row r="897" spans="2:26" s="47" customFormat="1" ht="15.75" customHeight="1" x14ac:dyDescent="0.3">
      <c r="B897" s="363" t="s">
        <v>74</v>
      </c>
      <c r="C897" s="363" t="s">
        <v>75</v>
      </c>
      <c r="D897" s="364" t="s">
        <v>76</v>
      </c>
      <c r="E897" s="365" t="s">
        <v>77</v>
      </c>
      <c r="F897" s="363" t="s">
        <v>69</v>
      </c>
      <c r="G897" s="363" t="s">
        <v>46</v>
      </c>
      <c r="H897" s="363" t="s">
        <v>78</v>
      </c>
      <c r="I897" s="363" t="s">
        <v>79</v>
      </c>
      <c r="J897" s="363" t="s">
        <v>80</v>
      </c>
      <c r="K897" s="501" t="s">
        <v>81</v>
      </c>
      <c r="L897" s="503"/>
      <c r="M897" s="458" t="s">
        <v>37</v>
      </c>
      <c r="N897" s="459"/>
      <c r="O897" s="459"/>
      <c r="P897" s="7" t="s">
        <v>38</v>
      </c>
      <c r="Q897" s="241"/>
      <c r="R897" s="42"/>
      <c r="U897" s="46"/>
    </row>
    <row r="898" spans="2:26" s="47" customFormat="1" ht="13.75" customHeight="1" x14ac:dyDescent="0.3">
      <c r="B898" s="441">
        <f>B888+1</f>
        <v>101</v>
      </c>
      <c r="C898" s="6">
        <f>C894+1</f>
        <v>44927</v>
      </c>
      <c r="D898" s="229">
        <f>IFERROR(IF(C898=$H$9,$K$9,D894-E898),0)</f>
        <v>2836</v>
      </c>
      <c r="E898" s="28"/>
      <c r="F898" s="322"/>
      <c r="G898" s="322"/>
      <c r="H898" s="322"/>
      <c r="I898" s="322"/>
      <c r="J898" s="35">
        <f t="shared" ref="J898:J905" si="252">IFERROR(I898/H898,0)</f>
        <v>0</v>
      </c>
      <c r="K898" s="444"/>
      <c r="L898" s="445"/>
      <c r="M898" s="446" t="s">
        <v>39</v>
      </c>
      <c r="N898" s="447"/>
      <c r="O898" s="447"/>
      <c r="P898" s="8" t="s">
        <v>40</v>
      </c>
      <c r="Q898" s="54">
        <f>IFERROR(((E905/D905)*100),0)</f>
        <v>0</v>
      </c>
      <c r="R898" s="52"/>
      <c r="U898" s="67">
        <f>E905/$Q$9</f>
        <v>0</v>
      </c>
      <c r="V898" s="13" t="s">
        <v>41</v>
      </c>
      <c r="W898" s="70">
        <f>W888+E905</f>
        <v>24</v>
      </c>
      <c r="Y898" s="47" t="s">
        <v>42</v>
      </c>
    </row>
    <row r="899" spans="2:26" s="47" customFormat="1" ht="13.75" customHeight="1" x14ac:dyDescent="0.3">
      <c r="B899" s="442"/>
      <c r="C899" s="6">
        <f t="shared" ref="C899:C904" si="253">C898+1</f>
        <v>44928</v>
      </c>
      <c r="D899" s="229">
        <f t="shared" ref="D899:D904" si="254">IFERROR(IF(C899=$H$9,$K$9,D898-E899),0)</f>
        <v>2836</v>
      </c>
      <c r="E899" s="28"/>
      <c r="F899" s="322"/>
      <c r="G899" s="322"/>
      <c r="H899" s="322"/>
      <c r="I899" s="322"/>
      <c r="J899" s="35">
        <f t="shared" si="252"/>
        <v>0</v>
      </c>
      <c r="K899" s="444"/>
      <c r="L899" s="445"/>
      <c r="M899" s="446" t="s">
        <v>43</v>
      </c>
      <c r="N899" s="447"/>
      <c r="O899" s="447"/>
      <c r="P899" s="8" t="s">
        <v>40</v>
      </c>
      <c r="Q899" s="54">
        <f>IFERROR(((F905/7)*100)/D905,0)</f>
        <v>0</v>
      </c>
      <c r="R899" s="52"/>
      <c r="U899" s="67">
        <f>((F905/7)/$Q$9)</f>
        <v>0</v>
      </c>
      <c r="V899" s="13" t="s">
        <v>44</v>
      </c>
      <c r="W899" s="69">
        <f>W898/$Q$9</f>
        <v>8.3916083916083916E-3</v>
      </c>
      <c r="Y899" s="68" t="s">
        <v>45</v>
      </c>
    </row>
    <row r="900" spans="2:26" s="47" customFormat="1" ht="13.75" customHeight="1" x14ac:dyDescent="0.3">
      <c r="B900" s="442"/>
      <c r="C900" s="6">
        <f t="shared" si="253"/>
        <v>44929</v>
      </c>
      <c r="D900" s="229">
        <f t="shared" si="254"/>
        <v>2836</v>
      </c>
      <c r="E900" s="28"/>
      <c r="F900" s="322"/>
      <c r="G900" s="322"/>
      <c r="H900" s="322"/>
      <c r="I900" s="322"/>
      <c r="J900" s="35">
        <f t="shared" si="252"/>
        <v>0</v>
      </c>
      <c r="K900" s="444"/>
      <c r="L900" s="445"/>
      <c r="M900" s="446" t="s">
        <v>46</v>
      </c>
      <c r="N900" s="447"/>
      <c r="O900" s="447"/>
      <c r="P900" s="8" t="s">
        <v>40</v>
      </c>
      <c r="Q900" s="80">
        <f>IFERROR(((G905/F905)*100),0)</f>
        <v>0</v>
      </c>
      <c r="R900" s="52"/>
      <c r="U900" s="72">
        <f>U890+F905</f>
        <v>622362</v>
      </c>
      <c r="V900" s="13" t="s">
        <v>47</v>
      </c>
      <c r="W900" s="75">
        <f>U900/$Q$9</f>
        <v>217.6090909090909</v>
      </c>
      <c r="Y900" s="47" t="s">
        <v>63</v>
      </c>
    </row>
    <row r="901" spans="2:26" s="47" customFormat="1" ht="13.75" customHeight="1" x14ac:dyDescent="0.3">
      <c r="B901" s="442"/>
      <c r="C901" s="6">
        <f t="shared" si="253"/>
        <v>44930</v>
      </c>
      <c r="D901" s="229">
        <f t="shared" si="254"/>
        <v>2836</v>
      </c>
      <c r="E901" s="28"/>
      <c r="F901" s="322"/>
      <c r="G901" s="322"/>
      <c r="H901" s="322"/>
      <c r="I901" s="322"/>
      <c r="J901" s="35">
        <f t="shared" si="252"/>
        <v>0</v>
      </c>
      <c r="K901" s="444"/>
      <c r="L901" s="445"/>
      <c r="M901" s="446" t="s">
        <v>49</v>
      </c>
      <c r="N901" s="447"/>
      <c r="O901" s="447"/>
      <c r="P901" s="8" t="s">
        <v>50</v>
      </c>
      <c r="Q901" s="242"/>
      <c r="R901" s="52"/>
      <c r="U901" s="65">
        <f>F905/$Q$9</f>
        <v>0</v>
      </c>
      <c r="V901" s="13" t="s">
        <v>51</v>
      </c>
    </row>
    <row r="902" spans="2:26" s="47" customFormat="1" ht="13.75" customHeight="1" x14ac:dyDescent="0.3">
      <c r="B902" s="442"/>
      <c r="C902" s="6">
        <f t="shared" si="253"/>
        <v>44931</v>
      </c>
      <c r="D902" s="229">
        <f t="shared" si="254"/>
        <v>2836</v>
      </c>
      <c r="E902" s="28"/>
      <c r="F902" s="322"/>
      <c r="G902" s="322"/>
      <c r="H902" s="322"/>
      <c r="I902" s="322"/>
      <c r="J902" s="35">
        <f t="shared" si="252"/>
        <v>0</v>
      </c>
      <c r="K902" s="444"/>
      <c r="L902" s="445"/>
      <c r="M902" s="446" t="s">
        <v>52</v>
      </c>
      <c r="N902" s="447"/>
      <c r="O902" s="447"/>
      <c r="P902" s="8" t="s">
        <v>50</v>
      </c>
      <c r="Q902" s="39">
        <f>IFERROR(Q901*(Q899/100),0)</f>
        <v>0</v>
      </c>
      <c r="R902" s="52"/>
      <c r="U902" s="56">
        <f>((F905*Q901)/1000)</f>
        <v>0</v>
      </c>
      <c r="V902" s="13" t="s">
        <v>53</v>
      </c>
      <c r="W902" s="48">
        <f>W892+U902</f>
        <v>6225.9097000000002</v>
      </c>
      <c r="Y902" s="79" t="s">
        <v>54</v>
      </c>
    </row>
    <row r="903" spans="2:26" s="47" customFormat="1" ht="13.75" customHeight="1" x14ac:dyDescent="0.3">
      <c r="B903" s="442"/>
      <c r="C903" s="6">
        <f t="shared" si="253"/>
        <v>44932</v>
      </c>
      <c r="D903" s="229">
        <f t="shared" si="254"/>
        <v>2836</v>
      </c>
      <c r="E903" s="28"/>
      <c r="F903" s="322"/>
      <c r="G903" s="322"/>
      <c r="H903" s="322"/>
      <c r="I903" s="322"/>
      <c r="J903" s="35">
        <f t="shared" si="252"/>
        <v>0</v>
      </c>
      <c r="K903" s="444"/>
      <c r="L903" s="445"/>
      <c r="M903" s="446" t="s">
        <v>55</v>
      </c>
      <c r="N903" s="447"/>
      <c r="O903" s="447"/>
      <c r="P903" s="8" t="s">
        <v>50</v>
      </c>
      <c r="Q903" s="39">
        <f>IFERROR(((H905/7)/D905)*1000,0)</f>
        <v>0</v>
      </c>
      <c r="R903" s="52"/>
      <c r="U903" s="66">
        <f>U902/$Q$9</f>
        <v>0</v>
      </c>
      <c r="V903" s="13" t="s">
        <v>56</v>
      </c>
      <c r="W903" s="84">
        <f>W902/$Q$9</f>
        <v>2.1768915034965035</v>
      </c>
      <c r="Y903" s="47" t="s">
        <v>57</v>
      </c>
    </row>
    <row r="904" spans="2:26" s="47" customFormat="1" ht="13.75" customHeight="1" thickBot="1" x14ac:dyDescent="0.35">
      <c r="B904" s="442"/>
      <c r="C904" s="20">
        <f t="shared" si="253"/>
        <v>44933</v>
      </c>
      <c r="D904" s="230">
        <f t="shared" si="254"/>
        <v>2836</v>
      </c>
      <c r="E904" s="29"/>
      <c r="F904" s="323"/>
      <c r="G904" s="323"/>
      <c r="H904" s="323"/>
      <c r="I904" s="323"/>
      <c r="J904" s="36">
        <f t="shared" si="252"/>
        <v>0</v>
      </c>
      <c r="K904" s="448"/>
      <c r="L904" s="449"/>
      <c r="M904" s="446" t="s">
        <v>58</v>
      </c>
      <c r="N904" s="447"/>
      <c r="O904" s="447"/>
      <c r="P904" s="8"/>
      <c r="Q904" s="51">
        <f>IFERROR(Q903/Q902,0)</f>
        <v>0</v>
      </c>
      <c r="R904" s="52"/>
      <c r="U904" s="66">
        <f>H905/$Q$9</f>
        <v>0</v>
      </c>
      <c r="V904" s="13" t="s">
        <v>59</v>
      </c>
      <c r="X904" s="47">
        <f>IFERROR((X894+(F905/D905)),0)</f>
        <v>218.76128555910833</v>
      </c>
      <c r="Y904" s="47" t="s">
        <v>60</v>
      </c>
    </row>
    <row r="905" spans="2:26" s="47" customFormat="1" ht="13.75" customHeight="1" x14ac:dyDescent="0.3">
      <c r="B905" s="443"/>
      <c r="C905" s="19" t="s">
        <v>61</v>
      </c>
      <c r="D905" s="231">
        <f>SUM(D898:D904)/7</f>
        <v>2836</v>
      </c>
      <c r="E905" s="23">
        <f>IFERROR(SUM(E898:E904),0)</f>
        <v>0</v>
      </c>
      <c r="F905" s="24">
        <f>IFERROR(SUM(F898:F904),0)</f>
        <v>0</v>
      </c>
      <c r="G905" s="24">
        <f>IFERROR(SUM(G898:G904),0)</f>
        <v>0</v>
      </c>
      <c r="H905" s="24">
        <f>IFERROR(SUM(H898:H904),0)</f>
        <v>0</v>
      </c>
      <c r="I905" s="24">
        <f>IFERROR(SUM(I898:I904),0)</f>
        <v>0</v>
      </c>
      <c r="J905" s="37">
        <f t="shared" si="252"/>
        <v>0</v>
      </c>
      <c r="K905" s="450"/>
      <c r="L905" s="451"/>
      <c r="M905" s="452" t="s">
        <v>62</v>
      </c>
      <c r="N905" s="453"/>
      <c r="O905" s="453"/>
      <c r="P905" s="9" t="s">
        <v>50</v>
      </c>
      <c r="Q905" s="243"/>
      <c r="R905" s="53"/>
      <c r="U905" s="46"/>
    </row>
    <row r="906" spans="2:26" s="47" customFormat="1" ht="5.25" customHeight="1" x14ac:dyDescent="0.3">
      <c r="B906" s="324"/>
      <c r="C906" s="324"/>
      <c r="D906" s="232"/>
      <c r="E906" s="324"/>
      <c r="F906" s="324"/>
      <c r="G906" s="324"/>
      <c r="H906" s="324"/>
      <c r="I906" s="324"/>
      <c r="J906" s="324"/>
      <c r="K906" s="461"/>
      <c r="L906" s="461"/>
      <c r="M906" s="321"/>
      <c r="N906" s="424"/>
      <c r="O906" s="424"/>
      <c r="P906" s="424"/>
      <c r="Q906" s="424"/>
      <c r="R906" s="424"/>
      <c r="U906" s="46"/>
    </row>
    <row r="907" spans="2:26" s="47" customFormat="1" ht="15.75" customHeight="1" x14ac:dyDescent="0.3">
      <c r="B907" s="363" t="s">
        <v>74</v>
      </c>
      <c r="C907" s="363" t="s">
        <v>75</v>
      </c>
      <c r="D907" s="364" t="s">
        <v>76</v>
      </c>
      <c r="E907" s="365" t="s">
        <v>77</v>
      </c>
      <c r="F907" s="363" t="s">
        <v>71</v>
      </c>
      <c r="G907" s="363" t="s">
        <v>46</v>
      </c>
      <c r="H907" s="363" t="s">
        <v>78</v>
      </c>
      <c r="I907" s="363" t="s">
        <v>79</v>
      </c>
      <c r="J907" s="363" t="s">
        <v>80</v>
      </c>
      <c r="K907" s="501" t="s">
        <v>81</v>
      </c>
      <c r="L907" s="502"/>
      <c r="M907" s="428" t="s">
        <v>37</v>
      </c>
      <c r="N907" s="429"/>
      <c r="O907" s="429"/>
      <c r="P907" s="10" t="s">
        <v>38</v>
      </c>
      <c r="Q907" s="244"/>
      <c r="R907" s="43"/>
      <c r="U907" s="46"/>
    </row>
    <row r="908" spans="2:26" s="47" customFormat="1" ht="12.75" customHeight="1" x14ac:dyDescent="0.3">
      <c r="B908" s="430">
        <f>B898+1</f>
        <v>102</v>
      </c>
      <c r="C908" s="5">
        <f>C904+1</f>
        <v>44934</v>
      </c>
      <c r="D908" s="233">
        <f>IFERROR(IF(C908=$H$9,$K$9,D904-E908),0)</f>
        <v>2836</v>
      </c>
      <c r="E908" s="30"/>
      <c r="F908" s="320"/>
      <c r="G908" s="320"/>
      <c r="H908" s="320"/>
      <c r="I908" s="320"/>
      <c r="J908" s="32">
        <f t="shared" ref="J908:J915" si="255">IFERROR(I908/H908,0)</f>
        <v>0</v>
      </c>
      <c r="K908" s="433"/>
      <c r="L908" s="434"/>
      <c r="M908" s="435" t="s">
        <v>39</v>
      </c>
      <c r="N908" s="436"/>
      <c r="O908" s="436"/>
      <c r="P908" s="11" t="s">
        <v>40</v>
      </c>
      <c r="Q908" s="55">
        <f>IFERROR(((E915/D915)*100),0)</f>
        <v>0</v>
      </c>
      <c r="R908" s="78"/>
      <c r="U908" s="67">
        <f>E915/$Q$9</f>
        <v>0</v>
      </c>
      <c r="V908" s="13" t="s">
        <v>41</v>
      </c>
      <c r="W908" s="70">
        <f>W898+E915</f>
        <v>24</v>
      </c>
      <c r="Y908" s="47" t="s">
        <v>42</v>
      </c>
    </row>
    <row r="909" spans="2:26" s="47" customFormat="1" ht="12.75" customHeight="1" x14ac:dyDescent="0.3">
      <c r="B909" s="431"/>
      <c r="C909" s="5">
        <f t="shared" ref="C909:C914" si="256">C908+1</f>
        <v>44935</v>
      </c>
      <c r="D909" s="233">
        <f t="shared" ref="D909:D914" si="257">IFERROR(IF(C909=$H$9,$K$9,D908-E909),0)</f>
        <v>2836</v>
      </c>
      <c r="E909" s="30"/>
      <c r="F909" s="320"/>
      <c r="G909" s="320"/>
      <c r="H909" s="320"/>
      <c r="I909" s="320"/>
      <c r="J909" s="32">
        <f t="shared" si="255"/>
        <v>0</v>
      </c>
      <c r="K909" s="433"/>
      <c r="L909" s="434"/>
      <c r="M909" s="435" t="s">
        <v>43</v>
      </c>
      <c r="N909" s="436"/>
      <c r="O909" s="436"/>
      <c r="P909" s="11" t="s">
        <v>40</v>
      </c>
      <c r="Q909" s="81">
        <f>IFERROR(((F915/7)*100)/D915,0)</f>
        <v>0</v>
      </c>
      <c r="R909" s="76"/>
      <c r="U909" s="67">
        <f>((F915/7)/$Q$9)</f>
        <v>0</v>
      </c>
      <c r="V909" s="13" t="s">
        <v>44</v>
      </c>
      <c r="W909" s="69">
        <f>W908/$Q$9</f>
        <v>8.3916083916083916E-3</v>
      </c>
      <c r="Y909" s="68" t="s">
        <v>45</v>
      </c>
    </row>
    <row r="910" spans="2:26" s="47" customFormat="1" ht="12.75" customHeight="1" x14ac:dyDescent="0.3">
      <c r="B910" s="431"/>
      <c r="C910" s="5">
        <f t="shared" si="256"/>
        <v>44936</v>
      </c>
      <c r="D910" s="233">
        <f t="shared" si="257"/>
        <v>2836</v>
      </c>
      <c r="E910" s="30"/>
      <c r="F910" s="320"/>
      <c r="G910" s="320"/>
      <c r="H910" s="320"/>
      <c r="I910" s="320"/>
      <c r="J910" s="32">
        <f t="shared" si="255"/>
        <v>0</v>
      </c>
      <c r="K910" s="433"/>
      <c r="L910" s="434"/>
      <c r="M910" s="435" t="s">
        <v>46</v>
      </c>
      <c r="N910" s="436"/>
      <c r="O910" s="436"/>
      <c r="P910" s="11" t="s">
        <v>40</v>
      </c>
      <c r="Q910" s="55">
        <f>IFERROR(((G915/F915)*100),0)</f>
        <v>0</v>
      </c>
      <c r="R910" s="44"/>
      <c r="U910" s="72">
        <f>U900+F915</f>
        <v>622362</v>
      </c>
      <c r="V910" s="13" t="s">
        <v>47</v>
      </c>
      <c r="W910" s="75">
        <f>U910/$Q$9</f>
        <v>217.6090909090909</v>
      </c>
      <c r="X910" s="74"/>
      <c r="Y910" s="74" t="s">
        <v>63</v>
      </c>
      <c r="Z910" s="74"/>
    </row>
    <row r="911" spans="2:26" s="47" customFormat="1" ht="12.75" customHeight="1" x14ac:dyDescent="0.3">
      <c r="B911" s="431"/>
      <c r="C911" s="5">
        <f t="shared" si="256"/>
        <v>44937</v>
      </c>
      <c r="D911" s="233">
        <f t="shared" si="257"/>
        <v>2836</v>
      </c>
      <c r="E911" s="30"/>
      <c r="F911" s="320"/>
      <c r="G911" s="320"/>
      <c r="H911" s="320"/>
      <c r="I911" s="320"/>
      <c r="J911" s="32">
        <f t="shared" si="255"/>
        <v>0</v>
      </c>
      <c r="K911" s="433"/>
      <c r="L911" s="434"/>
      <c r="M911" s="435" t="s">
        <v>49</v>
      </c>
      <c r="N911" s="436"/>
      <c r="O911" s="436"/>
      <c r="P911" s="11" t="s">
        <v>50</v>
      </c>
      <c r="Q911" s="246"/>
      <c r="R911" s="76"/>
      <c r="U911" s="65">
        <f>F915/$Q$9</f>
        <v>0</v>
      </c>
      <c r="V911" s="13" t="s">
        <v>51</v>
      </c>
    </row>
    <row r="912" spans="2:26" s="47" customFormat="1" ht="12.75" customHeight="1" x14ac:dyDescent="0.3">
      <c r="B912" s="431"/>
      <c r="C912" s="5">
        <f t="shared" si="256"/>
        <v>44938</v>
      </c>
      <c r="D912" s="233">
        <f t="shared" si="257"/>
        <v>2836</v>
      </c>
      <c r="E912" s="30"/>
      <c r="F912" s="320"/>
      <c r="G912" s="320"/>
      <c r="H912" s="320"/>
      <c r="I912" s="320"/>
      <c r="J912" s="32">
        <f t="shared" si="255"/>
        <v>0</v>
      </c>
      <c r="K912" s="433"/>
      <c r="L912" s="434"/>
      <c r="M912" s="435" t="s">
        <v>52</v>
      </c>
      <c r="N912" s="436"/>
      <c r="O912" s="436"/>
      <c r="P912" s="11" t="s">
        <v>50</v>
      </c>
      <c r="Q912" s="50">
        <f>IFERROR(Q911*(Q909/100),0)</f>
        <v>0</v>
      </c>
      <c r="R912" s="76"/>
      <c r="U912" s="56">
        <f>((F915*Q911)/1000)</f>
        <v>0</v>
      </c>
      <c r="V912" s="13" t="s">
        <v>53</v>
      </c>
      <c r="W912" s="48">
        <f>W902+U912</f>
        <v>6225.9097000000002</v>
      </c>
      <c r="Y912" s="79" t="s">
        <v>54</v>
      </c>
    </row>
    <row r="913" spans="2:25" s="47" customFormat="1" ht="12.75" customHeight="1" x14ac:dyDescent="0.3">
      <c r="B913" s="431"/>
      <c r="C913" s="5">
        <f t="shared" si="256"/>
        <v>44939</v>
      </c>
      <c r="D913" s="233">
        <f t="shared" si="257"/>
        <v>2836</v>
      </c>
      <c r="E913" s="30"/>
      <c r="F913" s="320"/>
      <c r="G913" s="320"/>
      <c r="H913" s="320"/>
      <c r="I913" s="320"/>
      <c r="J913" s="32">
        <f t="shared" si="255"/>
        <v>0</v>
      </c>
      <c r="K913" s="433"/>
      <c r="L913" s="434"/>
      <c r="M913" s="435" t="s">
        <v>55</v>
      </c>
      <c r="N913" s="436"/>
      <c r="O913" s="436"/>
      <c r="P913" s="11" t="s">
        <v>50</v>
      </c>
      <c r="Q913" s="50">
        <f>IFERROR(((H915/7)/D915)*1000,0)</f>
        <v>0</v>
      </c>
      <c r="R913" s="49"/>
      <c r="U913" s="66">
        <f>U912/$Q$9</f>
        <v>0</v>
      </c>
      <c r="V913" s="13" t="s">
        <v>56</v>
      </c>
      <c r="W913" s="84">
        <f>W912/$Q$9</f>
        <v>2.1768915034965035</v>
      </c>
      <c r="Y913" s="47" t="s">
        <v>57</v>
      </c>
    </row>
    <row r="914" spans="2:25" s="47" customFormat="1" ht="13.5" customHeight="1" thickBot="1" x14ac:dyDescent="0.35">
      <c r="B914" s="431"/>
      <c r="C914" s="22">
        <f t="shared" si="256"/>
        <v>44940</v>
      </c>
      <c r="D914" s="234">
        <f t="shared" si="257"/>
        <v>2836</v>
      </c>
      <c r="E914" s="31"/>
      <c r="F914" s="325"/>
      <c r="G914" s="325"/>
      <c r="H914" s="325"/>
      <c r="I914" s="325"/>
      <c r="J914" s="33">
        <f t="shared" si="255"/>
        <v>0</v>
      </c>
      <c r="K914" s="437"/>
      <c r="L914" s="438"/>
      <c r="M914" s="435" t="s">
        <v>58</v>
      </c>
      <c r="N914" s="436"/>
      <c r="O914" s="436"/>
      <c r="P914" s="11"/>
      <c r="Q914" s="40">
        <f>IFERROR(Q913/Q912,0)</f>
        <v>0</v>
      </c>
      <c r="R914" s="77"/>
      <c r="U914" s="66">
        <f>H915/$Q$9</f>
        <v>0</v>
      </c>
      <c r="V914" s="13" t="s">
        <v>59</v>
      </c>
      <c r="X914" s="47">
        <f>IFERROR((X904+(F915/D915)),0)</f>
        <v>218.76128555910833</v>
      </c>
      <c r="Y914" s="47" t="s">
        <v>60</v>
      </c>
    </row>
    <row r="915" spans="2:25" s="47" customFormat="1" ht="12.75" customHeight="1" x14ac:dyDescent="0.3">
      <c r="B915" s="432"/>
      <c r="C915" s="21" t="s">
        <v>61</v>
      </c>
      <c r="D915" s="235">
        <f>SUM(D908:D914)/7</f>
        <v>2836</v>
      </c>
      <c r="E915" s="86">
        <f>IFERROR(SUM(E908:E914),0)</f>
        <v>0</v>
      </c>
      <c r="F915" s="87">
        <f>IFERROR(SUM(F908:F914),0)</f>
        <v>0</v>
      </c>
      <c r="G915" s="87">
        <f>IFERROR(SUM(G908:G914),0)</f>
        <v>0</v>
      </c>
      <c r="H915" s="87">
        <f>IFERROR(SUM(H908:H914),0)</f>
        <v>0</v>
      </c>
      <c r="I915" s="87">
        <f>IFERROR(SUM(I908:I914),0)</f>
        <v>0</v>
      </c>
      <c r="J915" s="34">
        <f t="shared" si="255"/>
        <v>0</v>
      </c>
      <c r="K915" s="439"/>
      <c r="L915" s="440"/>
      <c r="M915" s="454" t="s">
        <v>62</v>
      </c>
      <c r="N915" s="455"/>
      <c r="O915" s="455"/>
      <c r="P915" s="12" t="s">
        <v>50</v>
      </c>
      <c r="Q915" s="245"/>
      <c r="R915" s="45"/>
      <c r="U915" s="46"/>
    </row>
    <row r="916" spans="2:25" s="47" customFormat="1" ht="5.25" customHeight="1" x14ac:dyDescent="0.3">
      <c r="B916" s="58"/>
      <c r="C916" s="59"/>
      <c r="D916" s="237"/>
      <c r="E916" s="61"/>
      <c r="F916" s="61"/>
      <c r="G916" s="61"/>
      <c r="H916" s="61"/>
      <c r="I916" s="61"/>
      <c r="J916" s="62"/>
      <c r="K916" s="63"/>
      <c r="L916" s="63"/>
      <c r="M916" s="317"/>
      <c r="N916" s="317"/>
      <c r="O916" s="317"/>
      <c r="P916" s="11"/>
      <c r="Q916" s="253"/>
      <c r="R916" s="57"/>
      <c r="U916" s="46"/>
    </row>
    <row r="917" spans="2:25" s="47" customFormat="1" ht="15.75" customHeight="1" x14ac:dyDescent="0.3">
      <c r="B917" s="520" t="s">
        <v>99</v>
      </c>
      <c r="C917" s="521"/>
      <c r="D917" s="377" t="s">
        <v>65</v>
      </c>
      <c r="E917" s="378">
        <f>E885+E895+E905+E915</f>
        <v>0</v>
      </c>
      <c r="F917" s="378">
        <f>F885+F895+F905+F915</f>
        <v>0</v>
      </c>
      <c r="G917" s="378">
        <f>G885+G895+G905+G915</f>
        <v>0</v>
      </c>
      <c r="H917" s="378">
        <f>H885+H895+H905+H915</f>
        <v>0</v>
      </c>
      <c r="I917" s="378">
        <f>I885+I895+I905+I915</f>
        <v>0</v>
      </c>
      <c r="J917" s="379">
        <f>IFERROR(I917/H917,0)</f>
        <v>0</v>
      </c>
      <c r="K917" s="522" t="s">
        <v>66</v>
      </c>
      <c r="L917" s="523"/>
      <c r="M917" s="507"/>
      <c r="N917" s="507"/>
      <c r="O917" s="369">
        <f>IFERROR(U882+U892+U902+U912,0)</f>
        <v>0</v>
      </c>
      <c r="P917" s="370" t="s">
        <v>67</v>
      </c>
      <c r="Q917" s="371" t="s">
        <v>68</v>
      </c>
      <c r="R917" s="372">
        <f>IFERROR(H917/O917,0)</f>
        <v>0</v>
      </c>
      <c r="U917" s="46"/>
    </row>
    <row r="918" spans="2:25" s="47" customFormat="1" ht="11.25" customHeight="1" x14ac:dyDescent="0.3">
      <c r="B918" s="327"/>
      <c r="C918" s="327"/>
      <c r="D918" s="238"/>
      <c r="E918" s="327"/>
      <c r="F918" s="327"/>
      <c r="G918" s="327"/>
      <c r="H918" s="327"/>
      <c r="I918" s="327"/>
      <c r="J918" s="327"/>
      <c r="K918" s="514"/>
      <c r="L918" s="514"/>
      <c r="M918" s="321"/>
      <c r="N918" s="524" t="s">
        <v>188</v>
      </c>
      <c r="O918" s="524"/>
      <c r="P918" s="524"/>
      <c r="Q918" s="524"/>
      <c r="R918" s="524"/>
      <c r="U918" s="46"/>
    </row>
    <row r="919" spans="2:25" s="200" customFormat="1" ht="15.75" hidden="1" customHeight="1" x14ac:dyDescent="0.3">
      <c r="B919" s="319"/>
      <c r="C919" s="319"/>
      <c r="D919" s="199"/>
      <c r="E919" s="319"/>
      <c r="F919" s="319"/>
      <c r="G919" s="319"/>
      <c r="H919" s="319"/>
      <c r="I919" s="319"/>
      <c r="J919" s="319"/>
      <c r="K919" s="515"/>
      <c r="L919" s="515"/>
      <c r="M919" s="436"/>
      <c r="N919" s="436"/>
      <c r="O919" s="436"/>
      <c r="P919" s="11"/>
      <c r="Q919" s="41"/>
      <c r="R919" s="57"/>
      <c r="U919" s="201"/>
    </row>
    <row r="920" spans="2:25" s="200" customFormat="1" ht="13.75" hidden="1" customHeight="1" x14ac:dyDescent="0.3">
      <c r="B920" s="516"/>
      <c r="C920" s="202"/>
      <c r="D920" s="203"/>
      <c r="E920" s="316"/>
      <c r="F920" s="316"/>
      <c r="G920" s="316"/>
      <c r="H920" s="316"/>
      <c r="I920" s="316"/>
      <c r="J920" s="204"/>
      <c r="K920" s="513"/>
      <c r="L920" s="513"/>
      <c r="M920" s="436"/>
      <c r="N920" s="436"/>
      <c r="O920" s="436"/>
      <c r="P920" s="11"/>
      <c r="Q920" s="55"/>
      <c r="R920" s="196"/>
      <c r="U920" s="205"/>
      <c r="V920" s="206"/>
      <c r="W920" s="207"/>
    </row>
    <row r="921" spans="2:25" s="200" customFormat="1" ht="13.75" hidden="1" customHeight="1" x14ac:dyDescent="0.3">
      <c r="B921" s="516"/>
      <c r="C921" s="202"/>
      <c r="D921" s="203"/>
      <c r="E921" s="316"/>
      <c r="F921" s="316"/>
      <c r="G921" s="316"/>
      <c r="H921" s="316"/>
      <c r="I921" s="316"/>
      <c r="J921" s="204"/>
      <c r="K921" s="513"/>
      <c r="L921" s="513"/>
      <c r="M921" s="436"/>
      <c r="N921" s="436"/>
      <c r="O921" s="436"/>
      <c r="P921" s="11"/>
      <c r="Q921" s="81"/>
      <c r="R921" s="197"/>
      <c r="U921" s="205"/>
      <c r="V921" s="206"/>
      <c r="W921" s="208"/>
      <c r="Y921" s="209"/>
    </row>
    <row r="922" spans="2:25" s="200" customFormat="1" ht="13.75" hidden="1" customHeight="1" x14ac:dyDescent="0.3">
      <c r="B922" s="516"/>
      <c r="C922" s="202"/>
      <c r="D922" s="203"/>
      <c r="E922" s="316"/>
      <c r="F922" s="316"/>
      <c r="G922" s="316"/>
      <c r="H922" s="316"/>
      <c r="I922" s="316"/>
      <c r="J922" s="204"/>
      <c r="K922" s="513"/>
      <c r="L922" s="513"/>
      <c r="M922" s="436"/>
      <c r="N922" s="436"/>
      <c r="O922" s="436"/>
      <c r="P922" s="11"/>
      <c r="Q922" s="55"/>
      <c r="R922" s="57"/>
      <c r="U922" s="72"/>
      <c r="V922" s="206"/>
      <c r="W922" s="210"/>
    </row>
    <row r="923" spans="2:25" s="200" customFormat="1" ht="13.75" hidden="1" customHeight="1" x14ac:dyDescent="0.3">
      <c r="B923" s="516"/>
      <c r="C923" s="202"/>
      <c r="D923" s="203"/>
      <c r="E923" s="316"/>
      <c r="F923" s="316"/>
      <c r="G923" s="316"/>
      <c r="H923" s="316"/>
      <c r="I923" s="316"/>
      <c r="J923" s="204"/>
      <c r="K923" s="513"/>
      <c r="L923" s="513"/>
      <c r="M923" s="436"/>
      <c r="N923" s="436"/>
      <c r="O923" s="436"/>
      <c r="P923" s="11"/>
      <c r="Q923" s="41"/>
      <c r="R923" s="57"/>
      <c r="U923" s="211"/>
      <c r="V923" s="206"/>
    </row>
    <row r="924" spans="2:25" s="200" customFormat="1" ht="13.75" hidden="1" customHeight="1" x14ac:dyDescent="0.3">
      <c r="B924" s="516"/>
      <c r="C924" s="202"/>
      <c r="D924" s="203"/>
      <c r="E924" s="316"/>
      <c r="F924" s="316"/>
      <c r="G924" s="316"/>
      <c r="H924" s="316"/>
      <c r="I924" s="316"/>
      <c r="J924" s="204"/>
      <c r="K924" s="513"/>
      <c r="L924" s="513"/>
      <c r="M924" s="436"/>
      <c r="N924" s="436"/>
      <c r="O924" s="436"/>
      <c r="P924" s="11"/>
      <c r="Q924" s="50"/>
      <c r="R924" s="197"/>
      <c r="U924" s="212"/>
      <c r="V924" s="206"/>
      <c r="W924" s="210"/>
      <c r="Y924" s="213"/>
    </row>
    <row r="925" spans="2:25" s="200" customFormat="1" ht="13.75" hidden="1" customHeight="1" x14ac:dyDescent="0.3">
      <c r="B925" s="516"/>
      <c r="C925" s="202"/>
      <c r="D925" s="203"/>
      <c r="E925" s="316"/>
      <c r="F925" s="316"/>
      <c r="G925" s="316"/>
      <c r="H925" s="316"/>
      <c r="I925" s="316"/>
      <c r="J925" s="204"/>
      <c r="K925" s="513"/>
      <c r="L925" s="513"/>
      <c r="M925" s="436"/>
      <c r="N925" s="436"/>
      <c r="O925" s="436"/>
      <c r="P925" s="11"/>
      <c r="Q925" s="50"/>
      <c r="R925" s="197"/>
      <c r="U925" s="214"/>
      <c r="V925" s="206"/>
      <c r="W925" s="215"/>
    </row>
    <row r="926" spans="2:25" s="200" customFormat="1" ht="13.75" hidden="1" customHeight="1" x14ac:dyDescent="0.3">
      <c r="B926" s="516"/>
      <c r="C926" s="202"/>
      <c r="D926" s="203"/>
      <c r="E926" s="316"/>
      <c r="F926" s="316"/>
      <c r="G926" s="316"/>
      <c r="H926" s="316"/>
      <c r="I926" s="316"/>
      <c r="J926" s="204"/>
      <c r="K926" s="513"/>
      <c r="L926" s="513"/>
      <c r="M926" s="436"/>
      <c r="N926" s="436"/>
      <c r="O926" s="436"/>
      <c r="P926" s="11"/>
      <c r="Q926" s="40"/>
      <c r="R926" s="198"/>
      <c r="U926" s="214"/>
      <c r="V926" s="206"/>
    </row>
    <row r="927" spans="2:25" s="200" customFormat="1" ht="13.75" hidden="1" customHeight="1" x14ac:dyDescent="0.3">
      <c r="B927" s="516"/>
      <c r="C927" s="319"/>
      <c r="D927" s="216"/>
      <c r="E927" s="11"/>
      <c r="F927" s="11"/>
      <c r="G927" s="11"/>
      <c r="H927" s="11"/>
      <c r="I927" s="11"/>
      <c r="J927" s="204"/>
      <c r="K927" s="513"/>
      <c r="L927" s="513"/>
      <c r="M927" s="436"/>
      <c r="N927" s="436"/>
      <c r="O927" s="436"/>
      <c r="P927" s="11"/>
      <c r="Q927" s="41"/>
      <c r="R927" s="57"/>
      <c r="U927" s="201"/>
    </row>
    <row r="928" spans="2:25" s="200" customFormat="1" ht="5.25" hidden="1" customHeight="1" x14ac:dyDescent="0.3">
      <c r="B928" s="318"/>
      <c r="C928" s="318"/>
      <c r="D928" s="217"/>
      <c r="E928" s="318"/>
      <c r="F928" s="318"/>
      <c r="G928" s="318"/>
      <c r="H928" s="318"/>
      <c r="I928" s="318"/>
      <c r="J928" s="318"/>
      <c r="K928" s="517"/>
      <c r="L928" s="517"/>
      <c r="M928" s="318"/>
      <c r="N928" s="517"/>
      <c r="O928" s="517"/>
      <c r="P928" s="517"/>
      <c r="Q928" s="517"/>
      <c r="R928" s="517"/>
      <c r="U928" s="201"/>
    </row>
    <row r="929" spans="1:28" s="200" customFormat="1" ht="15.75" hidden="1" customHeight="1" x14ac:dyDescent="0.3">
      <c r="B929" s="319"/>
      <c r="C929" s="319"/>
      <c r="D929" s="199"/>
      <c r="E929" s="319"/>
      <c r="F929" s="319"/>
      <c r="G929" s="319"/>
      <c r="H929" s="319"/>
      <c r="I929" s="319"/>
      <c r="J929" s="319"/>
      <c r="K929" s="515"/>
      <c r="L929" s="515"/>
      <c r="M929" s="436"/>
      <c r="N929" s="436"/>
      <c r="O929" s="436"/>
      <c r="P929" s="11"/>
      <c r="Q929" s="41"/>
      <c r="R929" s="57"/>
      <c r="U929" s="201"/>
    </row>
    <row r="930" spans="1:28" s="200" customFormat="1" ht="13.75" hidden="1" customHeight="1" x14ac:dyDescent="0.3">
      <c r="B930" s="516"/>
      <c r="C930" s="202"/>
      <c r="D930" s="203"/>
      <c r="E930" s="316"/>
      <c r="F930" s="316"/>
      <c r="G930" s="316"/>
      <c r="H930" s="316"/>
      <c r="I930" s="316"/>
      <c r="J930" s="204"/>
      <c r="K930" s="513"/>
      <c r="L930" s="513"/>
      <c r="M930" s="436"/>
      <c r="N930" s="436"/>
      <c r="O930" s="436"/>
      <c r="P930" s="11"/>
      <c r="Q930" s="55"/>
      <c r="R930" s="196"/>
      <c r="U930" s="205"/>
      <c r="V930" s="206"/>
      <c r="W930" s="207"/>
    </row>
    <row r="931" spans="1:28" s="200" customFormat="1" ht="13.75" hidden="1" customHeight="1" x14ac:dyDescent="0.3">
      <c r="B931" s="516"/>
      <c r="C931" s="202"/>
      <c r="D931" s="203"/>
      <c r="E931" s="316"/>
      <c r="F931" s="316"/>
      <c r="G931" s="316"/>
      <c r="H931" s="316"/>
      <c r="I931" s="316"/>
      <c r="J931" s="204"/>
      <c r="K931" s="513"/>
      <c r="L931" s="513"/>
      <c r="M931" s="436"/>
      <c r="N931" s="436"/>
      <c r="O931" s="436"/>
      <c r="P931" s="11"/>
      <c r="Q931" s="81"/>
      <c r="R931" s="197"/>
      <c r="U931" s="205"/>
      <c r="V931" s="206"/>
      <c r="W931" s="208"/>
      <c r="Y931" s="209"/>
    </row>
    <row r="932" spans="1:28" s="200" customFormat="1" ht="13.75" hidden="1" customHeight="1" x14ac:dyDescent="0.3">
      <c r="B932" s="516"/>
      <c r="C932" s="202"/>
      <c r="D932" s="203"/>
      <c r="E932" s="316"/>
      <c r="F932" s="316"/>
      <c r="G932" s="316"/>
      <c r="H932" s="316"/>
      <c r="I932" s="316"/>
      <c r="J932" s="204"/>
      <c r="K932" s="513"/>
      <c r="L932" s="513"/>
      <c r="M932" s="436"/>
      <c r="N932" s="436"/>
      <c r="O932" s="436"/>
      <c r="P932" s="11"/>
      <c r="Q932" s="55"/>
      <c r="R932" s="57"/>
      <c r="U932" s="72"/>
      <c r="V932" s="206"/>
      <c r="W932" s="210"/>
      <c r="X932" s="218"/>
      <c r="Y932" s="218"/>
      <c r="Z932" s="218"/>
    </row>
    <row r="933" spans="1:28" s="200" customFormat="1" ht="13.75" hidden="1" customHeight="1" x14ac:dyDescent="0.3">
      <c r="B933" s="516"/>
      <c r="C933" s="202"/>
      <c r="D933" s="203"/>
      <c r="E933" s="316"/>
      <c r="F933" s="316"/>
      <c r="G933" s="316"/>
      <c r="H933" s="316"/>
      <c r="I933" s="316"/>
      <c r="J933" s="204"/>
      <c r="K933" s="513"/>
      <c r="L933" s="513"/>
      <c r="M933" s="436"/>
      <c r="N933" s="436"/>
      <c r="O933" s="436"/>
      <c r="P933" s="11"/>
      <c r="Q933" s="41"/>
      <c r="R933" s="57"/>
      <c r="U933" s="211"/>
      <c r="V933" s="206"/>
    </row>
    <row r="934" spans="1:28" s="200" customFormat="1" ht="13.75" hidden="1" customHeight="1" x14ac:dyDescent="0.3">
      <c r="B934" s="516"/>
      <c r="C934" s="202"/>
      <c r="D934" s="203"/>
      <c r="E934" s="316"/>
      <c r="F934" s="316"/>
      <c r="G934" s="316"/>
      <c r="H934" s="316"/>
      <c r="I934" s="316"/>
      <c r="J934" s="204"/>
      <c r="K934" s="513"/>
      <c r="L934" s="513"/>
      <c r="M934" s="436"/>
      <c r="N934" s="436"/>
      <c r="O934" s="436"/>
      <c r="P934" s="11"/>
      <c r="Q934" s="50"/>
      <c r="R934" s="197"/>
      <c r="U934" s="212"/>
      <c r="V934" s="206"/>
      <c r="W934" s="219"/>
      <c r="Y934" s="213"/>
    </row>
    <row r="935" spans="1:28" s="200" customFormat="1" ht="13.75" hidden="1" customHeight="1" x14ac:dyDescent="0.3">
      <c r="B935" s="516"/>
      <c r="C935" s="202"/>
      <c r="D935" s="203"/>
      <c r="E935" s="316"/>
      <c r="F935" s="316"/>
      <c r="G935" s="316"/>
      <c r="H935" s="316"/>
      <c r="I935" s="316"/>
      <c r="J935" s="204"/>
      <c r="K935" s="513"/>
      <c r="L935" s="513"/>
      <c r="M935" s="436"/>
      <c r="N935" s="436"/>
      <c r="O935" s="436"/>
      <c r="P935" s="11"/>
      <c r="Q935" s="50"/>
      <c r="R935" s="197"/>
      <c r="U935" s="214"/>
      <c r="V935" s="206"/>
      <c r="W935" s="215"/>
    </row>
    <row r="936" spans="1:28" s="200" customFormat="1" ht="13.75" hidden="1" customHeight="1" x14ac:dyDescent="0.3">
      <c r="B936" s="516"/>
      <c r="C936" s="202"/>
      <c r="D936" s="203"/>
      <c r="E936" s="316"/>
      <c r="F936" s="316"/>
      <c r="G936" s="316"/>
      <c r="H936" s="316"/>
      <c r="I936" s="316"/>
      <c r="J936" s="204"/>
      <c r="K936" s="513"/>
      <c r="L936" s="513"/>
      <c r="M936" s="436"/>
      <c r="N936" s="436"/>
      <c r="O936" s="436"/>
      <c r="P936" s="11"/>
      <c r="Q936" s="40"/>
      <c r="R936" s="198"/>
      <c r="U936" s="214"/>
      <c r="V936" s="206"/>
    </row>
    <row r="937" spans="1:28" s="200" customFormat="1" ht="13.75" hidden="1" customHeight="1" x14ac:dyDescent="0.3">
      <c r="B937" s="516"/>
      <c r="C937" s="319"/>
      <c r="D937" s="220"/>
      <c r="E937" s="11"/>
      <c r="F937" s="11"/>
      <c r="G937" s="11"/>
      <c r="H937" s="11"/>
      <c r="I937" s="11"/>
      <c r="J937" s="204"/>
      <c r="K937" s="513"/>
      <c r="L937" s="513"/>
      <c r="M937" s="436"/>
      <c r="N937" s="436"/>
      <c r="O937" s="436"/>
      <c r="P937" s="11"/>
      <c r="Q937" s="41"/>
      <c r="R937" s="57"/>
      <c r="U937" s="201"/>
    </row>
    <row r="938" spans="1:28" s="200" customFormat="1" ht="5.25" hidden="1" customHeight="1" x14ac:dyDescent="0.3">
      <c r="B938" s="318"/>
      <c r="C938" s="318"/>
      <c r="D938" s="217"/>
      <c r="E938" s="318"/>
      <c r="F938" s="318"/>
      <c r="G938" s="318"/>
      <c r="H938" s="318"/>
      <c r="I938" s="318"/>
      <c r="J938" s="318"/>
      <c r="K938" s="517"/>
      <c r="L938" s="517"/>
      <c r="M938" s="318"/>
      <c r="N938" s="517"/>
      <c r="O938" s="517"/>
      <c r="P938" s="517"/>
      <c r="Q938" s="517"/>
      <c r="R938" s="517"/>
      <c r="U938" s="201"/>
    </row>
    <row r="939" spans="1:28" s="221" customFormat="1" ht="13.75" hidden="1" customHeight="1" x14ac:dyDescent="0.3">
      <c r="A939" s="200"/>
      <c r="B939" s="319"/>
      <c r="C939" s="319"/>
      <c r="D939" s="199"/>
      <c r="E939" s="319"/>
      <c r="F939" s="319"/>
      <c r="G939" s="319"/>
      <c r="H939" s="319"/>
      <c r="I939" s="319"/>
      <c r="J939" s="319"/>
      <c r="K939" s="515"/>
      <c r="L939" s="515"/>
      <c r="M939" s="436"/>
      <c r="N939" s="436"/>
      <c r="O939" s="436"/>
      <c r="P939" s="11"/>
      <c r="Q939" s="41"/>
      <c r="R939" s="57"/>
      <c r="S939" s="200"/>
      <c r="T939" s="200"/>
      <c r="U939" s="201"/>
      <c r="V939" s="200"/>
      <c r="W939" s="200"/>
      <c r="X939" s="200"/>
      <c r="Y939" s="200"/>
      <c r="Z939" s="200"/>
      <c r="AA939" s="200"/>
      <c r="AB939" s="200"/>
    </row>
    <row r="940" spans="1:28" s="200" customFormat="1" ht="12.75" hidden="1" customHeight="1" x14ac:dyDescent="0.3">
      <c r="B940" s="516"/>
      <c r="C940" s="202"/>
      <c r="D940" s="203"/>
      <c r="E940" s="316"/>
      <c r="F940" s="316"/>
      <c r="G940" s="316"/>
      <c r="H940" s="316"/>
      <c r="I940" s="316"/>
      <c r="J940" s="204"/>
      <c r="K940" s="513"/>
      <c r="L940" s="513"/>
      <c r="M940" s="436"/>
      <c r="N940" s="436"/>
      <c r="O940" s="436"/>
      <c r="P940" s="11"/>
      <c r="Q940" s="55"/>
      <c r="R940" s="196"/>
      <c r="U940" s="205"/>
      <c r="V940" s="206"/>
      <c r="W940" s="207"/>
    </row>
    <row r="941" spans="1:28" s="200" customFormat="1" hidden="1" x14ac:dyDescent="0.3">
      <c r="B941" s="516"/>
      <c r="C941" s="202"/>
      <c r="D941" s="203"/>
      <c r="E941" s="316"/>
      <c r="F941" s="316"/>
      <c r="G941" s="316"/>
      <c r="H941" s="316"/>
      <c r="I941" s="316"/>
      <c r="J941" s="204"/>
      <c r="K941" s="513"/>
      <c r="L941" s="513"/>
      <c r="M941" s="436"/>
      <c r="N941" s="436"/>
      <c r="O941" s="436"/>
      <c r="P941" s="11"/>
      <c r="Q941" s="81"/>
      <c r="R941" s="197"/>
      <c r="U941" s="205"/>
      <c r="V941" s="206"/>
      <c r="W941" s="208"/>
      <c r="Y941" s="209"/>
    </row>
    <row r="942" spans="1:28" s="200" customFormat="1" hidden="1" x14ac:dyDescent="0.3">
      <c r="B942" s="516"/>
      <c r="C942" s="202"/>
      <c r="D942" s="203"/>
      <c r="E942" s="316"/>
      <c r="F942" s="316"/>
      <c r="G942" s="316"/>
      <c r="H942" s="316"/>
      <c r="I942" s="316"/>
      <c r="J942" s="204"/>
      <c r="K942" s="513"/>
      <c r="L942" s="513"/>
      <c r="M942" s="436"/>
      <c r="N942" s="436"/>
      <c r="O942" s="436"/>
      <c r="P942" s="11"/>
      <c r="Q942" s="55"/>
      <c r="R942" s="57"/>
      <c r="U942" s="72"/>
      <c r="V942" s="206"/>
      <c r="W942" s="210"/>
    </row>
    <row r="943" spans="1:28" s="200" customFormat="1" hidden="1" x14ac:dyDescent="0.3">
      <c r="B943" s="516"/>
      <c r="C943" s="202"/>
      <c r="D943" s="203"/>
      <c r="E943" s="316"/>
      <c r="F943" s="316"/>
      <c r="G943" s="316"/>
      <c r="H943" s="316"/>
      <c r="I943" s="316"/>
      <c r="J943" s="204"/>
      <c r="K943" s="513"/>
      <c r="L943" s="513"/>
      <c r="M943" s="436"/>
      <c r="N943" s="436"/>
      <c r="O943" s="436"/>
      <c r="P943" s="11"/>
      <c r="Q943" s="41"/>
      <c r="R943" s="57"/>
      <c r="U943" s="211"/>
      <c r="V943" s="206"/>
    </row>
    <row r="944" spans="1:28" s="200" customFormat="1" hidden="1" x14ac:dyDescent="0.3">
      <c r="B944" s="516"/>
      <c r="C944" s="202"/>
      <c r="D944" s="203"/>
      <c r="E944" s="316"/>
      <c r="F944" s="316"/>
      <c r="G944" s="316"/>
      <c r="H944" s="316"/>
      <c r="I944" s="316"/>
      <c r="J944" s="204"/>
      <c r="K944" s="513"/>
      <c r="L944" s="513"/>
      <c r="M944" s="436"/>
      <c r="N944" s="436"/>
      <c r="O944" s="436"/>
      <c r="P944" s="11"/>
      <c r="Q944" s="50"/>
      <c r="R944" s="197"/>
      <c r="U944" s="212"/>
      <c r="V944" s="206"/>
      <c r="W944" s="219"/>
      <c r="Y944" s="213"/>
    </row>
    <row r="945" spans="2:26" s="200" customFormat="1" hidden="1" x14ac:dyDescent="0.3">
      <c r="B945" s="516"/>
      <c r="C945" s="202"/>
      <c r="D945" s="203"/>
      <c r="E945" s="316"/>
      <c r="F945" s="316"/>
      <c r="G945" s="316"/>
      <c r="H945" s="316"/>
      <c r="I945" s="316"/>
      <c r="J945" s="204"/>
      <c r="K945" s="513"/>
      <c r="L945" s="513"/>
      <c r="M945" s="436"/>
      <c r="N945" s="436"/>
      <c r="O945" s="436"/>
      <c r="P945" s="11"/>
      <c r="Q945" s="50"/>
      <c r="R945" s="197"/>
      <c r="U945" s="214"/>
      <c r="V945" s="206"/>
      <c r="W945" s="215"/>
    </row>
    <row r="946" spans="2:26" s="200" customFormat="1" hidden="1" x14ac:dyDescent="0.3">
      <c r="B946" s="516"/>
      <c r="C946" s="202"/>
      <c r="D946" s="203"/>
      <c r="E946" s="316"/>
      <c r="F946" s="316"/>
      <c r="G946" s="316"/>
      <c r="H946" s="316"/>
      <c r="I946" s="316"/>
      <c r="J946" s="204"/>
      <c r="K946" s="513"/>
      <c r="L946" s="513"/>
      <c r="M946" s="436"/>
      <c r="N946" s="436"/>
      <c r="O946" s="436"/>
      <c r="P946" s="11"/>
      <c r="Q946" s="40"/>
      <c r="R946" s="198"/>
      <c r="U946" s="214"/>
      <c r="V946" s="206"/>
    </row>
    <row r="947" spans="2:26" s="200" customFormat="1" hidden="1" x14ac:dyDescent="0.3">
      <c r="B947" s="516"/>
      <c r="C947" s="319"/>
      <c r="D947" s="216"/>
      <c r="E947" s="11"/>
      <c r="F947" s="11"/>
      <c r="G947" s="11"/>
      <c r="H947" s="11"/>
      <c r="I947" s="11"/>
      <c r="J947" s="204"/>
      <c r="K947" s="513"/>
      <c r="L947" s="513"/>
      <c r="M947" s="436"/>
      <c r="N947" s="436"/>
      <c r="O947" s="436"/>
      <c r="P947" s="11"/>
      <c r="Q947" s="41"/>
      <c r="R947" s="57"/>
      <c r="U947" s="201"/>
    </row>
    <row r="948" spans="2:26" s="200" customFormat="1" hidden="1" x14ac:dyDescent="0.3">
      <c r="B948" s="318"/>
      <c r="C948" s="318"/>
      <c r="D948" s="217"/>
      <c r="E948" s="318"/>
      <c r="F948" s="318"/>
      <c r="G948" s="318"/>
      <c r="H948" s="318"/>
      <c r="I948" s="318"/>
      <c r="J948" s="318"/>
      <c r="K948" s="517"/>
      <c r="L948" s="517"/>
      <c r="M948" s="318"/>
      <c r="N948" s="517"/>
      <c r="O948" s="517"/>
      <c r="P948" s="517"/>
      <c r="Q948" s="517"/>
      <c r="R948" s="517"/>
      <c r="U948" s="201"/>
    </row>
    <row r="949" spans="2:26" s="200" customFormat="1" hidden="1" x14ac:dyDescent="0.3">
      <c r="B949" s="319"/>
      <c r="C949" s="319"/>
      <c r="D949" s="199"/>
      <c r="E949" s="319"/>
      <c r="F949" s="222"/>
      <c r="G949" s="319"/>
      <c r="H949" s="319"/>
      <c r="I949" s="319"/>
      <c r="J949" s="319"/>
      <c r="K949" s="515"/>
      <c r="L949" s="515"/>
      <c r="M949" s="436"/>
      <c r="N949" s="436"/>
      <c r="O949" s="436"/>
      <c r="P949" s="11"/>
      <c r="Q949" s="41"/>
      <c r="R949" s="57"/>
      <c r="U949" s="201"/>
    </row>
    <row r="950" spans="2:26" s="200" customFormat="1" hidden="1" x14ac:dyDescent="0.3">
      <c r="B950" s="516"/>
      <c r="C950" s="202"/>
      <c r="D950" s="203"/>
      <c r="E950" s="316"/>
      <c r="F950" s="316"/>
      <c r="G950" s="316"/>
      <c r="H950" s="316"/>
      <c r="I950" s="316"/>
      <c r="J950" s="204"/>
      <c r="K950" s="513"/>
      <c r="L950" s="513"/>
      <c r="M950" s="436"/>
      <c r="N950" s="436"/>
      <c r="O950" s="436"/>
      <c r="P950" s="11"/>
      <c r="Q950" s="55"/>
      <c r="R950" s="196"/>
      <c r="U950" s="205"/>
      <c r="V950" s="206"/>
      <c r="W950" s="207"/>
    </row>
    <row r="951" spans="2:26" s="200" customFormat="1" hidden="1" x14ac:dyDescent="0.3">
      <c r="B951" s="516"/>
      <c r="C951" s="202"/>
      <c r="D951" s="203"/>
      <c r="E951" s="316"/>
      <c r="F951" s="316"/>
      <c r="G951" s="316"/>
      <c r="H951" s="316"/>
      <c r="I951" s="316"/>
      <c r="J951" s="204"/>
      <c r="K951" s="513"/>
      <c r="L951" s="513"/>
      <c r="M951" s="436"/>
      <c r="N951" s="436"/>
      <c r="O951" s="436"/>
      <c r="P951" s="11"/>
      <c r="Q951" s="81"/>
      <c r="R951" s="197"/>
      <c r="U951" s="205"/>
      <c r="V951" s="206"/>
      <c r="W951" s="208"/>
      <c r="Y951" s="209"/>
    </row>
    <row r="952" spans="2:26" s="200" customFormat="1" hidden="1" x14ac:dyDescent="0.3">
      <c r="B952" s="516"/>
      <c r="C952" s="202"/>
      <c r="D952" s="203"/>
      <c r="E952" s="316"/>
      <c r="F952" s="316"/>
      <c r="G952" s="316"/>
      <c r="H952" s="316"/>
      <c r="I952" s="316"/>
      <c r="J952" s="204"/>
      <c r="K952" s="513"/>
      <c r="L952" s="513"/>
      <c r="M952" s="436"/>
      <c r="N952" s="436"/>
      <c r="O952" s="436"/>
      <c r="P952" s="11"/>
      <c r="Q952" s="55"/>
      <c r="R952" s="57"/>
      <c r="U952" s="72"/>
      <c r="V952" s="206"/>
      <c r="W952" s="210"/>
      <c r="X952" s="218"/>
      <c r="Y952" s="218"/>
      <c r="Z952" s="218"/>
    </row>
    <row r="953" spans="2:26" s="200" customFormat="1" hidden="1" x14ac:dyDescent="0.3">
      <c r="B953" s="516"/>
      <c r="C953" s="202"/>
      <c r="D953" s="203"/>
      <c r="E953" s="316"/>
      <c r="F953" s="316"/>
      <c r="G953" s="316"/>
      <c r="H953" s="316"/>
      <c r="I953" s="316"/>
      <c r="J953" s="204"/>
      <c r="K953" s="513"/>
      <c r="L953" s="513"/>
      <c r="M953" s="436"/>
      <c r="N953" s="436"/>
      <c r="O953" s="436"/>
      <c r="P953" s="11"/>
      <c r="Q953" s="41"/>
      <c r="R953" s="57"/>
      <c r="U953" s="211"/>
      <c r="V953" s="206"/>
    </row>
    <row r="954" spans="2:26" s="200" customFormat="1" hidden="1" x14ac:dyDescent="0.3">
      <c r="B954" s="516"/>
      <c r="C954" s="202"/>
      <c r="D954" s="203"/>
      <c r="E954" s="316"/>
      <c r="F954" s="316"/>
      <c r="G954" s="316"/>
      <c r="H954" s="316"/>
      <c r="I954" s="316"/>
      <c r="J954" s="204"/>
      <c r="K954" s="513"/>
      <c r="L954" s="513"/>
      <c r="M954" s="436"/>
      <c r="N954" s="436"/>
      <c r="O954" s="436"/>
      <c r="P954" s="11"/>
      <c r="Q954" s="50"/>
      <c r="R954" s="197"/>
      <c r="U954" s="212"/>
      <c r="V954" s="206"/>
      <c r="W954" s="219"/>
      <c r="Y954" s="213"/>
    </row>
    <row r="955" spans="2:26" s="200" customFormat="1" hidden="1" x14ac:dyDescent="0.3">
      <c r="B955" s="516"/>
      <c r="C955" s="202"/>
      <c r="D955" s="203"/>
      <c r="E955" s="316"/>
      <c r="F955" s="316"/>
      <c r="G955" s="316"/>
      <c r="H955" s="316"/>
      <c r="I955" s="316"/>
      <c r="J955" s="204"/>
      <c r="K955" s="513"/>
      <c r="L955" s="513"/>
      <c r="M955" s="436"/>
      <c r="N955" s="436"/>
      <c r="O955" s="436"/>
      <c r="P955" s="11"/>
      <c r="Q955" s="50"/>
      <c r="R955" s="197"/>
      <c r="U955" s="214"/>
      <c r="V955" s="206"/>
      <c r="W955" s="215"/>
    </row>
    <row r="956" spans="2:26" s="200" customFormat="1" hidden="1" x14ac:dyDescent="0.3">
      <c r="B956" s="516"/>
      <c r="C956" s="202"/>
      <c r="D956" s="203"/>
      <c r="E956" s="316"/>
      <c r="F956" s="316"/>
      <c r="G956" s="316"/>
      <c r="H956" s="316"/>
      <c r="I956" s="316"/>
      <c r="J956" s="204"/>
      <c r="K956" s="513"/>
      <c r="L956" s="513"/>
      <c r="M956" s="436"/>
      <c r="N956" s="436"/>
      <c r="O956" s="436"/>
      <c r="P956" s="11"/>
      <c r="Q956" s="40"/>
      <c r="R956" s="198"/>
      <c r="U956" s="214"/>
      <c r="V956" s="206"/>
    </row>
    <row r="957" spans="2:26" s="200" customFormat="1" hidden="1" x14ac:dyDescent="0.3">
      <c r="B957" s="516"/>
      <c r="C957" s="319"/>
      <c r="D957" s="220"/>
      <c r="E957" s="11"/>
      <c r="F957" s="11"/>
      <c r="G957" s="11"/>
      <c r="H957" s="11"/>
      <c r="I957" s="11"/>
      <c r="J957" s="204"/>
      <c r="K957" s="513"/>
      <c r="L957" s="513"/>
      <c r="M957" s="436"/>
      <c r="N957" s="436"/>
      <c r="O957" s="436"/>
      <c r="P957" s="11"/>
      <c r="Q957" s="41"/>
      <c r="R957" s="57"/>
      <c r="U957" s="201"/>
    </row>
    <row r="958" spans="2:26" s="200" customFormat="1" ht="5.25" hidden="1" customHeight="1" x14ac:dyDescent="0.3">
      <c r="B958" s="315"/>
      <c r="C958" s="319"/>
      <c r="D958" s="220"/>
      <c r="E958" s="11"/>
      <c r="F958" s="11"/>
      <c r="G958" s="11"/>
      <c r="H958" s="11"/>
      <c r="I958" s="11"/>
      <c r="J958" s="204"/>
      <c r="K958" s="316"/>
      <c r="L958" s="316"/>
      <c r="M958" s="317"/>
      <c r="N958" s="317"/>
      <c r="O958" s="317"/>
      <c r="P958" s="11"/>
      <c r="Q958" s="41"/>
      <c r="R958" s="57"/>
      <c r="U958" s="201"/>
    </row>
    <row r="959" spans="2:26" s="200" customFormat="1" ht="13.75" hidden="1" customHeight="1" x14ac:dyDescent="0.3">
      <c r="B959" s="518"/>
      <c r="C959" s="518"/>
      <c r="D959" s="223"/>
      <c r="E959" s="223"/>
      <c r="F959" s="223"/>
      <c r="G959" s="223"/>
      <c r="H959" s="223"/>
      <c r="I959" s="223"/>
      <c r="J959" s="224"/>
      <c r="K959" s="518"/>
      <c r="L959" s="518"/>
      <c r="M959" s="518"/>
      <c r="N959" s="518"/>
      <c r="O959" s="225"/>
      <c r="P959" s="226"/>
      <c r="Q959" s="227"/>
      <c r="R959" s="228"/>
      <c r="U959" s="201"/>
    </row>
    <row r="960" spans="2:26" s="200" customFormat="1" ht="5.25" hidden="1" customHeight="1" x14ac:dyDescent="0.3">
      <c r="B960" s="318"/>
      <c r="C960" s="318"/>
      <c r="D960" s="217"/>
      <c r="E960" s="318"/>
      <c r="F960" s="318"/>
      <c r="G960" s="318"/>
      <c r="H960" s="318"/>
      <c r="I960" s="318"/>
      <c r="J960" s="318"/>
      <c r="K960" s="517"/>
      <c r="L960" s="517"/>
      <c r="M960" s="318"/>
      <c r="N960" s="517"/>
      <c r="O960" s="517"/>
      <c r="P960" s="517"/>
      <c r="Q960" s="517"/>
      <c r="R960" s="517"/>
      <c r="U960" s="201"/>
    </row>
    <row r="961" spans="2:26" s="200" customFormat="1" ht="15.75" hidden="1" customHeight="1" x14ac:dyDescent="0.3">
      <c r="B961" s="319"/>
      <c r="C961" s="319"/>
      <c r="D961" s="199"/>
      <c r="E961" s="319"/>
      <c r="F961" s="319"/>
      <c r="G961" s="319"/>
      <c r="H961" s="319"/>
      <c r="I961" s="319"/>
      <c r="J961" s="319"/>
      <c r="K961" s="515"/>
      <c r="L961" s="515"/>
      <c r="M961" s="436"/>
      <c r="N961" s="436"/>
      <c r="O961" s="436"/>
      <c r="P961" s="11"/>
      <c r="Q961" s="41"/>
      <c r="R961" s="57"/>
      <c r="U961" s="201"/>
    </row>
    <row r="962" spans="2:26" s="200" customFormat="1" ht="13.75" hidden="1" customHeight="1" x14ac:dyDescent="0.3">
      <c r="B962" s="516"/>
      <c r="C962" s="202"/>
      <c r="D962" s="203"/>
      <c r="E962" s="316"/>
      <c r="F962" s="316"/>
      <c r="G962" s="316"/>
      <c r="H962" s="316"/>
      <c r="I962" s="316"/>
      <c r="J962" s="204"/>
      <c r="K962" s="513"/>
      <c r="L962" s="513"/>
      <c r="M962" s="436"/>
      <c r="N962" s="436"/>
      <c r="O962" s="436"/>
      <c r="P962" s="11"/>
      <c r="Q962" s="55"/>
      <c r="R962" s="196"/>
      <c r="U962" s="205"/>
      <c r="V962" s="206"/>
      <c r="W962" s="207"/>
    </row>
    <row r="963" spans="2:26" s="200" customFormat="1" ht="13.75" hidden="1" customHeight="1" x14ac:dyDescent="0.3">
      <c r="B963" s="516"/>
      <c r="C963" s="202"/>
      <c r="D963" s="203"/>
      <c r="E963" s="316"/>
      <c r="F963" s="316"/>
      <c r="G963" s="316"/>
      <c r="H963" s="316"/>
      <c r="I963" s="316"/>
      <c r="J963" s="204"/>
      <c r="K963" s="513"/>
      <c r="L963" s="513"/>
      <c r="M963" s="436"/>
      <c r="N963" s="436"/>
      <c r="O963" s="436"/>
      <c r="P963" s="11"/>
      <c r="Q963" s="81"/>
      <c r="R963" s="197"/>
      <c r="U963" s="205"/>
      <c r="V963" s="206"/>
      <c r="W963" s="208"/>
      <c r="Y963" s="209"/>
    </row>
    <row r="964" spans="2:26" s="200" customFormat="1" ht="13.75" hidden="1" customHeight="1" x14ac:dyDescent="0.3">
      <c r="B964" s="516"/>
      <c r="C964" s="202"/>
      <c r="D964" s="203"/>
      <c r="E964" s="316"/>
      <c r="F964" s="316"/>
      <c r="G964" s="316"/>
      <c r="H964" s="316"/>
      <c r="I964" s="316"/>
      <c r="J964" s="204"/>
      <c r="K964" s="513"/>
      <c r="L964" s="513"/>
      <c r="M964" s="436"/>
      <c r="N964" s="436"/>
      <c r="O964" s="436"/>
      <c r="P964" s="11"/>
      <c r="Q964" s="55"/>
      <c r="R964" s="57"/>
      <c r="U964" s="72"/>
      <c r="V964" s="206"/>
      <c r="W964" s="210"/>
    </row>
    <row r="965" spans="2:26" s="200" customFormat="1" ht="13.75" hidden="1" customHeight="1" x14ac:dyDescent="0.3">
      <c r="B965" s="516"/>
      <c r="C965" s="202"/>
      <c r="D965" s="203"/>
      <c r="E965" s="316"/>
      <c r="F965" s="316"/>
      <c r="G965" s="316"/>
      <c r="H965" s="316"/>
      <c r="I965" s="316"/>
      <c r="J965" s="204"/>
      <c r="K965" s="513"/>
      <c r="L965" s="513"/>
      <c r="M965" s="436"/>
      <c r="N965" s="436"/>
      <c r="O965" s="436"/>
      <c r="P965" s="11"/>
      <c r="Q965" s="41"/>
      <c r="R965" s="57"/>
      <c r="U965" s="211"/>
      <c r="V965" s="206"/>
    </row>
    <row r="966" spans="2:26" s="200" customFormat="1" ht="13.75" hidden="1" customHeight="1" x14ac:dyDescent="0.3">
      <c r="B966" s="516"/>
      <c r="C966" s="202"/>
      <c r="D966" s="203"/>
      <c r="E966" s="316"/>
      <c r="F966" s="316"/>
      <c r="G966" s="316"/>
      <c r="H966" s="316"/>
      <c r="I966" s="316"/>
      <c r="J966" s="204"/>
      <c r="K966" s="513"/>
      <c r="L966" s="513"/>
      <c r="M966" s="436"/>
      <c r="N966" s="436"/>
      <c r="O966" s="436"/>
      <c r="P966" s="11"/>
      <c r="Q966" s="50"/>
      <c r="R966" s="197"/>
      <c r="U966" s="212"/>
      <c r="V966" s="206"/>
      <c r="W966" s="210"/>
      <c r="Y966" s="213"/>
    </row>
    <row r="967" spans="2:26" s="200" customFormat="1" ht="13.75" hidden="1" customHeight="1" x14ac:dyDescent="0.3">
      <c r="B967" s="516"/>
      <c r="C967" s="202"/>
      <c r="D967" s="203"/>
      <c r="E967" s="316"/>
      <c r="F967" s="316"/>
      <c r="G967" s="316"/>
      <c r="H967" s="316"/>
      <c r="I967" s="316"/>
      <c r="J967" s="204"/>
      <c r="K967" s="513"/>
      <c r="L967" s="513"/>
      <c r="M967" s="436"/>
      <c r="N967" s="436"/>
      <c r="O967" s="436"/>
      <c r="P967" s="11"/>
      <c r="Q967" s="50"/>
      <c r="R967" s="197"/>
      <c r="U967" s="214"/>
      <c r="V967" s="206"/>
      <c r="W967" s="215"/>
    </row>
    <row r="968" spans="2:26" s="200" customFormat="1" ht="13.75" hidden="1" customHeight="1" x14ac:dyDescent="0.3">
      <c r="B968" s="516"/>
      <c r="C968" s="202"/>
      <c r="D968" s="203"/>
      <c r="E968" s="316"/>
      <c r="F968" s="316"/>
      <c r="G968" s="316"/>
      <c r="H968" s="316"/>
      <c r="I968" s="316"/>
      <c r="J968" s="204"/>
      <c r="K968" s="513"/>
      <c r="L968" s="513"/>
      <c r="M968" s="436"/>
      <c r="N968" s="436"/>
      <c r="O968" s="436"/>
      <c r="P968" s="11"/>
      <c r="Q968" s="40"/>
      <c r="R968" s="198"/>
      <c r="U968" s="214"/>
      <c r="V968" s="206"/>
    </row>
    <row r="969" spans="2:26" s="200" customFormat="1" ht="13.75" hidden="1" customHeight="1" x14ac:dyDescent="0.3">
      <c r="B969" s="516"/>
      <c r="C969" s="319"/>
      <c r="D969" s="216"/>
      <c r="E969" s="11"/>
      <c r="F969" s="11"/>
      <c r="G969" s="11"/>
      <c r="H969" s="11"/>
      <c r="I969" s="11"/>
      <c r="J969" s="204"/>
      <c r="K969" s="513"/>
      <c r="L969" s="513"/>
      <c r="M969" s="436"/>
      <c r="N969" s="436"/>
      <c r="O969" s="436"/>
      <c r="P969" s="11"/>
      <c r="Q969" s="41"/>
      <c r="R969" s="57"/>
      <c r="U969" s="201"/>
    </row>
    <row r="970" spans="2:26" s="200" customFormat="1" ht="5.25" hidden="1" customHeight="1" x14ac:dyDescent="0.3">
      <c r="B970" s="318"/>
      <c r="C970" s="318"/>
      <c r="D970" s="217"/>
      <c r="E970" s="318"/>
      <c r="F970" s="318"/>
      <c r="G970" s="318"/>
      <c r="H970" s="318"/>
      <c r="I970" s="318"/>
      <c r="J970" s="318"/>
      <c r="K970" s="517"/>
      <c r="L970" s="517"/>
      <c r="M970" s="318"/>
      <c r="N970" s="517"/>
      <c r="O970" s="517"/>
      <c r="P970" s="517"/>
      <c r="Q970" s="517"/>
      <c r="R970" s="517"/>
      <c r="U970" s="201"/>
    </row>
    <row r="971" spans="2:26" s="200" customFormat="1" ht="15.75" hidden="1" customHeight="1" x14ac:dyDescent="0.3">
      <c r="B971" s="319"/>
      <c r="C971" s="319"/>
      <c r="D971" s="199"/>
      <c r="E971" s="319"/>
      <c r="F971" s="319"/>
      <c r="G971" s="319"/>
      <c r="H971" s="319"/>
      <c r="I971" s="319"/>
      <c r="J971" s="319"/>
      <c r="K971" s="515"/>
      <c r="L971" s="515"/>
      <c r="M971" s="436"/>
      <c r="N971" s="436"/>
      <c r="O971" s="436"/>
      <c r="P971" s="11"/>
      <c r="Q971" s="41"/>
      <c r="R971" s="57"/>
      <c r="U971" s="201"/>
    </row>
    <row r="972" spans="2:26" s="200" customFormat="1" ht="13.75" hidden="1" customHeight="1" x14ac:dyDescent="0.3">
      <c r="B972" s="516"/>
      <c r="C972" s="202"/>
      <c r="D972" s="203"/>
      <c r="E972" s="316"/>
      <c r="F972" s="316"/>
      <c r="G972" s="316"/>
      <c r="H972" s="316"/>
      <c r="I972" s="316"/>
      <c r="J972" s="204"/>
      <c r="K972" s="513"/>
      <c r="L972" s="513"/>
      <c r="M972" s="436"/>
      <c r="N972" s="436"/>
      <c r="O972" s="436"/>
      <c r="P972" s="11"/>
      <c r="Q972" s="55"/>
      <c r="R972" s="196"/>
      <c r="U972" s="205"/>
      <c r="V972" s="206"/>
      <c r="W972" s="207"/>
    </row>
    <row r="973" spans="2:26" s="200" customFormat="1" ht="13.75" hidden="1" customHeight="1" x14ac:dyDescent="0.3">
      <c r="B973" s="516"/>
      <c r="C973" s="202"/>
      <c r="D973" s="203"/>
      <c r="E973" s="316"/>
      <c r="F973" s="316"/>
      <c r="G973" s="316"/>
      <c r="H973" s="316"/>
      <c r="I973" s="316"/>
      <c r="J973" s="204"/>
      <c r="K973" s="513"/>
      <c r="L973" s="513"/>
      <c r="M973" s="436"/>
      <c r="N973" s="436"/>
      <c r="O973" s="436"/>
      <c r="P973" s="11"/>
      <c r="Q973" s="81"/>
      <c r="R973" s="197"/>
      <c r="U973" s="205"/>
      <c r="V973" s="206"/>
      <c r="W973" s="208"/>
      <c r="Y973" s="209"/>
    </row>
    <row r="974" spans="2:26" s="200" customFormat="1" ht="13.75" hidden="1" customHeight="1" x14ac:dyDescent="0.3">
      <c r="B974" s="516"/>
      <c r="C974" s="202"/>
      <c r="D974" s="203"/>
      <c r="E974" s="316"/>
      <c r="F974" s="316"/>
      <c r="G974" s="316"/>
      <c r="H974" s="316"/>
      <c r="I974" s="316"/>
      <c r="J974" s="204"/>
      <c r="K974" s="513"/>
      <c r="L974" s="513"/>
      <c r="M974" s="436"/>
      <c r="N974" s="436"/>
      <c r="O974" s="436"/>
      <c r="P974" s="11"/>
      <c r="Q974" s="55"/>
      <c r="R974" s="57"/>
      <c r="U974" s="72"/>
      <c r="V974" s="206"/>
      <c r="W974" s="210"/>
      <c r="X974" s="218"/>
      <c r="Y974" s="218"/>
      <c r="Z974" s="218"/>
    </row>
    <row r="975" spans="2:26" s="200" customFormat="1" ht="13.75" hidden="1" customHeight="1" x14ac:dyDescent="0.3">
      <c r="B975" s="516"/>
      <c r="C975" s="202"/>
      <c r="D975" s="203"/>
      <c r="E975" s="316"/>
      <c r="F975" s="316"/>
      <c r="G975" s="316"/>
      <c r="H975" s="316"/>
      <c r="I975" s="316"/>
      <c r="J975" s="204"/>
      <c r="K975" s="513"/>
      <c r="L975" s="513"/>
      <c r="M975" s="436"/>
      <c r="N975" s="436"/>
      <c r="O975" s="436"/>
      <c r="P975" s="11"/>
      <c r="Q975" s="41"/>
      <c r="R975" s="57"/>
      <c r="U975" s="211"/>
      <c r="V975" s="206"/>
    </row>
    <row r="976" spans="2:26" s="200" customFormat="1" ht="13.75" hidden="1" customHeight="1" x14ac:dyDescent="0.3">
      <c r="B976" s="516"/>
      <c r="C976" s="202"/>
      <c r="D976" s="203"/>
      <c r="E976" s="316"/>
      <c r="F976" s="316"/>
      <c r="G976" s="316"/>
      <c r="H976" s="316"/>
      <c r="I976" s="316"/>
      <c r="J976" s="204"/>
      <c r="K976" s="513"/>
      <c r="L976" s="513"/>
      <c r="M976" s="436"/>
      <c r="N976" s="436"/>
      <c r="O976" s="436"/>
      <c r="P976" s="11"/>
      <c r="Q976" s="50"/>
      <c r="R976" s="197"/>
      <c r="U976" s="212"/>
      <c r="V976" s="206"/>
      <c r="W976" s="219"/>
      <c r="Y976" s="213"/>
    </row>
    <row r="977" spans="1:28" s="200" customFormat="1" ht="13.75" hidden="1" customHeight="1" x14ac:dyDescent="0.3">
      <c r="B977" s="516"/>
      <c r="C977" s="202"/>
      <c r="D977" s="203"/>
      <c r="E977" s="316"/>
      <c r="F977" s="316"/>
      <c r="G977" s="316"/>
      <c r="H977" s="316"/>
      <c r="I977" s="316"/>
      <c r="J977" s="204"/>
      <c r="K977" s="513"/>
      <c r="L977" s="513"/>
      <c r="M977" s="436"/>
      <c r="N977" s="436"/>
      <c r="O977" s="436"/>
      <c r="P977" s="11"/>
      <c r="Q977" s="50"/>
      <c r="R977" s="197"/>
      <c r="U977" s="214"/>
      <c r="V977" s="206"/>
      <c r="W977" s="215"/>
    </row>
    <row r="978" spans="1:28" s="200" customFormat="1" ht="13.75" hidden="1" customHeight="1" x14ac:dyDescent="0.3">
      <c r="B978" s="516"/>
      <c r="C978" s="202"/>
      <c r="D978" s="203"/>
      <c r="E978" s="316"/>
      <c r="F978" s="316"/>
      <c r="G978" s="316"/>
      <c r="H978" s="316"/>
      <c r="I978" s="316"/>
      <c r="J978" s="204"/>
      <c r="K978" s="513"/>
      <c r="L978" s="513"/>
      <c r="M978" s="436"/>
      <c r="N978" s="436"/>
      <c r="O978" s="436"/>
      <c r="P978" s="11"/>
      <c r="Q978" s="40"/>
      <c r="R978" s="198"/>
      <c r="U978" s="214"/>
      <c r="V978" s="206"/>
    </row>
    <row r="979" spans="1:28" s="200" customFormat="1" ht="13.75" hidden="1" customHeight="1" x14ac:dyDescent="0.3">
      <c r="B979" s="516"/>
      <c r="C979" s="319"/>
      <c r="D979" s="220"/>
      <c r="E979" s="11"/>
      <c r="F979" s="11"/>
      <c r="G979" s="11"/>
      <c r="H979" s="11"/>
      <c r="I979" s="11"/>
      <c r="J979" s="204"/>
      <c r="K979" s="513"/>
      <c r="L979" s="513"/>
      <c r="M979" s="436"/>
      <c r="N979" s="436"/>
      <c r="O979" s="436"/>
      <c r="P979" s="11"/>
      <c r="Q979" s="41"/>
      <c r="R979" s="57"/>
      <c r="U979" s="201"/>
    </row>
    <row r="980" spans="1:28" s="200" customFormat="1" ht="5.25" hidden="1" customHeight="1" x14ac:dyDescent="0.3">
      <c r="B980" s="318"/>
      <c r="C980" s="318"/>
      <c r="D980" s="217"/>
      <c r="E980" s="318"/>
      <c r="F980" s="318"/>
      <c r="G980" s="318"/>
      <c r="H980" s="318"/>
      <c r="I980" s="318"/>
      <c r="J980" s="318"/>
      <c r="K980" s="517"/>
      <c r="L980" s="517"/>
      <c r="M980" s="318"/>
      <c r="N980" s="517"/>
      <c r="O980" s="517"/>
      <c r="P980" s="517"/>
      <c r="Q980" s="517"/>
      <c r="R980" s="517"/>
      <c r="U980" s="201"/>
    </row>
    <row r="981" spans="1:28" s="221" customFormat="1" ht="13.75" hidden="1" customHeight="1" x14ac:dyDescent="0.3">
      <c r="A981" s="200"/>
      <c r="B981" s="319"/>
      <c r="C981" s="319"/>
      <c r="D981" s="199"/>
      <c r="E981" s="319"/>
      <c r="F981" s="319"/>
      <c r="G981" s="319"/>
      <c r="H981" s="319"/>
      <c r="I981" s="319"/>
      <c r="J981" s="319"/>
      <c r="K981" s="515"/>
      <c r="L981" s="515"/>
      <c r="M981" s="436"/>
      <c r="N981" s="436"/>
      <c r="O981" s="436"/>
      <c r="P981" s="11"/>
      <c r="Q981" s="41"/>
      <c r="R981" s="57"/>
      <c r="S981" s="200"/>
      <c r="T981" s="200"/>
      <c r="U981" s="201"/>
      <c r="V981" s="200"/>
      <c r="W981" s="200"/>
      <c r="X981" s="200"/>
      <c r="Y981" s="200"/>
      <c r="Z981" s="200"/>
      <c r="AA981" s="200"/>
      <c r="AB981" s="200"/>
    </row>
    <row r="982" spans="1:28" s="200" customFormat="1" ht="12.75" hidden="1" customHeight="1" x14ac:dyDescent="0.3">
      <c r="B982" s="516"/>
      <c r="C982" s="202"/>
      <c r="D982" s="203"/>
      <c r="E982" s="316"/>
      <c r="F982" s="316"/>
      <c r="G982" s="316"/>
      <c r="H982" s="316"/>
      <c r="I982" s="316"/>
      <c r="J982" s="204"/>
      <c r="K982" s="513"/>
      <c r="L982" s="513"/>
      <c r="M982" s="436"/>
      <c r="N982" s="436"/>
      <c r="O982" s="436"/>
      <c r="P982" s="11"/>
      <c r="Q982" s="55"/>
      <c r="R982" s="196"/>
      <c r="U982" s="205"/>
      <c r="V982" s="206"/>
      <c r="W982" s="207"/>
    </row>
    <row r="983" spans="1:28" s="200" customFormat="1" hidden="1" x14ac:dyDescent="0.3">
      <c r="B983" s="516"/>
      <c r="C983" s="202"/>
      <c r="D983" s="203"/>
      <c r="E983" s="316"/>
      <c r="F983" s="316"/>
      <c r="G983" s="316"/>
      <c r="H983" s="316"/>
      <c r="I983" s="316"/>
      <c r="J983" s="204"/>
      <c r="K983" s="513"/>
      <c r="L983" s="513"/>
      <c r="M983" s="436"/>
      <c r="N983" s="436"/>
      <c r="O983" s="436"/>
      <c r="P983" s="11"/>
      <c r="Q983" s="81"/>
      <c r="R983" s="197"/>
      <c r="U983" s="205"/>
      <c r="V983" s="206"/>
      <c r="W983" s="208"/>
      <c r="Y983" s="209"/>
    </row>
    <row r="984" spans="1:28" s="200" customFormat="1" hidden="1" x14ac:dyDescent="0.3">
      <c r="B984" s="516"/>
      <c r="C984" s="202"/>
      <c r="D984" s="203"/>
      <c r="E984" s="316"/>
      <c r="F984" s="316"/>
      <c r="G984" s="316"/>
      <c r="H984" s="316"/>
      <c r="I984" s="316"/>
      <c r="J984" s="204"/>
      <c r="K984" s="513"/>
      <c r="L984" s="513"/>
      <c r="M984" s="436"/>
      <c r="N984" s="436"/>
      <c r="O984" s="436"/>
      <c r="P984" s="11"/>
      <c r="Q984" s="55"/>
      <c r="R984" s="57"/>
      <c r="U984" s="72"/>
      <c r="V984" s="206"/>
      <c r="W984" s="210"/>
    </row>
    <row r="985" spans="1:28" s="200" customFormat="1" hidden="1" x14ac:dyDescent="0.3">
      <c r="B985" s="516"/>
      <c r="C985" s="202"/>
      <c r="D985" s="203"/>
      <c r="E985" s="316"/>
      <c r="F985" s="316"/>
      <c r="G985" s="316"/>
      <c r="H985" s="316"/>
      <c r="I985" s="316"/>
      <c r="J985" s="204"/>
      <c r="K985" s="513"/>
      <c r="L985" s="513"/>
      <c r="M985" s="436"/>
      <c r="N985" s="436"/>
      <c r="O985" s="436"/>
      <c r="P985" s="11"/>
      <c r="Q985" s="41"/>
      <c r="R985" s="57"/>
      <c r="U985" s="211"/>
      <c r="V985" s="206"/>
    </row>
    <row r="986" spans="1:28" s="200" customFormat="1" hidden="1" x14ac:dyDescent="0.3">
      <c r="B986" s="516"/>
      <c r="C986" s="202"/>
      <c r="D986" s="203"/>
      <c r="E986" s="316"/>
      <c r="F986" s="316"/>
      <c r="G986" s="316"/>
      <c r="H986" s="316"/>
      <c r="I986" s="316"/>
      <c r="J986" s="204"/>
      <c r="K986" s="513"/>
      <c r="L986" s="513"/>
      <c r="M986" s="436"/>
      <c r="N986" s="436"/>
      <c r="O986" s="436"/>
      <c r="P986" s="11"/>
      <c r="Q986" s="50"/>
      <c r="R986" s="197"/>
      <c r="U986" s="212"/>
      <c r="V986" s="206"/>
      <c r="W986" s="219"/>
      <c r="Y986" s="213"/>
    </row>
    <row r="987" spans="1:28" s="200" customFormat="1" hidden="1" x14ac:dyDescent="0.3">
      <c r="B987" s="516"/>
      <c r="C987" s="202"/>
      <c r="D987" s="203"/>
      <c r="E987" s="316"/>
      <c r="F987" s="316"/>
      <c r="G987" s="316"/>
      <c r="H987" s="316"/>
      <c r="I987" s="316"/>
      <c r="J987" s="204"/>
      <c r="K987" s="513"/>
      <c r="L987" s="513"/>
      <c r="M987" s="436"/>
      <c r="N987" s="436"/>
      <c r="O987" s="436"/>
      <c r="P987" s="11"/>
      <c r="Q987" s="50"/>
      <c r="R987" s="197"/>
      <c r="U987" s="214"/>
      <c r="V987" s="206"/>
      <c r="W987" s="215"/>
    </row>
    <row r="988" spans="1:28" s="200" customFormat="1" hidden="1" x14ac:dyDescent="0.3">
      <c r="B988" s="516"/>
      <c r="C988" s="202"/>
      <c r="D988" s="203"/>
      <c r="E988" s="316"/>
      <c r="F988" s="316"/>
      <c r="G988" s="316"/>
      <c r="H988" s="316"/>
      <c r="I988" s="316"/>
      <c r="J988" s="204"/>
      <c r="K988" s="513"/>
      <c r="L988" s="513"/>
      <c r="M988" s="436"/>
      <c r="N988" s="436"/>
      <c r="O988" s="436"/>
      <c r="P988" s="11"/>
      <c r="Q988" s="40"/>
      <c r="R988" s="198"/>
      <c r="U988" s="214"/>
      <c r="V988" s="206"/>
    </row>
    <row r="989" spans="1:28" s="200" customFormat="1" hidden="1" x14ac:dyDescent="0.3">
      <c r="B989" s="516"/>
      <c r="C989" s="319"/>
      <c r="D989" s="216"/>
      <c r="E989" s="11"/>
      <c r="F989" s="11"/>
      <c r="G989" s="11"/>
      <c r="H989" s="11"/>
      <c r="I989" s="11"/>
      <c r="J989" s="204"/>
      <c r="K989" s="513"/>
      <c r="L989" s="513"/>
      <c r="M989" s="436"/>
      <c r="N989" s="436"/>
      <c r="O989" s="436"/>
      <c r="P989" s="11"/>
      <c r="Q989" s="41"/>
      <c r="R989" s="57"/>
      <c r="U989" s="201"/>
    </row>
    <row r="990" spans="1:28" s="200" customFormat="1" hidden="1" x14ac:dyDescent="0.3">
      <c r="B990" s="318"/>
      <c r="C990" s="318"/>
      <c r="D990" s="217"/>
      <c r="E990" s="318"/>
      <c r="F990" s="318"/>
      <c r="G990" s="318"/>
      <c r="H990" s="318"/>
      <c r="I990" s="318"/>
      <c r="J990" s="318"/>
      <c r="K990" s="517"/>
      <c r="L990" s="517"/>
      <c r="M990" s="318"/>
      <c r="N990" s="517"/>
      <c r="O990" s="517"/>
      <c r="P990" s="517"/>
      <c r="Q990" s="517"/>
      <c r="R990" s="517"/>
      <c r="U990" s="201"/>
    </row>
    <row r="991" spans="1:28" s="200" customFormat="1" hidden="1" x14ac:dyDescent="0.3">
      <c r="B991" s="319"/>
      <c r="C991" s="319"/>
      <c r="D991" s="199"/>
      <c r="E991" s="319"/>
      <c r="F991" s="222"/>
      <c r="G991" s="319"/>
      <c r="H991" s="319"/>
      <c r="I991" s="319"/>
      <c r="J991" s="319"/>
      <c r="K991" s="515"/>
      <c r="L991" s="515"/>
      <c r="M991" s="436"/>
      <c r="N991" s="436"/>
      <c r="O991" s="436"/>
      <c r="P991" s="11"/>
      <c r="Q991" s="41"/>
      <c r="R991" s="57"/>
      <c r="U991" s="201"/>
    </row>
    <row r="992" spans="1:28" s="200" customFormat="1" hidden="1" x14ac:dyDescent="0.3">
      <c r="B992" s="516"/>
      <c r="C992" s="202"/>
      <c r="D992" s="203"/>
      <c r="E992" s="316"/>
      <c r="F992" s="316"/>
      <c r="G992" s="316"/>
      <c r="H992" s="316"/>
      <c r="I992" s="316"/>
      <c r="J992" s="204"/>
      <c r="K992" s="513"/>
      <c r="L992" s="513"/>
      <c r="M992" s="436"/>
      <c r="N992" s="436"/>
      <c r="O992" s="436"/>
      <c r="P992" s="11"/>
      <c r="Q992" s="55"/>
      <c r="R992" s="196"/>
      <c r="U992" s="205"/>
      <c r="V992" s="206"/>
      <c r="W992" s="207"/>
    </row>
    <row r="993" spans="2:26" s="200" customFormat="1" hidden="1" x14ac:dyDescent="0.3">
      <c r="B993" s="516"/>
      <c r="C993" s="202"/>
      <c r="D993" s="203"/>
      <c r="E993" s="316"/>
      <c r="F993" s="316"/>
      <c r="G993" s="316"/>
      <c r="H993" s="316"/>
      <c r="I993" s="316"/>
      <c r="J993" s="204"/>
      <c r="K993" s="513"/>
      <c r="L993" s="513"/>
      <c r="M993" s="436"/>
      <c r="N993" s="436"/>
      <c r="O993" s="436"/>
      <c r="P993" s="11"/>
      <c r="Q993" s="81"/>
      <c r="R993" s="197"/>
      <c r="U993" s="205"/>
      <c r="V993" s="206"/>
      <c r="W993" s="208"/>
      <c r="Y993" s="209"/>
    </row>
    <row r="994" spans="2:26" s="200" customFormat="1" hidden="1" x14ac:dyDescent="0.3">
      <c r="B994" s="516"/>
      <c r="C994" s="202"/>
      <c r="D994" s="203"/>
      <c r="E994" s="316"/>
      <c r="F994" s="316"/>
      <c r="G994" s="316"/>
      <c r="H994" s="316"/>
      <c r="I994" s="316"/>
      <c r="J994" s="204"/>
      <c r="K994" s="513"/>
      <c r="L994" s="513"/>
      <c r="M994" s="436"/>
      <c r="N994" s="436"/>
      <c r="O994" s="436"/>
      <c r="P994" s="11"/>
      <c r="Q994" s="55"/>
      <c r="R994" s="57"/>
      <c r="U994" s="72"/>
      <c r="V994" s="206"/>
      <c r="W994" s="210"/>
      <c r="X994" s="218"/>
      <c r="Y994" s="218"/>
      <c r="Z994" s="218"/>
    </row>
    <row r="995" spans="2:26" s="200" customFormat="1" hidden="1" x14ac:dyDescent="0.3">
      <c r="B995" s="516"/>
      <c r="C995" s="202"/>
      <c r="D995" s="203"/>
      <c r="E995" s="316"/>
      <c r="F995" s="316"/>
      <c r="G995" s="316"/>
      <c r="H995" s="316"/>
      <c r="I995" s="316"/>
      <c r="J995" s="204"/>
      <c r="K995" s="513"/>
      <c r="L995" s="513"/>
      <c r="M995" s="436"/>
      <c r="N995" s="436"/>
      <c r="O995" s="436"/>
      <c r="P995" s="11"/>
      <c r="Q995" s="41"/>
      <c r="R995" s="57"/>
      <c r="U995" s="211"/>
      <c r="V995" s="206"/>
    </row>
    <row r="996" spans="2:26" s="200" customFormat="1" hidden="1" x14ac:dyDescent="0.3">
      <c r="B996" s="516"/>
      <c r="C996" s="202"/>
      <c r="D996" s="203"/>
      <c r="E996" s="316"/>
      <c r="F996" s="316"/>
      <c r="G996" s="316"/>
      <c r="H996" s="316"/>
      <c r="I996" s="316"/>
      <c r="J996" s="204"/>
      <c r="K996" s="513"/>
      <c r="L996" s="513"/>
      <c r="M996" s="436"/>
      <c r="N996" s="436"/>
      <c r="O996" s="436"/>
      <c r="P996" s="11"/>
      <c r="Q996" s="50"/>
      <c r="R996" s="197"/>
      <c r="U996" s="212"/>
      <c r="V996" s="206"/>
      <c r="W996" s="219"/>
      <c r="Y996" s="213"/>
    </row>
    <row r="997" spans="2:26" s="200" customFormat="1" hidden="1" x14ac:dyDescent="0.3">
      <c r="B997" s="516"/>
      <c r="C997" s="202"/>
      <c r="D997" s="203"/>
      <c r="E997" s="316"/>
      <c r="F997" s="316"/>
      <c r="G997" s="316"/>
      <c r="H997" s="316"/>
      <c r="I997" s="316"/>
      <c r="J997" s="204"/>
      <c r="K997" s="513"/>
      <c r="L997" s="513"/>
      <c r="M997" s="436"/>
      <c r="N997" s="436"/>
      <c r="O997" s="436"/>
      <c r="P997" s="11"/>
      <c r="Q997" s="50"/>
      <c r="R997" s="197"/>
      <c r="U997" s="214"/>
      <c r="V997" s="206"/>
      <c r="W997" s="215"/>
    </row>
    <row r="998" spans="2:26" s="200" customFormat="1" hidden="1" x14ac:dyDescent="0.3">
      <c r="B998" s="516"/>
      <c r="C998" s="202"/>
      <c r="D998" s="203"/>
      <c r="E998" s="316"/>
      <c r="F998" s="316"/>
      <c r="G998" s="316"/>
      <c r="H998" s="316"/>
      <c r="I998" s="316"/>
      <c r="J998" s="204"/>
      <c r="K998" s="513"/>
      <c r="L998" s="513"/>
      <c r="M998" s="436"/>
      <c r="N998" s="436"/>
      <c r="O998" s="436"/>
      <c r="P998" s="11"/>
      <c r="Q998" s="40"/>
      <c r="R998" s="198"/>
      <c r="U998" s="214"/>
      <c r="V998" s="206"/>
    </row>
    <row r="999" spans="2:26" s="200" customFormat="1" hidden="1" x14ac:dyDescent="0.3">
      <c r="B999" s="516"/>
      <c r="C999" s="319"/>
      <c r="D999" s="220"/>
      <c r="E999" s="11"/>
      <c r="F999" s="11"/>
      <c r="G999" s="11"/>
      <c r="H999" s="11"/>
      <c r="I999" s="11"/>
      <c r="J999" s="204"/>
      <c r="K999" s="513"/>
      <c r="L999" s="513"/>
      <c r="M999" s="436"/>
      <c r="N999" s="436"/>
      <c r="O999" s="436"/>
      <c r="P999" s="11"/>
      <c r="Q999" s="41"/>
      <c r="R999" s="57"/>
      <c r="U999" s="201"/>
    </row>
    <row r="1000" spans="2:26" s="200" customFormat="1" ht="5.25" hidden="1" customHeight="1" x14ac:dyDescent="0.3">
      <c r="B1000" s="315"/>
      <c r="C1000" s="319"/>
      <c r="D1000" s="220"/>
      <c r="E1000" s="11"/>
      <c r="F1000" s="11"/>
      <c r="G1000" s="11"/>
      <c r="H1000" s="11"/>
      <c r="I1000" s="11"/>
      <c r="J1000" s="204"/>
      <c r="K1000" s="316"/>
      <c r="L1000" s="316"/>
      <c r="M1000" s="317"/>
      <c r="N1000" s="317"/>
      <c r="O1000" s="317"/>
      <c r="P1000" s="11"/>
      <c r="Q1000" s="41"/>
      <c r="R1000" s="57"/>
      <c r="U1000" s="201"/>
    </row>
    <row r="1001" spans="2:26" s="200" customFormat="1" ht="13.75" hidden="1" customHeight="1" x14ac:dyDescent="0.3">
      <c r="B1001" s="518"/>
      <c r="C1001" s="518"/>
      <c r="D1001" s="223"/>
      <c r="E1001" s="223"/>
      <c r="F1001" s="223"/>
      <c r="G1001" s="223"/>
      <c r="H1001" s="223"/>
      <c r="I1001" s="223"/>
      <c r="J1001" s="224"/>
      <c r="K1001" s="518"/>
      <c r="L1001" s="518"/>
      <c r="M1001" s="518"/>
      <c r="N1001" s="518"/>
      <c r="O1001" s="225"/>
      <c r="P1001" s="226"/>
      <c r="Q1001" s="227"/>
      <c r="R1001" s="228"/>
      <c r="U1001" s="201"/>
    </row>
    <row r="1002" spans="2:26" s="200" customFormat="1" ht="5.25" hidden="1" customHeight="1" x14ac:dyDescent="0.3">
      <c r="B1002" s="318"/>
      <c r="C1002" s="318"/>
      <c r="D1002" s="217"/>
      <c r="E1002" s="318"/>
      <c r="F1002" s="318"/>
      <c r="G1002" s="318"/>
      <c r="H1002" s="318"/>
      <c r="I1002" s="318"/>
      <c r="J1002" s="318"/>
      <c r="K1002" s="517"/>
      <c r="L1002" s="517"/>
      <c r="M1002" s="318"/>
      <c r="N1002" s="517"/>
      <c r="O1002" s="517"/>
      <c r="P1002" s="517"/>
      <c r="Q1002" s="517"/>
      <c r="R1002" s="517"/>
      <c r="U1002" s="201"/>
    </row>
    <row r="1003" spans="2:26" s="200" customFormat="1" ht="15.75" hidden="1" customHeight="1" x14ac:dyDescent="0.3">
      <c r="B1003" s="319"/>
      <c r="C1003" s="319"/>
      <c r="D1003" s="199"/>
      <c r="E1003" s="319"/>
      <c r="F1003" s="319"/>
      <c r="G1003" s="319"/>
      <c r="H1003" s="319"/>
      <c r="I1003" s="319"/>
      <c r="J1003" s="319"/>
      <c r="K1003" s="515"/>
      <c r="L1003" s="515"/>
      <c r="M1003" s="436"/>
      <c r="N1003" s="436"/>
      <c r="O1003" s="436"/>
      <c r="P1003" s="11"/>
      <c r="Q1003" s="41"/>
      <c r="R1003" s="57"/>
      <c r="U1003" s="201"/>
    </row>
    <row r="1004" spans="2:26" s="200" customFormat="1" ht="13.75" hidden="1" customHeight="1" x14ac:dyDescent="0.3">
      <c r="B1004" s="516"/>
      <c r="C1004" s="202"/>
      <c r="D1004" s="203"/>
      <c r="E1004" s="316"/>
      <c r="F1004" s="316"/>
      <c r="G1004" s="316"/>
      <c r="H1004" s="316"/>
      <c r="I1004" s="316"/>
      <c r="J1004" s="204"/>
      <c r="K1004" s="513"/>
      <c r="L1004" s="513"/>
      <c r="M1004" s="436"/>
      <c r="N1004" s="436"/>
      <c r="O1004" s="436"/>
      <c r="P1004" s="11"/>
      <c r="Q1004" s="55"/>
      <c r="R1004" s="196"/>
      <c r="U1004" s="205"/>
      <c r="V1004" s="206"/>
      <c r="W1004" s="207"/>
    </row>
    <row r="1005" spans="2:26" s="200" customFormat="1" ht="13.75" hidden="1" customHeight="1" x14ac:dyDescent="0.3">
      <c r="B1005" s="516"/>
      <c r="C1005" s="202"/>
      <c r="D1005" s="203"/>
      <c r="E1005" s="316"/>
      <c r="F1005" s="316"/>
      <c r="G1005" s="316"/>
      <c r="H1005" s="316"/>
      <c r="I1005" s="316"/>
      <c r="J1005" s="204"/>
      <c r="K1005" s="513"/>
      <c r="L1005" s="513"/>
      <c r="M1005" s="436"/>
      <c r="N1005" s="436"/>
      <c r="O1005" s="436"/>
      <c r="P1005" s="11"/>
      <c r="Q1005" s="81"/>
      <c r="R1005" s="197"/>
      <c r="U1005" s="205"/>
      <c r="V1005" s="206"/>
      <c r="W1005" s="208"/>
      <c r="Y1005" s="209"/>
    </row>
    <row r="1006" spans="2:26" s="200" customFormat="1" ht="13.75" hidden="1" customHeight="1" x14ac:dyDescent="0.3">
      <c r="B1006" s="516"/>
      <c r="C1006" s="202"/>
      <c r="D1006" s="203"/>
      <c r="E1006" s="316"/>
      <c r="F1006" s="316"/>
      <c r="G1006" s="316"/>
      <c r="H1006" s="316"/>
      <c r="I1006" s="316"/>
      <c r="J1006" s="204"/>
      <c r="K1006" s="513"/>
      <c r="L1006" s="513"/>
      <c r="M1006" s="436"/>
      <c r="N1006" s="436"/>
      <c r="O1006" s="436"/>
      <c r="P1006" s="11"/>
      <c r="Q1006" s="55"/>
      <c r="R1006" s="57"/>
      <c r="U1006" s="72"/>
      <c r="V1006" s="206"/>
      <c r="W1006" s="210"/>
    </row>
    <row r="1007" spans="2:26" s="200" customFormat="1" ht="13.75" hidden="1" customHeight="1" x14ac:dyDescent="0.3">
      <c r="B1007" s="516"/>
      <c r="C1007" s="202"/>
      <c r="D1007" s="203"/>
      <c r="E1007" s="316"/>
      <c r="F1007" s="316"/>
      <c r="G1007" s="316"/>
      <c r="H1007" s="316"/>
      <c r="I1007" s="316"/>
      <c r="J1007" s="204"/>
      <c r="K1007" s="513"/>
      <c r="L1007" s="513"/>
      <c r="M1007" s="436"/>
      <c r="N1007" s="436"/>
      <c r="O1007" s="436"/>
      <c r="P1007" s="11"/>
      <c r="Q1007" s="41"/>
      <c r="R1007" s="57"/>
      <c r="U1007" s="211"/>
      <c r="V1007" s="206"/>
    </row>
    <row r="1008" spans="2:26" s="200" customFormat="1" ht="13.75" hidden="1" customHeight="1" x14ac:dyDescent="0.3">
      <c r="B1008" s="516"/>
      <c r="C1008" s="202"/>
      <c r="D1008" s="203"/>
      <c r="E1008" s="316"/>
      <c r="F1008" s="316"/>
      <c r="G1008" s="316"/>
      <c r="H1008" s="316"/>
      <c r="I1008" s="316"/>
      <c r="J1008" s="204"/>
      <c r="K1008" s="513"/>
      <c r="L1008" s="513"/>
      <c r="M1008" s="436"/>
      <c r="N1008" s="436"/>
      <c r="O1008" s="436"/>
      <c r="P1008" s="11"/>
      <c r="Q1008" s="50"/>
      <c r="R1008" s="197"/>
      <c r="U1008" s="212"/>
      <c r="V1008" s="206"/>
      <c r="W1008" s="210"/>
      <c r="Y1008" s="213"/>
    </row>
    <row r="1009" spans="1:28" s="200" customFormat="1" ht="13.75" hidden="1" customHeight="1" x14ac:dyDescent="0.3">
      <c r="B1009" s="516"/>
      <c r="C1009" s="202"/>
      <c r="D1009" s="203"/>
      <c r="E1009" s="316"/>
      <c r="F1009" s="316"/>
      <c r="G1009" s="316"/>
      <c r="H1009" s="316"/>
      <c r="I1009" s="316"/>
      <c r="J1009" s="204"/>
      <c r="K1009" s="513"/>
      <c r="L1009" s="513"/>
      <c r="M1009" s="436"/>
      <c r="N1009" s="436"/>
      <c r="O1009" s="436"/>
      <c r="P1009" s="11"/>
      <c r="Q1009" s="50"/>
      <c r="R1009" s="197"/>
      <c r="U1009" s="214"/>
      <c r="V1009" s="206"/>
      <c r="W1009" s="215"/>
    </row>
    <row r="1010" spans="1:28" s="200" customFormat="1" ht="13.75" hidden="1" customHeight="1" x14ac:dyDescent="0.3">
      <c r="B1010" s="516"/>
      <c r="C1010" s="202"/>
      <c r="D1010" s="203"/>
      <c r="E1010" s="316"/>
      <c r="F1010" s="316"/>
      <c r="G1010" s="316"/>
      <c r="H1010" s="316"/>
      <c r="I1010" s="316"/>
      <c r="J1010" s="204"/>
      <c r="K1010" s="513"/>
      <c r="L1010" s="513"/>
      <c r="M1010" s="436"/>
      <c r="N1010" s="436"/>
      <c r="O1010" s="436"/>
      <c r="P1010" s="11"/>
      <c r="Q1010" s="40"/>
      <c r="R1010" s="198"/>
      <c r="U1010" s="214"/>
      <c r="V1010" s="206"/>
    </row>
    <row r="1011" spans="1:28" s="200" customFormat="1" ht="13.75" hidden="1" customHeight="1" x14ac:dyDescent="0.3">
      <c r="B1011" s="516"/>
      <c r="C1011" s="319"/>
      <c r="D1011" s="216"/>
      <c r="E1011" s="11"/>
      <c r="F1011" s="11"/>
      <c r="G1011" s="11"/>
      <c r="H1011" s="11"/>
      <c r="I1011" s="11"/>
      <c r="J1011" s="204"/>
      <c r="K1011" s="513"/>
      <c r="L1011" s="513"/>
      <c r="M1011" s="436"/>
      <c r="N1011" s="436"/>
      <c r="O1011" s="436"/>
      <c r="P1011" s="11"/>
      <c r="Q1011" s="41"/>
      <c r="R1011" s="57"/>
      <c r="U1011" s="201"/>
    </row>
    <row r="1012" spans="1:28" s="200" customFormat="1" ht="5.25" hidden="1" customHeight="1" x14ac:dyDescent="0.3">
      <c r="B1012" s="318"/>
      <c r="C1012" s="318"/>
      <c r="D1012" s="217"/>
      <c r="E1012" s="318"/>
      <c r="F1012" s="318"/>
      <c r="G1012" s="318"/>
      <c r="H1012" s="318"/>
      <c r="I1012" s="318"/>
      <c r="J1012" s="318"/>
      <c r="K1012" s="517"/>
      <c r="L1012" s="517"/>
      <c r="M1012" s="318"/>
      <c r="N1012" s="517"/>
      <c r="O1012" s="517"/>
      <c r="P1012" s="517"/>
      <c r="Q1012" s="517"/>
      <c r="R1012" s="517"/>
      <c r="U1012" s="201"/>
    </row>
    <row r="1013" spans="1:28" s="200" customFormat="1" ht="15.75" hidden="1" customHeight="1" x14ac:dyDescent="0.3">
      <c r="B1013" s="319"/>
      <c r="C1013" s="319"/>
      <c r="D1013" s="199"/>
      <c r="E1013" s="319"/>
      <c r="F1013" s="319"/>
      <c r="G1013" s="319"/>
      <c r="H1013" s="319"/>
      <c r="I1013" s="319"/>
      <c r="J1013" s="319"/>
      <c r="K1013" s="515"/>
      <c r="L1013" s="515"/>
      <c r="M1013" s="436"/>
      <c r="N1013" s="436"/>
      <c r="O1013" s="436"/>
      <c r="P1013" s="11"/>
      <c r="Q1013" s="41"/>
      <c r="R1013" s="57"/>
      <c r="U1013" s="201"/>
    </row>
    <row r="1014" spans="1:28" s="200" customFormat="1" ht="13.75" hidden="1" customHeight="1" x14ac:dyDescent="0.3">
      <c r="B1014" s="516"/>
      <c r="C1014" s="202"/>
      <c r="D1014" s="203"/>
      <c r="E1014" s="316"/>
      <c r="F1014" s="316"/>
      <c r="G1014" s="316"/>
      <c r="H1014" s="316"/>
      <c r="I1014" s="316"/>
      <c r="J1014" s="204"/>
      <c r="K1014" s="513"/>
      <c r="L1014" s="513"/>
      <c r="M1014" s="436"/>
      <c r="N1014" s="436"/>
      <c r="O1014" s="436"/>
      <c r="P1014" s="11"/>
      <c r="Q1014" s="55"/>
      <c r="R1014" s="196"/>
      <c r="U1014" s="205"/>
      <c r="V1014" s="206"/>
      <c r="W1014" s="207"/>
    </row>
    <row r="1015" spans="1:28" s="200" customFormat="1" ht="13.75" hidden="1" customHeight="1" x14ac:dyDescent="0.3">
      <c r="B1015" s="516"/>
      <c r="C1015" s="202"/>
      <c r="D1015" s="203"/>
      <c r="E1015" s="316"/>
      <c r="F1015" s="316"/>
      <c r="G1015" s="316"/>
      <c r="H1015" s="316"/>
      <c r="I1015" s="316"/>
      <c r="J1015" s="204"/>
      <c r="K1015" s="513"/>
      <c r="L1015" s="513"/>
      <c r="M1015" s="436"/>
      <c r="N1015" s="436"/>
      <c r="O1015" s="436"/>
      <c r="P1015" s="11"/>
      <c r="Q1015" s="81"/>
      <c r="R1015" s="197"/>
      <c r="U1015" s="205"/>
      <c r="V1015" s="206"/>
      <c r="W1015" s="208"/>
      <c r="Y1015" s="209"/>
    </row>
    <row r="1016" spans="1:28" s="200" customFormat="1" ht="13.75" hidden="1" customHeight="1" x14ac:dyDescent="0.3">
      <c r="B1016" s="516"/>
      <c r="C1016" s="202"/>
      <c r="D1016" s="203"/>
      <c r="E1016" s="316"/>
      <c r="F1016" s="316"/>
      <c r="G1016" s="316"/>
      <c r="H1016" s="316"/>
      <c r="I1016" s="316"/>
      <c r="J1016" s="204"/>
      <c r="K1016" s="513"/>
      <c r="L1016" s="513"/>
      <c r="M1016" s="436"/>
      <c r="N1016" s="436"/>
      <c r="O1016" s="436"/>
      <c r="P1016" s="11"/>
      <c r="Q1016" s="55"/>
      <c r="R1016" s="57"/>
      <c r="U1016" s="72"/>
      <c r="V1016" s="206"/>
      <c r="W1016" s="210"/>
      <c r="X1016" s="218"/>
      <c r="Y1016" s="218"/>
      <c r="Z1016" s="218"/>
    </row>
    <row r="1017" spans="1:28" s="200" customFormat="1" ht="13.75" hidden="1" customHeight="1" x14ac:dyDescent="0.3">
      <c r="B1017" s="516"/>
      <c r="C1017" s="202"/>
      <c r="D1017" s="203"/>
      <c r="E1017" s="316"/>
      <c r="F1017" s="316"/>
      <c r="G1017" s="316"/>
      <c r="H1017" s="316"/>
      <c r="I1017" s="316"/>
      <c r="J1017" s="204"/>
      <c r="K1017" s="513"/>
      <c r="L1017" s="513"/>
      <c r="M1017" s="436"/>
      <c r="N1017" s="436"/>
      <c r="O1017" s="436"/>
      <c r="P1017" s="11"/>
      <c r="Q1017" s="41"/>
      <c r="R1017" s="57"/>
      <c r="U1017" s="211"/>
      <c r="V1017" s="206"/>
    </row>
    <row r="1018" spans="1:28" s="200" customFormat="1" ht="13.75" hidden="1" customHeight="1" x14ac:dyDescent="0.3">
      <c r="B1018" s="516"/>
      <c r="C1018" s="202"/>
      <c r="D1018" s="203"/>
      <c r="E1018" s="316"/>
      <c r="F1018" s="316"/>
      <c r="G1018" s="316"/>
      <c r="H1018" s="316"/>
      <c r="I1018" s="316"/>
      <c r="J1018" s="204"/>
      <c r="K1018" s="513"/>
      <c r="L1018" s="513"/>
      <c r="M1018" s="436"/>
      <c r="N1018" s="436"/>
      <c r="O1018" s="436"/>
      <c r="P1018" s="11"/>
      <c r="Q1018" s="50"/>
      <c r="R1018" s="197"/>
      <c r="U1018" s="212"/>
      <c r="V1018" s="206"/>
      <c r="W1018" s="219"/>
      <c r="Y1018" s="213"/>
    </row>
    <row r="1019" spans="1:28" s="200" customFormat="1" ht="13.75" hidden="1" customHeight="1" x14ac:dyDescent="0.3">
      <c r="B1019" s="516"/>
      <c r="C1019" s="202"/>
      <c r="D1019" s="203"/>
      <c r="E1019" s="316"/>
      <c r="F1019" s="316"/>
      <c r="G1019" s="316"/>
      <c r="H1019" s="316"/>
      <c r="I1019" s="316"/>
      <c r="J1019" s="204"/>
      <c r="K1019" s="513"/>
      <c r="L1019" s="513"/>
      <c r="M1019" s="436"/>
      <c r="N1019" s="436"/>
      <c r="O1019" s="436"/>
      <c r="P1019" s="11"/>
      <c r="Q1019" s="50"/>
      <c r="R1019" s="197"/>
      <c r="U1019" s="214"/>
      <c r="V1019" s="206"/>
      <c r="W1019" s="215"/>
    </row>
    <row r="1020" spans="1:28" s="200" customFormat="1" ht="13.75" hidden="1" customHeight="1" x14ac:dyDescent="0.3">
      <c r="B1020" s="516"/>
      <c r="C1020" s="202"/>
      <c r="D1020" s="203"/>
      <c r="E1020" s="316"/>
      <c r="F1020" s="316"/>
      <c r="G1020" s="316"/>
      <c r="H1020" s="316"/>
      <c r="I1020" s="316"/>
      <c r="J1020" s="204"/>
      <c r="K1020" s="513"/>
      <c r="L1020" s="513"/>
      <c r="M1020" s="436"/>
      <c r="N1020" s="436"/>
      <c r="O1020" s="436"/>
      <c r="P1020" s="11"/>
      <c r="Q1020" s="40"/>
      <c r="R1020" s="198"/>
      <c r="U1020" s="214"/>
      <c r="V1020" s="206"/>
    </row>
    <row r="1021" spans="1:28" s="200" customFormat="1" ht="13.75" hidden="1" customHeight="1" x14ac:dyDescent="0.3">
      <c r="B1021" s="516"/>
      <c r="C1021" s="319"/>
      <c r="D1021" s="220"/>
      <c r="E1021" s="11"/>
      <c r="F1021" s="11"/>
      <c r="G1021" s="11"/>
      <c r="H1021" s="11"/>
      <c r="I1021" s="11"/>
      <c r="J1021" s="204"/>
      <c r="K1021" s="513"/>
      <c r="L1021" s="513"/>
      <c r="M1021" s="436"/>
      <c r="N1021" s="436"/>
      <c r="O1021" s="436"/>
      <c r="P1021" s="11"/>
      <c r="Q1021" s="41"/>
      <c r="R1021" s="57"/>
      <c r="U1021" s="201"/>
    </row>
    <row r="1022" spans="1:28" s="200" customFormat="1" ht="5.25" hidden="1" customHeight="1" x14ac:dyDescent="0.3">
      <c r="B1022" s="318"/>
      <c r="C1022" s="318"/>
      <c r="D1022" s="217"/>
      <c r="E1022" s="318"/>
      <c r="F1022" s="318"/>
      <c r="G1022" s="318"/>
      <c r="H1022" s="318"/>
      <c r="I1022" s="318"/>
      <c r="J1022" s="318"/>
      <c r="K1022" s="517"/>
      <c r="L1022" s="517"/>
      <c r="M1022" s="318"/>
      <c r="N1022" s="517"/>
      <c r="O1022" s="517"/>
      <c r="P1022" s="517"/>
      <c r="Q1022" s="517"/>
      <c r="R1022" s="517"/>
      <c r="U1022" s="201"/>
    </row>
    <row r="1023" spans="1:28" s="221" customFormat="1" ht="13.75" hidden="1" customHeight="1" x14ac:dyDescent="0.3">
      <c r="A1023" s="200"/>
      <c r="B1023" s="319"/>
      <c r="C1023" s="319"/>
      <c r="D1023" s="199"/>
      <c r="E1023" s="319"/>
      <c r="F1023" s="319"/>
      <c r="G1023" s="319"/>
      <c r="H1023" s="319"/>
      <c r="I1023" s="319"/>
      <c r="J1023" s="319"/>
      <c r="K1023" s="515"/>
      <c r="L1023" s="515"/>
      <c r="M1023" s="436"/>
      <c r="N1023" s="436"/>
      <c r="O1023" s="436"/>
      <c r="P1023" s="11"/>
      <c r="Q1023" s="41"/>
      <c r="R1023" s="57"/>
      <c r="S1023" s="200"/>
      <c r="T1023" s="200"/>
      <c r="U1023" s="201"/>
      <c r="V1023" s="200"/>
      <c r="W1023" s="200"/>
      <c r="X1023" s="200"/>
      <c r="Y1023" s="200"/>
      <c r="Z1023" s="200"/>
      <c r="AA1023" s="200"/>
      <c r="AB1023" s="200"/>
    </row>
    <row r="1024" spans="1:28" s="200" customFormat="1" ht="12.75" hidden="1" customHeight="1" x14ac:dyDescent="0.3">
      <c r="B1024" s="516"/>
      <c r="C1024" s="202"/>
      <c r="D1024" s="203"/>
      <c r="E1024" s="316"/>
      <c r="F1024" s="316"/>
      <c r="G1024" s="316"/>
      <c r="H1024" s="316"/>
      <c r="I1024" s="316"/>
      <c r="J1024" s="204"/>
      <c r="K1024" s="513"/>
      <c r="L1024" s="513"/>
      <c r="M1024" s="436"/>
      <c r="N1024" s="436"/>
      <c r="O1024" s="436"/>
      <c r="P1024" s="11"/>
      <c r="Q1024" s="55"/>
      <c r="R1024" s="196"/>
      <c r="U1024" s="205"/>
      <c r="V1024" s="206"/>
      <c r="W1024" s="207"/>
    </row>
    <row r="1025" spans="2:26" s="200" customFormat="1" hidden="1" x14ac:dyDescent="0.3">
      <c r="B1025" s="516"/>
      <c r="C1025" s="202"/>
      <c r="D1025" s="203"/>
      <c r="E1025" s="316"/>
      <c r="F1025" s="316"/>
      <c r="G1025" s="316"/>
      <c r="H1025" s="316"/>
      <c r="I1025" s="316"/>
      <c r="J1025" s="204"/>
      <c r="K1025" s="513"/>
      <c r="L1025" s="513"/>
      <c r="M1025" s="436"/>
      <c r="N1025" s="436"/>
      <c r="O1025" s="436"/>
      <c r="P1025" s="11"/>
      <c r="Q1025" s="81"/>
      <c r="R1025" s="197"/>
      <c r="U1025" s="205"/>
      <c r="V1025" s="206"/>
      <c r="W1025" s="208"/>
      <c r="Y1025" s="209"/>
    </row>
    <row r="1026" spans="2:26" s="200" customFormat="1" hidden="1" x14ac:dyDescent="0.3">
      <c r="B1026" s="516"/>
      <c r="C1026" s="202"/>
      <c r="D1026" s="203"/>
      <c r="E1026" s="316"/>
      <c r="F1026" s="316"/>
      <c r="G1026" s="316"/>
      <c r="H1026" s="316"/>
      <c r="I1026" s="316"/>
      <c r="J1026" s="204"/>
      <c r="K1026" s="513"/>
      <c r="L1026" s="513"/>
      <c r="M1026" s="436"/>
      <c r="N1026" s="436"/>
      <c r="O1026" s="436"/>
      <c r="P1026" s="11"/>
      <c r="Q1026" s="55"/>
      <c r="R1026" s="57"/>
      <c r="U1026" s="72"/>
      <c r="V1026" s="206"/>
      <c r="W1026" s="210"/>
    </row>
    <row r="1027" spans="2:26" s="200" customFormat="1" hidden="1" x14ac:dyDescent="0.3">
      <c r="B1027" s="516"/>
      <c r="C1027" s="202"/>
      <c r="D1027" s="203"/>
      <c r="E1027" s="316"/>
      <c r="F1027" s="316"/>
      <c r="G1027" s="316"/>
      <c r="H1027" s="316"/>
      <c r="I1027" s="316"/>
      <c r="J1027" s="204"/>
      <c r="K1027" s="513"/>
      <c r="L1027" s="513"/>
      <c r="M1027" s="436"/>
      <c r="N1027" s="436"/>
      <c r="O1027" s="436"/>
      <c r="P1027" s="11"/>
      <c r="Q1027" s="41"/>
      <c r="R1027" s="57"/>
      <c r="U1027" s="211"/>
      <c r="V1027" s="206"/>
    </row>
    <row r="1028" spans="2:26" s="200" customFormat="1" hidden="1" x14ac:dyDescent="0.3">
      <c r="B1028" s="516"/>
      <c r="C1028" s="202"/>
      <c r="D1028" s="203"/>
      <c r="E1028" s="316"/>
      <c r="F1028" s="316"/>
      <c r="G1028" s="316"/>
      <c r="H1028" s="316"/>
      <c r="I1028" s="316"/>
      <c r="J1028" s="204"/>
      <c r="K1028" s="513"/>
      <c r="L1028" s="513"/>
      <c r="M1028" s="436"/>
      <c r="N1028" s="436"/>
      <c r="O1028" s="436"/>
      <c r="P1028" s="11"/>
      <c r="Q1028" s="50"/>
      <c r="R1028" s="197"/>
      <c r="U1028" s="212"/>
      <c r="V1028" s="206"/>
      <c r="W1028" s="219"/>
      <c r="Y1028" s="213"/>
    </row>
    <row r="1029" spans="2:26" s="200" customFormat="1" hidden="1" x14ac:dyDescent="0.3">
      <c r="B1029" s="516"/>
      <c r="C1029" s="202"/>
      <c r="D1029" s="203"/>
      <c r="E1029" s="316"/>
      <c r="F1029" s="316"/>
      <c r="G1029" s="316"/>
      <c r="H1029" s="316"/>
      <c r="I1029" s="316"/>
      <c r="J1029" s="204"/>
      <c r="K1029" s="513"/>
      <c r="L1029" s="513"/>
      <c r="M1029" s="436"/>
      <c r="N1029" s="436"/>
      <c r="O1029" s="436"/>
      <c r="P1029" s="11"/>
      <c r="Q1029" s="50"/>
      <c r="R1029" s="197"/>
      <c r="U1029" s="214"/>
      <c r="V1029" s="206"/>
      <c r="W1029" s="215"/>
    </row>
    <row r="1030" spans="2:26" s="200" customFormat="1" hidden="1" x14ac:dyDescent="0.3">
      <c r="B1030" s="516"/>
      <c r="C1030" s="202"/>
      <c r="D1030" s="203"/>
      <c r="E1030" s="316"/>
      <c r="F1030" s="316"/>
      <c r="G1030" s="316"/>
      <c r="H1030" s="316"/>
      <c r="I1030" s="316"/>
      <c r="J1030" s="204"/>
      <c r="K1030" s="513"/>
      <c r="L1030" s="513"/>
      <c r="M1030" s="436"/>
      <c r="N1030" s="436"/>
      <c r="O1030" s="436"/>
      <c r="P1030" s="11"/>
      <c r="Q1030" s="40"/>
      <c r="R1030" s="198"/>
      <c r="U1030" s="214"/>
      <c r="V1030" s="206"/>
    </row>
    <row r="1031" spans="2:26" s="200" customFormat="1" hidden="1" x14ac:dyDescent="0.3">
      <c r="B1031" s="516"/>
      <c r="C1031" s="319"/>
      <c r="D1031" s="216"/>
      <c r="E1031" s="11"/>
      <c r="F1031" s="11"/>
      <c r="G1031" s="11"/>
      <c r="H1031" s="11"/>
      <c r="I1031" s="11"/>
      <c r="J1031" s="204"/>
      <c r="K1031" s="513"/>
      <c r="L1031" s="513"/>
      <c r="M1031" s="436"/>
      <c r="N1031" s="436"/>
      <c r="O1031" s="436"/>
      <c r="P1031" s="11"/>
      <c r="Q1031" s="41"/>
      <c r="R1031" s="57"/>
      <c r="U1031" s="201"/>
    </row>
    <row r="1032" spans="2:26" s="200" customFormat="1" hidden="1" x14ac:dyDescent="0.3">
      <c r="B1032" s="318"/>
      <c r="C1032" s="318"/>
      <c r="D1032" s="217"/>
      <c r="E1032" s="318"/>
      <c r="F1032" s="318"/>
      <c r="G1032" s="318"/>
      <c r="H1032" s="318"/>
      <c r="I1032" s="318"/>
      <c r="J1032" s="318"/>
      <c r="K1032" s="517"/>
      <c r="L1032" s="517"/>
      <c r="M1032" s="318"/>
      <c r="N1032" s="517"/>
      <c r="O1032" s="517"/>
      <c r="P1032" s="517"/>
      <c r="Q1032" s="517"/>
      <c r="R1032" s="517"/>
      <c r="U1032" s="201"/>
    </row>
    <row r="1033" spans="2:26" s="200" customFormat="1" hidden="1" x14ac:dyDescent="0.3">
      <c r="B1033" s="319"/>
      <c r="C1033" s="319"/>
      <c r="D1033" s="199"/>
      <c r="E1033" s="319"/>
      <c r="F1033" s="222"/>
      <c r="G1033" s="319"/>
      <c r="H1033" s="319"/>
      <c r="I1033" s="319"/>
      <c r="J1033" s="319"/>
      <c r="K1033" s="515"/>
      <c r="L1033" s="515"/>
      <c r="M1033" s="436"/>
      <c r="N1033" s="436"/>
      <c r="O1033" s="436"/>
      <c r="P1033" s="11"/>
      <c r="Q1033" s="41"/>
      <c r="R1033" s="57"/>
      <c r="U1033" s="201"/>
    </row>
    <row r="1034" spans="2:26" s="200" customFormat="1" hidden="1" x14ac:dyDescent="0.3">
      <c r="B1034" s="516"/>
      <c r="C1034" s="202"/>
      <c r="D1034" s="203"/>
      <c r="E1034" s="316"/>
      <c r="F1034" s="316"/>
      <c r="G1034" s="316"/>
      <c r="H1034" s="316"/>
      <c r="I1034" s="316"/>
      <c r="J1034" s="204"/>
      <c r="K1034" s="513"/>
      <c r="L1034" s="513"/>
      <c r="M1034" s="436"/>
      <c r="N1034" s="436"/>
      <c r="O1034" s="436"/>
      <c r="P1034" s="11"/>
      <c r="Q1034" s="55"/>
      <c r="R1034" s="196"/>
      <c r="U1034" s="205"/>
      <c r="V1034" s="206"/>
      <c r="W1034" s="207"/>
    </row>
    <row r="1035" spans="2:26" s="200" customFormat="1" hidden="1" x14ac:dyDescent="0.3">
      <c r="B1035" s="516"/>
      <c r="C1035" s="202"/>
      <c r="D1035" s="203"/>
      <c r="E1035" s="316"/>
      <c r="F1035" s="316"/>
      <c r="G1035" s="316"/>
      <c r="H1035" s="316"/>
      <c r="I1035" s="316"/>
      <c r="J1035" s="204"/>
      <c r="K1035" s="513"/>
      <c r="L1035" s="513"/>
      <c r="M1035" s="436"/>
      <c r="N1035" s="436"/>
      <c r="O1035" s="436"/>
      <c r="P1035" s="11"/>
      <c r="Q1035" s="81"/>
      <c r="R1035" s="197"/>
      <c r="U1035" s="205"/>
      <c r="V1035" s="206"/>
      <c r="W1035" s="208"/>
      <c r="Y1035" s="209"/>
    </row>
    <row r="1036" spans="2:26" s="200" customFormat="1" hidden="1" x14ac:dyDescent="0.3">
      <c r="B1036" s="516"/>
      <c r="C1036" s="202"/>
      <c r="D1036" s="203"/>
      <c r="E1036" s="316"/>
      <c r="F1036" s="316"/>
      <c r="G1036" s="316"/>
      <c r="H1036" s="316"/>
      <c r="I1036" s="316"/>
      <c r="J1036" s="204"/>
      <c r="K1036" s="513"/>
      <c r="L1036" s="513"/>
      <c r="M1036" s="436"/>
      <c r="N1036" s="436"/>
      <c r="O1036" s="436"/>
      <c r="P1036" s="11"/>
      <c r="Q1036" s="55"/>
      <c r="R1036" s="57"/>
      <c r="U1036" s="72"/>
      <c r="V1036" s="206"/>
      <c r="W1036" s="210"/>
      <c r="X1036" s="218"/>
      <c r="Y1036" s="218"/>
      <c r="Z1036" s="218"/>
    </row>
    <row r="1037" spans="2:26" s="200" customFormat="1" hidden="1" x14ac:dyDescent="0.3">
      <c r="B1037" s="516"/>
      <c r="C1037" s="202"/>
      <c r="D1037" s="203"/>
      <c r="E1037" s="316"/>
      <c r="F1037" s="316"/>
      <c r="G1037" s="316"/>
      <c r="H1037" s="316"/>
      <c r="I1037" s="316"/>
      <c r="J1037" s="204"/>
      <c r="K1037" s="513"/>
      <c r="L1037" s="513"/>
      <c r="M1037" s="436"/>
      <c r="N1037" s="436"/>
      <c r="O1037" s="436"/>
      <c r="P1037" s="11"/>
      <c r="Q1037" s="41"/>
      <c r="R1037" s="57"/>
      <c r="U1037" s="211"/>
      <c r="V1037" s="206"/>
    </row>
    <row r="1038" spans="2:26" s="200" customFormat="1" hidden="1" x14ac:dyDescent="0.3">
      <c r="B1038" s="516"/>
      <c r="C1038" s="202"/>
      <c r="D1038" s="203"/>
      <c r="E1038" s="316"/>
      <c r="F1038" s="316"/>
      <c r="G1038" s="316"/>
      <c r="H1038" s="316"/>
      <c r="I1038" s="316"/>
      <c r="J1038" s="204"/>
      <c r="K1038" s="513"/>
      <c r="L1038" s="513"/>
      <c r="M1038" s="436"/>
      <c r="N1038" s="436"/>
      <c r="O1038" s="436"/>
      <c r="P1038" s="11"/>
      <c r="Q1038" s="50"/>
      <c r="R1038" s="197"/>
      <c r="U1038" s="212"/>
      <c r="V1038" s="206"/>
      <c r="W1038" s="219"/>
      <c r="Y1038" s="213"/>
    </row>
    <row r="1039" spans="2:26" s="200" customFormat="1" hidden="1" x14ac:dyDescent="0.3">
      <c r="B1039" s="516"/>
      <c r="C1039" s="202"/>
      <c r="D1039" s="203"/>
      <c r="E1039" s="316"/>
      <c r="F1039" s="316"/>
      <c r="G1039" s="316"/>
      <c r="H1039" s="316"/>
      <c r="I1039" s="316"/>
      <c r="J1039" s="204"/>
      <c r="K1039" s="513"/>
      <c r="L1039" s="513"/>
      <c r="M1039" s="436"/>
      <c r="N1039" s="436"/>
      <c r="O1039" s="436"/>
      <c r="P1039" s="11"/>
      <c r="Q1039" s="50"/>
      <c r="R1039" s="197"/>
      <c r="U1039" s="214"/>
      <c r="V1039" s="206"/>
      <c r="W1039" s="215"/>
    </row>
    <row r="1040" spans="2:26" s="200" customFormat="1" hidden="1" x14ac:dyDescent="0.3">
      <c r="B1040" s="516"/>
      <c r="C1040" s="202"/>
      <c r="D1040" s="203"/>
      <c r="E1040" s="316"/>
      <c r="F1040" s="316"/>
      <c r="G1040" s="316"/>
      <c r="H1040" s="316"/>
      <c r="I1040" s="316"/>
      <c r="J1040" s="204"/>
      <c r="K1040" s="513"/>
      <c r="L1040" s="513"/>
      <c r="M1040" s="436"/>
      <c r="N1040" s="436"/>
      <c r="O1040" s="436"/>
      <c r="P1040" s="11"/>
      <c r="Q1040" s="40"/>
      <c r="R1040" s="198"/>
      <c r="U1040" s="214"/>
      <c r="V1040" s="206"/>
    </row>
    <row r="1041" spans="2:25" s="200" customFormat="1" hidden="1" x14ac:dyDescent="0.3">
      <c r="B1041" s="516"/>
      <c r="C1041" s="319"/>
      <c r="D1041" s="220"/>
      <c r="E1041" s="11"/>
      <c r="F1041" s="11"/>
      <c r="G1041" s="11"/>
      <c r="H1041" s="11"/>
      <c r="I1041" s="11"/>
      <c r="J1041" s="204"/>
      <c r="K1041" s="513"/>
      <c r="L1041" s="513"/>
      <c r="M1041" s="436"/>
      <c r="N1041" s="436"/>
      <c r="O1041" s="436"/>
      <c r="P1041" s="11"/>
      <c r="Q1041" s="41"/>
      <c r="R1041" s="57"/>
      <c r="U1041" s="201"/>
    </row>
    <row r="1042" spans="2:25" s="200" customFormat="1" ht="5.25" hidden="1" customHeight="1" x14ac:dyDescent="0.3">
      <c r="B1042" s="315"/>
      <c r="C1042" s="319"/>
      <c r="D1042" s="220"/>
      <c r="E1042" s="11"/>
      <c r="F1042" s="11"/>
      <c r="G1042" s="11"/>
      <c r="H1042" s="11"/>
      <c r="I1042" s="11"/>
      <c r="J1042" s="204"/>
      <c r="K1042" s="316"/>
      <c r="L1042" s="316"/>
      <c r="M1042" s="317"/>
      <c r="N1042" s="317"/>
      <c r="O1042" s="317"/>
      <c r="P1042" s="11"/>
      <c r="Q1042" s="41"/>
      <c r="R1042" s="57"/>
      <c r="U1042" s="201"/>
    </row>
    <row r="1043" spans="2:25" s="200" customFormat="1" ht="13.75" hidden="1" customHeight="1" x14ac:dyDescent="0.3">
      <c r="B1043" s="518"/>
      <c r="C1043" s="518"/>
      <c r="D1043" s="223"/>
      <c r="E1043" s="223"/>
      <c r="F1043" s="223"/>
      <c r="G1043" s="223"/>
      <c r="H1043" s="223"/>
      <c r="I1043" s="223"/>
      <c r="J1043" s="224"/>
      <c r="K1043" s="518"/>
      <c r="L1043" s="518"/>
      <c r="M1043" s="518"/>
      <c r="N1043" s="518"/>
      <c r="O1043" s="225"/>
      <c r="P1043" s="226"/>
      <c r="Q1043" s="227"/>
      <c r="R1043" s="228"/>
      <c r="U1043" s="201"/>
    </row>
    <row r="1044" spans="2:25" s="200" customFormat="1" ht="5.25" hidden="1" customHeight="1" x14ac:dyDescent="0.3">
      <c r="B1044" s="318"/>
      <c r="C1044" s="318"/>
      <c r="D1044" s="217"/>
      <c r="E1044" s="318"/>
      <c r="F1044" s="318"/>
      <c r="G1044" s="318"/>
      <c r="H1044" s="318"/>
      <c r="I1044" s="318"/>
      <c r="J1044" s="318"/>
      <c r="K1044" s="517"/>
      <c r="L1044" s="517"/>
      <c r="M1044" s="318"/>
      <c r="N1044" s="517"/>
      <c r="O1044" s="517"/>
      <c r="P1044" s="517"/>
      <c r="Q1044" s="517"/>
      <c r="R1044" s="517"/>
      <c r="U1044" s="201"/>
    </row>
    <row r="1045" spans="2:25" s="200" customFormat="1" ht="15.75" hidden="1" customHeight="1" x14ac:dyDescent="0.3">
      <c r="B1045" s="319"/>
      <c r="C1045" s="319"/>
      <c r="D1045" s="199"/>
      <c r="E1045" s="319"/>
      <c r="F1045" s="319"/>
      <c r="G1045" s="319"/>
      <c r="H1045" s="319"/>
      <c r="I1045" s="319"/>
      <c r="J1045" s="319"/>
      <c r="K1045" s="515"/>
      <c r="L1045" s="515"/>
      <c r="M1045" s="436"/>
      <c r="N1045" s="436"/>
      <c r="O1045" s="436"/>
      <c r="P1045" s="11"/>
      <c r="Q1045" s="41"/>
      <c r="R1045" s="57"/>
      <c r="U1045" s="201"/>
    </row>
    <row r="1046" spans="2:25" s="200" customFormat="1" ht="13.75" hidden="1" customHeight="1" x14ac:dyDescent="0.3">
      <c r="B1046" s="516"/>
      <c r="C1046" s="202"/>
      <c r="D1046" s="203"/>
      <c r="E1046" s="316"/>
      <c r="F1046" s="316"/>
      <c r="G1046" s="316"/>
      <c r="H1046" s="316"/>
      <c r="I1046" s="316"/>
      <c r="J1046" s="204"/>
      <c r="K1046" s="513"/>
      <c r="L1046" s="513"/>
      <c r="M1046" s="436"/>
      <c r="N1046" s="436"/>
      <c r="O1046" s="436"/>
      <c r="P1046" s="11"/>
      <c r="Q1046" s="55"/>
      <c r="R1046" s="196"/>
      <c r="U1046" s="205"/>
      <c r="V1046" s="206"/>
      <c r="W1046" s="207"/>
    </row>
    <row r="1047" spans="2:25" s="200" customFormat="1" ht="13.75" hidden="1" customHeight="1" x14ac:dyDescent="0.3">
      <c r="B1047" s="516"/>
      <c r="C1047" s="202"/>
      <c r="D1047" s="203"/>
      <c r="E1047" s="316"/>
      <c r="F1047" s="316"/>
      <c r="G1047" s="316"/>
      <c r="H1047" s="316"/>
      <c r="I1047" s="316"/>
      <c r="J1047" s="204"/>
      <c r="K1047" s="513"/>
      <c r="L1047" s="513"/>
      <c r="M1047" s="436"/>
      <c r="N1047" s="436"/>
      <c r="O1047" s="436"/>
      <c r="P1047" s="11"/>
      <c r="Q1047" s="81"/>
      <c r="R1047" s="197"/>
      <c r="U1047" s="205"/>
      <c r="V1047" s="206"/>
      <c r="W1047" s="208"/>
      <c r="Y1047" s="209"/>
    </row>
    <row r="1048" spans="2:25" s="200" customFormat="1" ht="13.75" hidden="1" customHeight="1" x14ac:dyDescent="0.3">
      <c r="B1048" s="516"/>
      <c r="C1048" s="202"/>
      <c r="D1048" s="203"/>
      <c r="E1048" s="316"/>
      <c r="F1048" s="316"/>
      <c r="G1048" s="316"/>
      <c r="H1048" s="316"/>
      <c r="I1048" s="316"/>
      <c r="J1048" s="204"/>
      <c r="K1048" s="513"/>
      <c r="L1048" s="513"/>
      <c r="M1048" s="436"/>
      <c r="N1048" s="436"/>
      <c r="O1048" s="436"/>
      <c r="P1048" s="11"/>
      <c r="Q1048" s="55"/>
      <c r="R1048" s="57"/>
      <c r="U1048" s="72"/>
      <c r="V1048" s="206"/>
      <c r="W1048" s="210"/>
    </row>
    <row r="1049" spans="2:25" s="200" customFormat="1" ht="13.75" hidden="1" customHeight="1" x14ac:dyDescent="0.3">
      <c r="B1049" s="516"/>
      <c r="C1049" s="202"/>
      <c r="D1049" s="203"/>
      <c r="E1049" s="316"/>
      <c r="F1049" s="316"/>
      <c r="G1049" s="316"/>
      <c r="H1049" s="316"/>
      <c r="I1049" s="316"/>
      <c r="J1049" s="204"/>
      <c r="K1049" s="513"/>
      <c r="L1049" s="513"/>
      <c r="M1049" s="436"/>
      <c r="N1049" s="436"/>
      <c r="O1049" s="436"/>
      <c r="P1049" s="11"/>
      <c r="Q1049" s="41"/>
      <c r="R1049" s="57"/>
      <c r="U1049" s="211"/>
      <c r="V1049" s="206"/>
    </row>
    <row r="1050" spans="2:25" s="200" customFormat="1" ht="13.75" hidden="1" customHeight="1" x14ac:dyDescent="0.3">
      <c r="B1050" s="516"/>
      <c r="C1050" s="202"/>
      <c r="D1050" s="203"/>
      <c r="E1050" s="316"/>
      <c r="F1050" s="316"/>
      <c r="G1050" s="316"/>
      <c r="H1050" s="316"/>
      <c r="I1050" s="316"/>
      <c r="J1050" s="204"/>
      <c r="K1050" s="513"/>
      <c r="L1050" s="513"/>
      <c r="M1050" s="436"/>
      <c r="N1050" s="436"/>
      <c r="O1050" s="436"/>
      <c r="P1050" s="11"/>
      <c r="Q1050" s="50"/>
      <c r="R1050" s="197"/>
      <c r="U1050" s="212"/>
      <c r="V1050" s="206"/>
      <c r="W1050" s="210"/>
      <c r="Y1050" s="213"/>
    </row>
    <row r="1051" spans="2:25" s="200" customFormat="1" ht="13.75" hidden="1" customHeight="1" x14ac:dyDescent="0.3">
      <c r="B1051" s="516"/>
      <c r="C1051" s="202"/>
      <c r="D1051" s="203"/>
      <c r="E1051" s="316"/>
      <c r="F1051" s="316"/>
      <c r="G1051" s="316"/>
      <c r="H1051" s="316"/>
      <c r="I1051" s="316"/>
      <c r="J1051" s="204"/>
      <c r="K1051" s="513"/>
      <c r="L1051" s="513"/>
      <c r="M1051" s="436"/>
      <c r="N1051" s="436"/>
      <c r="O1051" s="436"/>
      <c r="P1051" s="11"/>
      <c r="Q1051" s="50"/>
      <c r="R1051" s="197"/>
      <c r="U1051" s="214"/>
      <c r="V1051" s="206"/>
      <c r="W1051" s="215"/>
    </row>
    <row r="1052" spans="2:25" s="200" customFormat="1" ht="13.75" hidden="1" customHeight="1" x14ac:dyDescent="0.3">
      <c r="B1052" s="516"/>
      <c r="C1052" s="202"/>
      <c r="D1052" s="203"/>
      <c r="E1052" s="316"/>
      <c r="F1052" s="316"/>
      <c r="G1052" s="316"/>
      <c r="H1052" s="316"/>
      <c r="I1052" s="316"/>
      <c r="J1052" s="204"/>
      <c r="K1052" s="513"/>
      <c r="L1052" s="513"/>
      <c r="M1052" s="436"/>
      <c r="N1052" s="436"/>
      <c r="O1052" s="436"/>
      <c r="P1052" s="11"/>
      <c r="Q1052" s="40"/>
      <c r="R1052" s="198"/>
      <c r="U1052" s="214"/>
      <c r="V1052" s="206"/>
    </row>
    <row r="1053" spans="2:25" s="200" customFormat="1" ht="13.75" hidden="1" customHeight="1" x14ac:dyDescent="0.3">
      <c r="B1053" s="516"/>
      <c r="C1053" s="319"/>
      <c r="D1053" s="216"/>
      <c r="E1053" s="11"/>
      <c r="F1053" s="11"/>
      <c r="G1053" s="11"/>
      <c r="H1053" s="11"/>
      <c r="I1053" s="11"/>
      <c r="J1053" s="204"/>
      <c r="K1053" s="513"/>
      <c r="L1053" s="513"/>
      <c r="M1053" s="436"/>
      <c r="N1053" s="436"/>
      <c r="O1053" s="436"/>
      <c r="P1053" s="11"/>
      <c r="Q1053" s="41"/>
      <c r="R1053" s="57"/>
      <c r="U1053" s="201"/>
    </row>
    <row r="1054" spans="2:25" s="200" customFormat="1" ht="5.25" hidden="1" customHeight="1" x14ac:dyDescent="0.3">
      <c r="B1054" s="318"/>
      <c r="C1054" s="318"/>
      <c r="D1054" s="217"/>
      <c r="E1054" s="318"/>
      <c r="F1054" s="318"/>
      <c r="G1054" s="318"/>
      <c r="H1054" s="318"/>
      <c r="I1054" s="318"/>
      <c r="J1054" s="318"/>
      <c r="K1054" s="517"/>
      <c r="L1054" s="517"/>
      <c r="M1054" s="318"/>
      <c r="N1054" s="517"/>
      <c r="O1054" s="517"/>
      <c r="P1054" s="517"/>
      <c r="Q1054" s="517"/>
      <c r="R1054" s="517"/>
      <c r="U1054" s="201"/>
    </row>
    <row r="1055" spans="2:25" s="200" customFormat="1" ht="15.75" hidden="1" customHeight="1" x14ac:dyDescent="0.3">
      <c r="B1055" s="319"/>
      <c r="C1055" s="319"/>
      <c r="D1055" s="199"/>
      <c r="E1055" s="319"/>
      <c r="F1055" s="319"/>
      <c r="G1055" s="319"/>
      <c r="H1055" s="319"/>
      <c r="I1055" s="319"/>
      <c r="J1055" s="319"/>
      <c r="K1055" s="515"/>
      <c r="L1055" s="515"/>
      <c r="M1055" s="436"/>
      <c r="N1055" s="436"/>
      <c r="O1055" s="436"/>
      <c r="P1055" s="11"/>
      <c r="Q1055" s="41"/>
      <c r="R1055" s="57"/>
      <c r="U1055" s="201"/>
    </row>
    <row r="1056" spans="2:25" s="200" customFormat="1" ht="13.75" hidden="1" customHeight="1" x14ac:dyDescent="0.3">
      <c r="B1056" s="516"/>
      <c r="C1056" s="202"/>
      <c r="D1056" s="203"/>
      <c r="E1056" s="316"/>
      <c r="F1056" s="316"/>
      <c r="G1056" s="316"/>
      <c r="H1056" s="316"/>
      <c r="I1056" s="316"/>
      <c r="J1056" s="204"/>
      <c r="K1056" s="513"/>
      <c r="L1056" s="513"/>
      <c r="M1056" s="436"/>
      <c r="N1056" s="436"/>
      <c r="O1056" s="436"/>
      <c r="P1056" s="11"/>
      <c r="Q1056" s="55"/>
      <c r="R1056" s="196"/>
      <c r="U1056" s="205"/>
      <c r="V1056" s="206"/>
      <c r="W1056" s="207"/>
    </row>
    <row r="1057" spans="1:28" s="200" customFormat="1" ht="13.75" hidden="1" customHeight="1" x14ac:dyDescent="0.3">
      <c r="B1057" s="516"/>
      <c r="C1057" s="202"/>
      <c r="D1057" s="203"/>
      <c r="E1057" s="316"/>
      <c r="F1057" s="316"/>
      <c r="G1057" s="316"/>
      <c r="H1057" s="316"/>
      <c r="I1057" s="316"/>
      <c r="J1057" s="204"/>
      <c r="K1057" s="513"/>
      <c r="L1057" s="513"/>
      <c r="M1057" s="436"/>
      <c r="N1057" s="436"/>
      <c r="O1057" s="436"/>
      <c r="P1057" s="11"/>
      <c r="Q1057" s="81"/>
      <c r="R1057" s="197"/>
      <c r="U1057" s="205"/>
      <c r="V1057" s="206"/>
      <c r="W1057" s="208"/>
      <c r="Y1057" s="209"/>
    </row>
    <row r="1058" spans="1:28" s="200" customFormat="1" ht="13.75" hidden="1" customHeight="1" x14ac:dyDescent="0.3">
      <c r="B1058" s="516"/>
      <c r="C1058" s="202"/>
      <c r="D1058" s="203"/>
      <c r="E1058" s="316"/>
      <c r="F1058" s="316"/>
      <c r="G1058" s="316"/>
      <c r="H1058" s="316"/>
      <c r="I1058" s="316"/>
      <c r="J1058" s="204"/>
      <c r="K1058" s="513"/>
      <c r="L1058" s="513"/>
      <c r="M1058" s="436"/>
      <c r="N1058" s="436"/>
      <c r="O1058" s="436"/>
      <c r="P1058" s="11"/>
      <c r="Q1058" s="55"/>
      <c r="R1058" s="57"/>
      <c r="U1058" s="72"/>
      <c r="V1058" s="206"/>
      <c r="W1058" s="210"/>
      <c r="X1058" s="218"/>
      <c r="Y1058" s="218"/>
      <c r="Z1058" s="218"/>
    </row>
    <row r="1059" spans="1:28" s="200" customFormat="1" ht="13.75" hidden="1" customHeight="1" x14ac:dyDescent="0.3">
      <c r="B1059" s="516"/>
      <c r="C1059" s="202"/>
      <c r="D1059" s="203"/>
      <c r="E1059" s="316"/>
      <c r="F1059" s="316"/>
      <c r="G1059" s="316"/>
      <c r="H1059" s="316"/>
      <c r="I1059" s="316"/>
      <c r="J1059" s="204"/>
      <c r="K1059" s="513"/>
      <c r="L1059" s="513"/>
      <c r="M1059" s="436"/>
      <c r="N1059" s="436"/>
      <c r="O1059" s="436"/>
      <c r="P1059" s="11"/>
      <c r="Q1059" s="41"/>
      <c r="R1059" s="57"/>
      <c r="U1059" s="211"/>
      <c r="V1059" s="206"/>
    </row>
    <row r="1060" spans="1:28" s="200" customFormat="1" ht="13.75" hidden="1" customHeight="1" x14ac:dyDescent="0.3">
      <c r="B1060" s="516"/>
      <c r="C1060" s="202"/>
      <c r="D1060" s="203"/>
      <c r="E1060" s="316"/>
      <c r="F1060" s="316"/>
      <c r="G1060" s="316"/>
      <c r="H1060" s="316"/>
      <c r="I1060" s="316"/>
      <c r="J1060" s="204"/>
      <c r="K1060" s="513"/>
      <c r="L1060" s="513"/>
      <c r="M1060" s="436"/>
      <c r="N1060" s="436"/>
      <c r="O1060" s="436"/>
      <c r="P1060" s="11"/>
      <c r="Q1060" s="50"/>
      <c r="R1060" s="197"/>
      <c r="U1060" s="212"/>
      <c r="V1060" s="206"/>
      <c r="W1060" s="219"/>
      <c r="Y1060" s="213"/>
    </row>
    <row r="1061" spans="1:28" s="200" customFormat="1" ht="13.75" hidden="1" customHeight="1" x14ac:dyDescent="0.3">
      <c r="B1061" s="516"/>
      <c r="C1061" s="202"/>
      <c r="D1061" s="203"/>
      <c r="E1061" s="316"/>
      <c r="F1061" s="316"/>
      <c r="G1061" s="316"/>
      <c r="H1061" s="316"/>
      <c r="I1061" s="316"/>
      <c r="J1061" s="204"/>
      <c r="K1061" s="513"/>
      <c r="L1061" s="513"/>
      <c r="M1061" s="436"/>
      <c r="N1061" s="436"/>
      <c r="O1061" s="436"/>
      <c r="P1061" s="11"/>
      <c r="Q1061" s="50"/>
      <c r="R1061" s="197"/>
      <c r="U1061" s="214"/>
      <c r="V1061" s="206"/>
      <c r="W1061" s="215"/>
    </row>
    <row r="1062" spans="1:28" s="200" customFormat="1" ht="13.75" hidden="1" customHeight="1" x14ac:dyDescent="0.3">
      <c r="B1062" s="516"/>
      <c r="C1062" s="202"/>
      <c r="D1062" s="203"/>
      <c r="E1062" s="316"/>
      <c r="F1062" s="316"/>
      <c r="G1062" s="316"/>
      <c r="H1062" s="316"/>
      <c r="I1062" s="316"/>
      <c r="J1062" s="204"/>
      <c r="K1062" s="513"/>
      <c r="L1062" s="513"/>
      <c r="M1062" s="436"/>
      <c r="N1062" s="436"/>
      <c r="O1062" s="436"/>
      <c r="P1062" s="11"/>
      <c r="Q1062" s="40"/>
      <c r="R1062" s="198"/>
      <c r="U1062" s="214"/>
      <c r="V1062" s="206"/>
    </row>
    <row r="1063" spans="1:28" s="200" customFormat="1" ht="13.75" hidden="1" customHeight="1" x14ac:dyDescent="0.3">
      <c r="B1063" s="516"/>
      <c r="C1063" s="319"/>
      <c r="D1063" s="220"/>
      <c r="E1063" s="11"/>
      <c r="F1063" s="11"/>
      <c r="G1063" s="11"/>
      <c r="H1063" s="11"/>
      <c r="I1063" s="11"/>
      <c r="J1063" s="204"/>
      <c r="K1063" s="513"/>
      <c r="L1063" s="513"/>
      <c r="M1063" s="436"/>
      <c r="N1063" s="436"/>
      <c r="O1063" s="436"/>
      <c r="P1063" s="11"/>
      <c r="Q1063" s="41"/>
      <c r="R1063" s="57"/>
      <c r="U1063" s="201"/>
    </row>
    <row r="1064" spans="1:28" s="200" customFormat="1" ht="5.25" hidden="1" customHeight="1" x14ac:dyDescent="0.3">
      <c r="B1064" s="318"/>
      <c r="C1064" s="318"/>
      <c r="D1064" s="217"/>
      <c r="E1064" s="318"/>
      <c r="F1064" s="318"/>
      <c r="G1064" s="318"/>
      <c r="H1064" s="318"/>
      <c r="I1064" s="318"/>
      <c r="J1064" s="318"/>
      <c r="K1064" s="517"/>
      <c r="L1064" s="517"/>
      <c r="M1064" s="318"/>
      <c r="N1064" s="517"/>
      <c r="O1064" s="517"/>
      <c r="P1064" s="517"/>
      <c r="Q1064" s="517"/>
      <c r="R1064" s="517"/>
      <c r="U1064" s="201"/>
    </row>
    <row r="1065" spans="1:28" s="221" customFormat="1" ht="13.75" hidden="1" customHeight="1" x14ac:dyDescent="0.3">
      <c r="A1065" s="200"/>
      <c r="B1065" s="319"/>
      <c r="C1065" s="319"/>
      <c r="D1065" s="199"/>
      <c r="E1065" s="319"/>
      <c r="F1065" s="319"/>
      <c r="G1065" s="319"/>
      <c r="H1065" s="319"/>
      <c r="I1065" s="319"/>
      <c r="J1065" s="319"/>
      <c r="K1065" s="515"/>
      <c r="L1065" s="515"/>
      <c r="M1065" s="436"/>
      <c r="N1065" s="436"/>
      <c r="O1065" s="436"/>
      <c r="P1065" s="11"/>
      <c r="Q1065" s="41"/>
      <c r="R1065" s="57"/>
      <c r="S1065" s="200"/>
      <c r="T1065" s="200"/>
      <c r="U1065" s="201"/>
      <c r="V1065" s="200"/>
      <c r="W1065" s="200"/>
      <c r="X1065" s="200"/>
      <c r="Y1065" s="200"/>
      <c r="Z1065" s="200"/>
      <c r="AA1065" s="200"/>
      <c r="AB1065" s="200"/>
    </row>
    <row r="1066" spans="1:28" s="200" customFormat="1" ht="12.75" hidden="1" customHeight="1" x14ac:dyDescent="0.3">
      <c r="B1066" s="516"/>
      <c r="C1066" s="202"/>
      <c r="D1066" s="203"/>
      <c r="E1066" s="316"/>
      <c r="F1066" s="316"/>
      <c r="G1066" s="316"/>
      <c r="H1066" s="316"/>
      <c r="I1066" s="316"/>
      <c r="J1066" s="204"/>
      <c r="K1066" s="513"/>
      <c r="L1066" s="513"/>
      <c r="M1066" s="436"/>
      <c r="N1066" s="436"/>
      <c r="O1066" s="436"/>
      <c r="P1066" s="11"/>
      <c r="Q1066" s="55"/>
      <c r="R1066" s="196"/>
      <c r="U1066" s="205"/>
      <c r="V1066" s="206"/>
      <c r="W1066" s="207"/>
    </row>
    <row r="1067" spans="1:28" s="200" customFormat="1" hidden="1" x14ac:dyDescent="0.3">
      <c r="B1067" s="516"/>
      <c r="C1067" s="202"/>
      <c r="D1067" s="203"/>
      <c r="E1067" s="316"/>
      <c r="F1067" s="316"/>
      <c r="G1067" s="316"/>
      <c r="H1067" s="316"/>
      <c r="I1067" s="316"/>
      <c r="J1067" s="204"/>
      <c r="K1067" s="513"/>
      <c r="L1067" s="513"/>
      <c r="M1067" s="436"/>
      <c r="N1067" s="436"/>
      <c r="O1067" s="436"/>
      <c r="P1067" s="11"/>
      <c r="Q1067" s="81"/>
      <c r="R1067" s="197"/>
      <c r="U1067" s="205"/>
      <c r="V1067" s="206"/>
      <c r="W1067" s="208"/>
      <c r="Y1067" s="209"/>
    </row>
    <row r="1068" spans="1:28" s="200" customFormat="1" hidden="1" x14ac:dyDescent="0.3">
      <c r="B1068" s="516"/>
      <c r="C1068" s="202"/>
      <c r="D1068" s="203"/>
      <c r="E1068" s="316"/>
      <c r="F1068" s="316"/>
      <c r="G1068" s="316"/>
      <c r="H1068" s="316"/>
      <c r="I1068" s="316"/>
      <c r="J1068" s="204"/>
      <c r="K1068" s="513"/>
      <c r="L1068" s="513"/>
      <c r="M1068" s="436"/>
      <c r="N1068" s="436"/>
      <c r="O1068" s="436"/>
      <c r="P1068" s="11"/>
      <c r="Q1068" s="55"/>
      <c r="R1068" s="57"/>
      <c r="U1068" s="72"/>
      <c r="V1068" s="206"/>
      <c r="W1068" s="210"/>
    </row>
    <row r="1069" spans="1:28" s="200" customFormat="1" hidden="1" x14ac:dyDescent="0.3">
      <c r="B1069" s="516"/>
      <c r="C1069" s="202"/>
      <c r="D1069" s="203"/>
      <c r="E1069" s="316"/>
      <c r="F1069" s="316"/>
      <c r="G1069" s="316"/>
      <c r="H1069" s="316"/>
      <c r="I1069" s="316"/>
      <c r="J1069" s="204"/>
      <c r="K1069" s="513"/>
      <c r="L1069" s="513"/>
      <c r="M1069" s="436"/>
      <c r="N1069" s="436"/>
      <c r="O1069" s="436"/>
      <c r="P1069" s="11"/>
      <c r="Q1069" s="41"/>
      <c r="R1069" s="57"/>
      <c r="U1069" s="211"/>
      <c r="V1069" s="206"/>
    </row>
    <row r="1070" spans="1:28" s="200" customFormat="1" hidden="1" x14ac:dyDescent="0.3">
      <c r="B1070" s="516"/>
      <c r="C1070" s="202"/>
      <c r="D1070" s="203"/>
      <c r="E1070" s="316"/>
      <c r="F1070" s="316"/>
      <c r="G1070" s="316"/>
      <c r="H1070" s="316"/>
      <c r="I1070" s="316"/>
      <c r="J1070" s="204"/>
      <c r="K1070" s="513"/>
      <c r="L1070" s="513"/>
      <c r="M1070" s="436"/>
      <c r="N1070" s="436"/>
      <c r="O1070" s="436"/>
      <c r="P1070" s="11"/>
      <c r="Q1070" s="50"/>
      <c r="R1070" s="197"/>
      <c r="U1070" s="212"/>
      <c r="V1070" s="206"/>
      <c r="W1070" s="219"/>
      <c r="Y1070" s="213"/>
    </row>
    <row r="1071" spans="1:28" s="200" customFormat="1" hidden="1" x14ac:dyDescent="0.3">
      <c r="B1071" s="516"/>
      <c r="C1071" s="202"/>
      <c r="D1071" s="203"/>
      <c r="E1071" s="316"/>
      <c r="F1071" s="316"/>
      <c r="G1071" s="316"/>
      <c r="H1071" s="316"/>
      <c r="I1071" s="316"/>
      <c r="J1071" s="204"/>
      <c r="K1071" s="513"/>
      <c r="L1071" s="513"/>
      <c r="M1071" s="436"/>
      <c r="N1071" s="436"/>
      <c r="O1071" s="436"/>
      <c r="P1071" s="11"/>
      <c r="Q1071" s="50"/>
      <c r="R1071" s="197"/>
      <c r="U1071" s="214"/>
      <c r="V1071" s="206"/>
      <c r="W1071" s="215"/>
    </row>
    <row r="1072" spans="1:28" s="200" customFormat="1" hidden="1" x14ac:dyDescent="0.3">
      <c r="B1072" s="516"/>
      <c r="C1072" s="202"/>
      <c r="D1072" s="203"/>
      <c r="E1072" s="316"/>
      <c r="F1072" s="316"/>
      <c r="G1072" s="316"/>
      <c r="H1072" s="316"/>
      <c r="I1072" s="316"/>
      <c r="J1072" s="204"/>
      <c r="K1072" s="513"/>
      <c r="L1072" s="513"/>
      <c r="M1072" s="436"/>
      <c r="N1072" s="436"/>
      <c r="O1072" s="436"/>
      <c r="P1072" s="11"/>
      <c r="Q1072" s="40"/>
      <c r="R1072" s="198"/>
      <c r="U1072" s="214"/>
      <c r="V1072" s="206"/>
    </row>
    <row r="1073" spans="2:26" s="200" customFormat="1" hidden="1" x14ac:dyDescent="0.3">
      <c r="B1073" s="516"/>
      <c r="C1073" s="319"/>
      <c r="D1073" s="216"/>
      <c r="E1073" s="11"/>
      <c r="F1073" s="11"/>
      <c r="G1073" s="11"/>
      <c r="H1073" s="11"/>
      <c r="I1073" s="11"/>
      <c r="J1073" s="204"/>
      <c r="K1073" s="513"/>
      <c r="L1073" s="513"/>
      <c r="M1073" s="436"/>
      <c r="N1073" s="436"/>
      <c r="O1073" s="436"/>
      <c r="P1073" s="11"/>
      <c r="Q1073" s="41"/>
      <c r="R1073" s="57"/>
      <c r="U1073" s="201"/>
    </row>
    <row r="1074" spans="2:26" s="200" customFormat="1" hidden="1" x14ac:dyDescent="0.3">
      <c r="B1074" s="318"/>
      <c r="C1074" s="318"/>
      <c r="D1074" s="217"/>
      <c r="E1074" s="318"/>
      <c r="F1074" s="318"/>
      <c r="G1074" s="318"/>
      <c r="H1074" s="318"/>
      <c r="I1074" s="318"/>
      <c r="J1074" s="318"/>
      <c r="K1074" s="517"/>
      <c r="L1074" s="517"/>
      <c r="M1074" s="318"/>
      <c r="N1074" s="517"/>
      <c r="O1074" s="517"/>
      <c r="P1074" s="517"/>
      <c r="Q1074" s="517"/>
      <c r="R1074" s="517"/>
      <c r="U1074" s="201"/>
    </row>
    <row r="1075" spans="2:26" s="200" customFormat="1" hidden="1" x14ac:dyDescent="0.3">
      <c r="B1075" s="319"/>
      <c r="C1075" s="319"/>
      <c r="D1075" s="199"/>
      <c r="E1075" s="319"/>
      <c r="F1075" s="222"/>
      <c r="G1075" s="319"/>
      <c r="H1075" s="319"/>
      <c r="I1075" s="319"/>
      <c r="J1075" s="319"/>
      <c r="K1075" s="515"/>
      <c r="L1075" s="515"/>
      <c r="M1075" s="436"/>
      <c r="N1075" s="436"/>
      <c r="O1075" s="436"/>
      <c r="P1075" s="11"/>
      <c r="Q1075" s="41"/>
      <c r="R1075" s="57"/>
      <c r="U1075" s="201"/>
    </row>
    <row r="1076" spans="2:26" s="200" customFormat="1" hidden="1" x14ac:dyDescent="0.3">
      <c r="B1076" s="516"/>
      <c r="C1076" s="202"/>
      <c r="D1076" s="203"/>
      <c r="E1076" s="316"/>
      <c r="F1076" s="316"/>
      <c r="G1076" s="316"/>
      <c r="H1076" s="316"/>
      <c r="I1076" s="316"/>
      <c r="J1076" s="204"/>
      <c r="K1076" s="513"/>
      <c r="L1076" s="513"/>
      <c r="M1076" s="436"/>
      <c r="N1076" s="436"/>
      <c r="O1076" s="436"/>
      <c r="P1076" s="11"/>
      <c r="Q1076" s="55"/>
      <c r="R1076" s="196"/>
      <c r="U1076" s="205"/>
      <c r="V1076" s="206"/>
      <c r="W1076" s="207"/>
    </row>
    <row r="1077" spans="2:26" s="200" customFormat="1" hidden="1" x14ac:dyDescent="0.3">
      <c r="B1077" s="516"/>
      <c r="C1077" s="202"/>
      <c r="D1077" s="203"/>
      <c r="E1077" s="316"/>
      <c r="F1077" s="316"/>
      <c r="G1077" s="316"/>
      <c r="H1077" s="316"/>
      <c r="I1077" s="316"/>
      <c r="J1077" s="204"/>
      <c r="K1077" s="513"/>
      <c r="L1077" s="513"/>
      <c r="M1077" s="436"/>
      <c r="N1077" s="436"/>
      <c r="O1077" s="436"/>
      <c r="P1077" s="11"/>
      <c r="Q1077" s="81"/>
      <c r="R1077" s="197"/>
      <c r="U1077" s="205"/>
      <c r="V1077" s="206"/>
      <c r="W1077" s="208"/>
      <c r="Y1077" s="209"/>
    </row>
    <row r="1078" spans="2:26" s="200" customFormat="1" hidden="1" x14ac:dyDescent="0.3">
      <c r="B1078" s="516"/>
      <c r="C1078" s="202"/>
      <c r="D1078" s="203"/>
      <c r="E1078" s="316"/>
      <c r="F1078" s="316"/>
      <c r="G1078" s="316"/>
      <c r="H1078" s="316"/>
      <c r="I1078" s="316"/>
      <c r="J1078" s="204"/>
      <c r="K1078" s="513"/>
      <c r="L1078" s="513"/>
      <c r="M1078" s="436"/>
      <c r="N1078" s="436"/>
      <c r="O1078" s="436"/>
      <c r="P1078" s="11"/>
      <c r="Q1078" s="55"/>
      <c r="R1078" s="57"/>
      <c r="U1078" s="72"/>
      <c r="V1078" s="206"/>
      <c r="W1078" s="210"/>
      <c r="X1078" s="218"/>
      <c r="Y1078" s="218"/>
      <c r="Z1078" s="218"/>
    </row>
    <row r="1079" spans="2:26" s="200" customFormat="1" hidden="1" x14ac:dyDescent="0.3">
      <c r="B1079" s="516"/>
      <c r="C1079" s="202"/>
      <c r="D1079" s="203"/>
      <c r="E1079" s="316"/>
      <c r="F1079" s="316"/>
      <c r="G1079" s="316"/>
      <c r="H1079" s="316"/>
      <c r="I1079" s="316"/>
      <c r="J1079" s="204"/>
      <c r="K1079" s="513"/>
      <c r="L1079" s="513"/>
      <c r="M1079" s="436"/>
      <c r="N1079" s="436"/>
      <c r="O1079" s="436"/>
      <c r="P1079" s="11"/>
      <c r="Q1079" s="41"/>
      <c r="R1079" s="57"/>
      <c r="U1079" s="211"/>
      <c r="V1079" s="206"/>
    </row>
    <row r="1080" spans="2:26" s="200" customFormat="1" hidden="1" x14ac:dyDescent="0.3">
      <c r="B1080" s="516"/>
      <c r="C1080" s="202"/>
      <c r="D1080" s="203"/>
      <c r="E1080" s="316"/>
      <c r="F1080" s="316"/>
      <c r="G1080" s="316"/>
      <c r="H1080" s="316"/>
      <c r="I1080" s="316"/>
      <c r="J1080" s="204"/>
      <c r="K1080" s="513"/>
      <c r="L1080" s="513"/>
      <c r="M1080" s="436"/>
      <c r="N1080" s="436"/>
      <c r="O1080" s="436"/>
      <c r="P1080" s="11"/>
      <c r="Q1080" s="50"/>
      <c r="R1080" s="197"/>
      <c r="U1080" s="212"/>
      <c r="V1080" s="206"/>
      <c r="W1080" s="219"/>
      <c r="Y1080" s="213"/>
    </row>
    <row r="1081" spans="2:26" s="200" customFormat="1" hidden="1" x14ac:dyDescent="0.3">
      <c r="B1081" s="516"/>
      <c r="C1081" s="202"/>
      <c r="D1081" s="203"/>
      <c r="E1081" s="316"/>
      <c r="F1081" s="316"/>
      <c r="G1081" s="316"/>
      <c r="H1081" s="316"/>
      <c r="I1081" s="316"/>
      <c r="J1081" s="204"/>
      <c r="K1081" s="513"/>
      <c r="L1081" s="513"/>
      <c r="M1081" s="436"/>
      <c r="N1081" s="436"/>
      <c r="O1081" s="436"/>
      <c r="P1081" s="11"/>
      <c r="Q1081" s="50"/>
      <c r="R1081" s="197"/>
      <c r="U1081" s="214"/>
      <c r="V1081" s="206"/>
      <c r="W1081" s="215"/>
    </row>
    <row r="1082" spans="2:26" s="200" customFormat="1" hidden="1" x14ac:dyDescent="0.3">
      <c r="B1082" s="516"/>
      <c r="C1082" s="202"/>
      <c r="D1082" s="203"/>
      <c r="E1082" s="316"/>
      <c r="F1082" s="316"/>
      <c r="G1082" s="316"/>
      <c r="H1082" s="316"/>
      <c r="I1082" s="316"/>
      <c r="J1082" s="204"/>
      <c r="K1082" s="513"/>
      <c r="L1082" s="513"/>
      <c r="M1082" s="436"/>
      <c r="N1082" s="436"/>
      <c r="O1082" s="436"/>
      <c r="P1082" s="11"/>
      <c r="Q1082" s="40"/>
      <c r="R1082" s="198"/>
      <c r="U1082" s="214"/>
      <c r="V1082" s="206"/>
    </row>
    <row r="1083" spans="2:26" s="200" customFormat="1" hidden="1" x14ac:dyDescent="0.3">
      <c r="B1083" s="516"/>
      <c r="C1083" s="319"/>
      <c r="D1083" s="220"/>
      <c r="E1083" s="11"/>
      <c r="F1083" s="11"/>
      <c r="G1083" s="11"/>
      <c r="H1083" s="11"/>
      <c r="I1083" s="11"/>
      <c r="J1083" s="204"/>
      <c r="K1083" s="513"/>
      <c r="L1083" s="513"/>
      <c r="M1083" s="436"/>
      <c r="N1083" s="436"/>
      <c r="O1083" s="436"/>
      <c r="P1083" s="11"/>
      <c r="Q1083" s="41"/>
      <c r="R1083" s="57"/>
      <c r="U1083" s="201"/>
    </row>
    <row r="1084" spans="2:26" s="200" customFormat="1" ht="5.25" hidden="1" customHeight="1" x14ac:dyDescent="0.3">
      <c r="B1084" s="315"/>
      <c r="C1084" s="319"/>
      <c r="D1084" s="220"/>
      <c r="E1084" s="11"/>
      <c r="F1084" s="11"/>
      <c r="G1084" s="11"/>
      <c r="H1084" s="11"/>
      <c r="I1084" s="11"/>
      <c r="J1084" s="204"/>
      <c r="K1084" s="316"/>
      <c r="L1084" s="316"/>
      <c r="M1084" s="317"/>
      <c r="N1084" s="317"/>
      <c r="O1084" s="317"/>
      <c r="P1084" s="11"/>
      <c r="Q1084" s="41"/>
      <c r="R1084" s="57"/>
      <c r="U1084" s="201"/>
    </row>
    <row r="1085" spans="2:26" s="200" customFormat="1" ht="13.75" hidden="1" customHeight="1" x14ac:dyDescent="0.3">
      <c r="B1085" s="518"/>
      <c r="C1085" s="518"/>
      <c r="D1085" s="223"/>
      <c r="E1085" s="223"/>
      <c r="F1085" s="223"/>
      <c r="G1085" s="223"/>
      <c r="H1085" s="223"/>
      <c r="I1085" s="223"/>
      <c r="J1085" s="224"/>
      <c r="K1085" s="518"/>
      <c r="L1085" s="518"/>
      <c r="M1085" s="518"/>
      <c r="N1085" s="518"/>
      <c r="O1085" s="225"/>
      <c r="P1085" s="226"/>
      <c r="Q1085" s="227"/>
      <c r="R1085" s="228"/>
      <c r="U1085" s="201"/>
    </row>
    <row r="1086" spans="2:26" s="200" customFormat="1" ht="5.25" hidden="1" customHeight="1" x14ac:dyDescent="0.3">
      <c r="B1086" s="318"/>
      <c r="C1086" s="318"/>
      <c r="D1086" s="217"/>
      <c r="E1086" s="318"/>
      <c r="F1086" s="318"/>
      <c r="G1086" s="318"/>
      <c r="H1086" s="318"/>
      <c r="I1086" s="318"/>
      <c r="J1086" s="318"/>
      <c r="K1086" s="517"/>
      <c r="L1086" s="517"/>
      <c r="M1086" s="318"/>
      <c r="N1086" s="517"/>
      <c r="O1086" s="517"/>
      <c r="P1086" s="517"/>
      <c r="Q1086" s="517"/>
      <c r="R1086" s="517"/>
      <c r="U1086" s="201"/>
    </row>
    <row r="1087" spans="2:26" s="200" customFormat="1" ht="15.75" hidden="1" customHeight="1" x14ac:dyDescent="0.3">
      <c r="B1087" s="319"/>
      <c r="C1087" s="319"/>
      <c r="D1087" s="199"/>
      <c r="E1087" s="319"/>
      <c r="F1087" s="319"/>
      <c r="G1087" s="319"/>
      <c r="H1087" s="319"/>
      <c r="I1087" s="319"/>
      <c r="J1087" s="319"/>
      <c r="K1087" s="515"/>
      <c r="L1087" s="515"/>
      <c r="M1087" s="436"/>
      <c r="N1087" s="436"/>
      <c r="O1087" s="436"/>
      <c r="P1087" s="11"/>
      <c r="Q1087" s="41"/>
      <c r="R1087" s="57"/>
      <c r="U1087" s="201"/>
    </row>
    <row r="1088" spans="2:26" s="200" customFormat="1" ht="13.75" hidden="1" customHeight="1" x14ac:dyDescent="0.3">
      <c r="B1088" s="516"/>
      <c r="C1088" s="202"/>
      <c r="D1088" s="203"/>
      <c r="E1088" s="316"/>
      <c r="F1088" s="316"/>
      <c r="G1088" s="316"/>
      <c r="H1088" s="316"/>
      <c r="I1088" s="316"/>
      <c r="J1088" s="204"/>
      <c r="K1088" s="513"/>
      <c r="L1088" s="513"/>
      <c r="M1088" s="436"/>
      <c r="N1088" s="436"/>
      <c r="O1088" s="436"/>
      <c r="P1088" s="11"/>
      <c r="Q1088" s="55"/>
      <c r="R1088" s="196"/>
      <c r="U1088" s="205"/>
      <c r="V1088" s="206"/>
      <c r="W1088" s="207"/>
    </row>
    <row r="1089" spans="2:26" s="200" customFormat="1" ht="13.75" hidden="1" customHeight="1" x14ac:dyDescent="0.3">
      <c r="B1089" s="516"/>
      <c r="C1089" s="202"/>
      <c r="D1089" s="203"/>
      <c r="E1089" s="316"/>
      <c r="F1089" s="316"/>
      <c r="G1089" s="316"/>
      <c r="H1089" s="316"/>
      <c r="I1089" s="316"/>
      <c r="J1089" s="204"/>
      <c r="K1089" s="513"/>
      <c r="L1089" s="513"/>
      <c r="M1089" s="436"/>
      <c r="N1089" s="436"/>
      <c r="O1089" s="436"/>
      <c r="P1089" s="11"/>
      <c r="Q1089" s="81"/>
      <c r="R1089" s="197"/>
      <c r="U1089" s="205"/>
      <c r="V1089" s="206"/>
      <c r="W1089" s="208"/>
      <c r="Y1089" s="209"/>
    </row>
    <row r="1090" spans="2:26" s="200" customFormat="1" ht="13.75" hidden="1" customHeight="1" x14ac:dyDescent="0.3">
      <c r="B1090" s="516"/>
      <c r="C1090" s="202"/>
      <c r="D1090" s="203"/>
      <c r="E1090" s="316"/>
      <c r="F1090" s="316"/>
      <c r="G1090" s="316"/>
      <c r="H1090" s="316"/>
      <c r="I1090" s="316"/>
      <c r="J1090" s="204"/>
      <c r="K1090" s="513"/>
      <c r="L1090" s="513"/>
      <c r="M1090" s="436"/>
      <c r="N1090" s="436"/>
      <c r="O1090" s="436"/>
      <c r="P1090" s="11"/>
      <c r="Q1090" s="55"/>
      <c r="R1090" s="57"/>
      <c r="U1090" s="72"/>
      <c r="V1090" s="206"/>
      <c r="W1090" s="210"/>
    </row>
    <row r="1091" spans="2:26" s="200" customFormat="1" ht="13.75" hidden="1" customHeight="1" x14ac:dyDescent="0.3">
      <c r="B1091" s="516"/>
      <c r="C1091" s="202"/>
      <c r="D1091" s="203"/>
      <c r="E1091" s="316"/>
      <c r="F1091" s="316"/>
      <c r="G1091" s="316"/>
      <c r="H1091" s="316"/>
      <c r="I1091" s="316"/>
      <c r="J1091" s="204"/>
      <c r="K1091" s="513"/>
      <c r="L1091" s="513"/>
      <c r="M1091" s="436"/>
      <c r="N1091" s="436"/>
      <c r="O1091" s="436"/>
      <c r="P1091" s="11"/>
      <c r="Q1091" s="41"/>
      <c r="R1091" s="57"/>
      <c r="U1091" s="211"/>
      <c r="V1091" s="206"/>
    </row>
    <row r="1092" spans="2:26" s="200" customFormat="1" ht="13.75" hidden="1" customHeight="1" x14ac:dyDescent="0.3">
      <c r="B1092" s="516"/>
      <c r="C1092" s="202"/>
      <c r="D1092" s="203"/>
      <c r="E1092" s="316"/>
      <c r="F1092" s="316"/>
      <c r="G1092" s="316"/>
      <c r="H1092" s="316"/>
      <c r="I1092" s="316"/>
      <c r="J1092" s="204"/>
      <c r="K1092" s="513"/>
      <c r="L1092" s="513"/>
      <c r="M1092" s="436"/>
      <c r="N1092" s="436"/>
      <c r="O1092" s="436"/>
      <c r="P1092" s="11"/>
      <c r="Q1092" s="50"/>
      <c r="R1092" s="197"/>
      <c r="U1092" s="212"/>
      <c r="V1092" s="206"/>
      <c r="W1092" s="210"/>
      <c r="Y1092" s="213"/>
    </row>
    <row r="1093" spans="2:26" s="200" customFormat="1" ht="13.75" hidden="1" customHeight="1" x14ac:dyDescent="0.3">
      <c r="B1093" s="516"/>
      <c r="C1093" s="202"/>
      <c r="D1093" s="203"/>
      <c r="E1093" s="316"/>
      <c r="F1093" s="316"/>
      <c r="G1093" s="316"/>
      <c r="H1093" s="316"/>
      <c r="I1093" s="316"/>
      <c r="J1093" s="204"/>
      <c r="K1093" s="513"/>
      <c r="L1093" s="513"/>
      <c r="M1093" s="436"/>
      <c r="N1093" s="436"/>
      <c r="O1093" s="436"/>
      <c r="P1093" s="11"/>
      <c r="Q1093" s="50"/>
      <c r="R1093" s="197"/>
      <c r="U1093" s="214"/>
      <c r="V1093" s="206"/>
      <c r="W1093" s="215"/>
    </row>
    <row r="1094" spans="2:26" s="200" customFormat="1" ht="13.75" hidden="1" customHeight="1" x14ac:dyDescent="0.3">
      <c r="B1094" s="516"/>
      <c r="C1094" s="202"/>
      <c r="D1094" s="203"/>
      <c r="E1094" s="316"/>
      <c r="F1094" s="316"/>
      <c r="G1094" s="316"/>
      <c r="H1094" s="316"/>
      <c r="I1094" s="316"/>
      <c r="J1094" s="204"/>
      <c r="K1094" s="513"/>
      <c r="L1094" s="513"/>
      <c r="M1094" s="436"/>
      <c r="N1094" s="436"/>
      <c r="O1094" s="436"/>
      <c r="P1094" s="11"/>
      <c r="Q1094" s="40"/>
      <c r="R1094" s="198"/>
      <c r="U1094" s="214"/>
      <c r="V1094" s="206"/>
    </row>
    <row r="1095" spans="2:26" s="200" customFormat="1" ht="13.75" hidden="1" customHeight="1" x14ac:dyDescent="0.3">
      <c r="B1095" s="516"/>
      <c r="C1095" s="319"/>
      <c r="D1095" s="216"/>
      <c r="E1095" s="11"/>
      <c r="F1095" s="11"/>
      <c r="G1095" s="11"/>
      <c r="H1095" s="11"/>
      <c r="I1095" s="11"/>
      <c r="J1095" s="204"/>
      <c r="K1095" s="513"/>
      <c r="L1095" s="513"/>
      <c r="M1095" s="436"/>
      <c r="N1095" s="436"/>
      <c r="O1095" s="436"/>
      <c r="P1095" s="11"/>
      <c r="Q1095" s="41"/>
      <c r="R1095" s="57"/>
      <c r="U1095" s="201"/>
    </row>
    <row r="1096" spans="2:26" s="200" customFormat="1" ht="5.25" hidden="1" customHeight="1" x14ac:dyDescent="0.3">
      <c r="B1096" s="318"/>
      <c r="C1096" s="318"/>
      <c r="D1096" s="217"/>
      <c r="E1096" s="318"/>
      <c r="F1096" s="318"/>
      <c r="G1096" s="318"/>
      <c r="H1096" s="318"/>
      <c r="I1096" s="318"/>
      <c r="J1096" s="318"/>
      <c r="K1096" s="517"/>
      <c r="L1096" s="517"/>
      <c r="M1096" s="318"/>
      <c r="N1096" s="517"/>
      <c r="O1096" s="517"/>
      <c r="P1096" s="517"/>
      <c r="Q1096" s="517"/>
      <c r="R1096" s="517"/>
      <c r="U1096" s="201"/>
    </row>
    <row r="1097" spans="2:26" s="200" customFormat="1" ht="15.75" hidden="1" customHeight="1" x14ac:dyDescent="0.3">
      <c r="B1097" s="319"/>
      <c r="C1097" s="319"/>
      <c r="D1097" s="199"/>
      <c r="E1097" s="319"/>
      <c r="F1097" s="319"/>
      <c r="G1097" s="319"/>
      <c r="H1097" s="319"/>
      <c r="I1097" s="319"/>
      <c r="J1097" s="319"/>
      <c r="K1097" s="515"/>
      <c r="L1097" s="515"/>
      <c r="M1097" s="436"/>
      <c r="N1097" s="436"/>
      <c r="O1097" s="436"/>
      <c r="P1097" s="11"/>
      <c r="Q1097" s="41"/>
      <c r="R1097" s="57"/>
      <c r="U1097" s="201"/>
    </row>
    <row r="1098" spans="2:26" s="200" customFormat="1" ht="13.75" hidden="1" customHeight="1" x14ac:dyDescent="0.3">
      <c r="B1098" s="516"/>
      <c r="C1098" s="202"/>
      <c r="D1098" s="203"/>
      <c r="E1098" s="316"/>
      <c r="F1098" s="316"/>
      <c r="G1098" s="316"/>
      <c r="H1098" s="316"/>
      <c r="I1098" s="316"/>
      <c r="J1098" s="204"/>
      <c r="K1098" s="513"/>
      <c r="L1098" s="513"/>
      <c r="M1098" s="436"/>
      <c r="N1098" s="436"/>
      <c r="O1098" s="436"/>
      <c r="P1098" s="11"/>
      <c r="Q1098" s="55"/>
      <c r="R1098" s="196"/>
      <c r="U1098" s="205"/>
      <c r="V1098" s="206"/>
      <c r="W1098" s="207"/>
    </row>
    <row r="1099" spans="2:26" s="200" customFormat="1" ht="13.75" hidden="1" customHeight="1" x14ac:dyDescent="0.3">
      <c r="B1099" s="516"/>
      <c r="C1099" s="202"/>
      <c r="D1099" s="203"/>
      <c r="E1099" s="316"/>
      <c r="F1099" s="316"/>
      <c r="G1099" s="316"/>
      <c r="H1099" s="316"/>
      <c r="I1099" s="316"/>
      <c r="J1099" s="204"/>
      <c r="K1099" s="513"/>
      <c r="L1099" s="513"/>
      <c r="M1099" s="436"/>
      <c r="N1099" s="436"/>
      <c r="O1099" s="436"/>
      <c r="P1099" s="11"/>
      <c r="Q1099" s="81"/>
      <c r="R1099" s="197"/>
      <c r="U1099" s="205"/>
      <c r="V1099" s="206"/>
      <c r="W1099" s="208"/>
      <c r="Y1099" s="209"/>
    </row>
    <row r="1100" spans="2:26" s="200" customFormat="1" ht="13.75" hidden="1" customHeight="1" x14ac:dyDescent="0.3">
      <c r="B1100" s="516"/>
      <c r="C1100" s="202"/>
      <c r="D1100" s="203"/>
      <c r="E1100" s="316"/>
      <c r="F1100" s="316"/>
      <c r="G1100" s="316"/>
      <c r="H1100" s="316"/>
      <c r="I1100" s="316"/>
      <c r="J1100" s="204"/>
      <c r="K1100" s="513"/>
      <c r="L1100" s="513"/>
      <c r="M1100" s="436"/>
      <c r="N1100" s="436"/>
      <c r="O1100" s="436"/>
      <c r="P1100" s="11"/>
      <c r="Q1100" s="55"/>
      <c r="R1100" s="57"/>
      <c r="U1100" s="72"/>
      <c r="V1100" s="206"/>
      <c r="W1100" s="210"/>
      <c r="X1100" s="218"/>
      <c r="Y1100" s="218"/>
      <c r="Z1100" s="218"/>
    </row>
    <row r="1101" spans="2:26" s="200" customFormat="1" ht="13.75" hidden="1" customHeight="1" x14ac:dyDescent="0.3">
      <c r="B1101" s="516"/>
      <c r="C1101" s="202"/>
      <c r="D1101" s="203"/>
      <c r="E1101" s="316"/>
      <c r="F1101" s="316"/>
      <c r="G1101" s="316"/>
      <c r="H1101" s="316"/>
      <c r="I1101" s="316"/>
      <c r="J1101" s="204"/>
      <c r="K1101" s="513"/>
      <c r="L1101" s="513"/>
      <c r="M1101" s="436"/>
      <c r="N1101" s="436"/>
      <c r="O1101" s="436"/>
      <c r="P1101" s="11"/>
      <c r="Q1101" s="41"/>
      <c r="R1101" s="57"/>
      <c r="U1101" s="211"/>
      <c r="V1101" s="206"/>
    </row>
    <row r="1102" spans="2:26" s="200" customFormat="1" ht="13.75" hidden="1" customHeight="1" x14ac:dyDescent="0.3">
      <c r="B1102" s="516"/>
      <c r="C1102" s="202"/>
      <c r="D1102" s="203"/>
      <c r="E1102" s="316"/>
      <c r="F1102" s="316"/>
      <c r="G1102" s="316"/>
      <c r="H1102" s="316"/>
      <c r="I1102" s="316"/>
      <c r="J1102" s="204"/>
      <c r="K1102" s="513"/>
      <c r="L1102" s="513"/>
      <c r="M1102" s="436"/>
      <c r="N1102" s="436"/>
      <c r="O1102" s="436"/>
      <c r="P1102" s="11"/>
      <c r="Q1102" s="50"/>
      <c r="R1102" s="197"/>
      <c r="U1102" s="212"/>
      <c r="V1102" s="206"/>
      <c r="W1102" s="219"/>
      <c r="Y1102" s="213"/>
    </row>
    <row r="1103" spans="2:26" s="200" customFormat="1" ht="13.75" hidden="1" customHeight="1" x14ac:dyDescent="0.3">
      <c r="B1103" s="516"/>
      <c r="C1103" s="202"/>
      <c r="D1103" s="203"/>
      <c r="E1103" s="316"/>
      <c r="F1103" s="316"/>
      <c r="G1103" s="316"/>
      <c r="H1103" s="316"/>
      <c r="I1103" s="316"/>
      <c r="J1103" s="204"/>
      <c r="K1103" s="513"/>
      <c r="L1103" s="513"/>
      <c r="M1103" s="436"/>
      <c r="N1103" s="436"/>
      <c r="O1103" s="436"/>
      <c r="P1103" s="11"/>
      <c r="Q1103" s="50"/>
      <c r="R1103" s="197"/>
      <c r="U1103" s="214"/>
      <c r="V1103" s="206"/>
      <c r="W1103" s="215"/>
    </row>
    <row r="1104" spans="2:26" s="200" customFormat="1" ht="13.75" hidden="1" customHeight="1" x14ac:dyDescent="0.3">
      <c r="B1104" s="516"/>
      <c r="C1104" s="202"/>
      <c r="D1104" s="203"/>
      <c r="E1104" s="316"/>
      <c r="F1104" s="316"/>
      <c r="G1104" s="316"/>
      <c r="H1104" s="316"/>
      <c r="I1104" s="316"/>
      <c r="J1104" s="204"/>
      <c r="K1104" s="513"/>
      <c r="L1104" s="513"/>
      <c r="M1104" s="436"/>
      <c r="N1104" s="436"/>
      <c r="O1104" s="436"/>
      <c r="P1104" s="11"/>
      <c r="Q1104" s="40"/>
      <c r="R1104" s="198"/>
      <c r="U1104" s="214"/>
      <c r="V1104" s="206"/>
    </row>
    <row r="1105" spans="1:28" s="200" customFormat="1" ht="13.75" hidden="1" customHeight="1" x14ac:dyDescent="0.3">
      <c r="B1105" s="516"/>
      <c r="C1105" s="319"/>
      <c r="D1105" s="220"/>
      <c r="E1105" s="11"/>
      <c r="F1105" s="11"/>
      <c r="G1105" s="11"/>
      <c r="H1105" s="11"/>
      <c r="I1105" s="11"/>
      <c r="J1105" s="204"/>
      <c r="K1105" s="513"/>
      <c r="L1105" s="513"/>
      <c r="M1105" s="436"/>
      <c r="N1105" s="436"/>
      <c r="O1105" s="436"/>
      <c r="P1105" s="11"/>
      <c r="Q1105" s="41"/>
      <c r="R1105" s="57"/>
      <c r="U1105" s="201"/>
    </row>
    <row r="1106" spans="1:28" s="200" customFormat="1" ht="5.25" hidden="1" customHeight="1" x14ac:dyDescent="0.3">
      <c r="B1106" s="318"/>
      <c r="C1106" s="318"/>
      <c r="D1106" s="217"/>
      <c r="E1106" s="318"/>
      <c r="F1106" s="318"/>
      <c r="G1106" s="318"/>
      <c r="H1106" s="318"/>
      <c r="I1106" s="318"/>
      <c r="J1106" s="318"/>
      <c r="K1106" s="517"/>
      <c r="L1106" s="517"/>
      <c r="M1106" s="318"/>
      <c r="N1106" s="517"/>
      <c r="O1106" s="517"/>
      <c r="P1106" s="517"/>
      <c r="Q1106" s="517"/>
      <c r="R1106" s="517"/>
      <c r="U1106" s="201"/>
    </row>
    <row r="1107" spans="1:28" s="221" customFormat="1" ht="13.75" hidden="1" customHeight="1" x14ac:dyDescent="0.3">
      <c r="A1107" s="200"/>
      <c r="B1107" s="319"/>
      <c r="C1107" s="319"/>
      <c r="D1107" s="199"/>
      <c r="E1107" s="319"/>
      <c r="F1107" s="319"/>
      <c r="G1107" s="319"/>
      <c r="H1107" s="319"/>
      <c r="I1107" s="319"/>
      <c r="J1107" s="319"/>
      <c r="K1107" s="515"/>
      <c r="L1107" s="515"/>
      <c r="M1107" s="436"/>
      <c r="N1107" s="436"/>
      <c r="O1107" s="436"/>
      <c r="P1107" s="11"/>
      <c r="Q1107" s="41"/>
      <c r="R1107" s="57"/>
      <c r="S1107" s="200"/>
      <c r="T1107" s="200"/>
      <c r="U1107" s="201"/>
      <c r="V1107" s="200"/>
      <c r="W1107" s="200"/>
      <c r="X1107" s="200"/>
      <c r="Y1107" s="200"/>
      <c r="Z1107" s="200"/>
      <c r="AA1107" s="200"/>
      <c r="AB1107" s="200"/>
    </row>
    <row r="1108" spans="1:28" s="200" customFormat="1" ht="12.75" hidden="1" customHeight="1" x14ac:dyDescent="0.3">
      <c r="B1108" s="516"/>
      <c r="C1108" s="202"/>
      <c r="D1108" s="203"/>
      <c r="E1108" s="316"/>
      <c r="F1108" s="316"/>
      <c r="G1108" s="316"/>
      <c r="H1108" s="316"/>
      <c r="I1108" s="316"/>
      <c r="J1108" s="204"/>
      <c r="K1108" s="513"/>
      <c r="L1108" s="513"/>
      <c r="M1108" s="436"/>
      <c r="N1108" s="436"/>
      <c r="O1108" s="436"/>
      <c r="P1108" s="11"/>
      <c r="Q1108" s="55"/>
      <c r="R1108" s="196"/>
      <c r="U1108" s="205"/>
      <c r="V1108" s="206"/>
      <c r="W1108" s="207"/>
    </row>
    <row r="1109" spans="1:28" s="200" customFormat="1" hidden="1" x14ac:dyDescent="0.3">
      <c r="B1109" s="516"/>
      <c r="C1109" s="202"/>
      <c r="D1109" s="203"/>
      <c r="E1109" s="316"/>
      <c r="F1109" s="316"/>
      <c r="G1109" s="316"/>
      <c r="H1109" s="316"/>
      <c r="I1109" s="316"/>
      <c r="J1109" s="204"/>
      <c r="K1109" s="513"/>
      <c r="L1109" s="513"/>
      <c r="M1109" s="436"/>
      <c r="N1109" s="436"/>
      <c r="O1109" s="436"/>
      <c r="P1109" s="11"/>
      <c r="Q1109" s="81"/>
      <c r="R1109" s="197"/>
      <c r="U1109" s="205"/>
      <c r="V1109" s="206"/>
      <c r="W1109" s="208"/>
      <c r="Y1109" s="209"/>
    </row>
    <row r="1110" spans="1:28" s="200" customFormat="1" hidden="1" x14ac:dyDescent="0.3">
      <c r="B1110" s="516"/>
      <c r="C1110" s="202"/>
      <c r="D1110" s="203"/>
      <c r="E1110" s="316"/>
      <c r="F1110" s="316"/>
      <c r="G1110" s="316"/>
      <c r="H1110" s="316"/>
      <c r="I1110" s="316"/>
      <c r="J1110" s="204"/>
      <c r="K1110" s="513"/>
      <c r="L1110" s="513"/>
      <c r="M1110" s="436"/>
      <c r="N1110" s="436"/>
      <c r="O1110" s="436"/>
      <c r="P1110" s="11"/>
      <c r="Q1110" s="55"/>
      <c r="R1110" s="57"/>
      <c r="U1110" s="72"/>
      <c r="V1110" s="206"/>
      <c r="W1110" s="210"/>
    </row>
    <row r="1111" spans="1:28" s="200" customFormat="1" hidden="1" x14ac:dyDescent="0.3">
      <c r="B1111" s="516"/>
      <c r="C1111" s="202"/>
      <c r="D1111" s="203"/>
      <c r="E1111" s="316"/>
      <c r="F1111" s="316"/>
      <c r="G1111" s="316"/>
      <c r="H1111" s="316"/>
      <c r="I1111" s="316"/>
      <c r="J1111" s="204"/>
      <c r="K1111" s="513"/>
      <c r="L1111" s="513"/>
      <c r="M1111" s="436"/>
      <c r="N1111" s="436"/>
      <c r="O1111" s="436"/>
      <c r="P1111" s="11"/>
      <c r="Q1111" s="41"/>
      <c r="R1111" s="57"/>
      <c r="U1111" s="211"/>
      <c r="V1111" s="206"/>
    </row>
    <row r="1112" spans="1:28" s="200" customFormat="1" hidden="1" x14ac:dyDescent="0.3">
      <c r="B1112" s="516"/>
      <c r="C1112" s="202"/>
      <c r="D1112" s="203"/>
      <c r="E1112" s="316"/>
      <c r="F1112" s="316"/>
      <c r="G1112" s="316"/>
      <c r="H1112" s="316"/>
      <c r="I1112" s="316"/>
      <c r="J1112" s="204"/>
      <c r="K1112" s="513"/>
      <c r="L1112" s="513"/>
      <c r="M1112" s="436"/>
      <c r="N1112" s="436"/>
      <c r="O1112" s="436"/>
      <c r="P1112" s="11"/>
      <c r="Q1112" s="50"/>
      <c r="R1112" s="197"/>
      <c r="U1112" s="212"/>
      <c r="V1112" s="206"/>
      <c r="W1112" s="219"/>
      <c r="Y1112" s="213"/>
    </row>
    <row r="1113" spans="1:28" s="200" customFormat="1" hidden="1" x14ac:dyDescent="0.3">
      <c r="B1113" s="516"/>
      <c r="C1113" s="202"/>
      <c r="D1113" s="203"/>
      <c r="E1113" s="316"/>
      <c r="F1113" s="316"/>
      <c r="G1113" s="316"/>
      <c r="H1113" s="316"/>
      <c r="I1113" s="316"/>
      <c r="J1113" s="204"/>
      <c r="K1113" s="513"/>
      <c r="L1113" s="513"/>
      <c r="M1113" s="436"/>
      <c r="N1113" s="436"/>
      <c r="O1113" s="436"/>
      <c r="P1113" s="11"/>
      <c r="Q1113" s="50"/>
      <c r="R1113" s="197"/>
      <c r="U1113" s="214"/>
      <c r="V1113" s="206"/>
      <c r="W1113" s="215"/>
    </row>
    <row r="1114" spans="1:28" s="200" customFormat="1" hidden="1" x14ac:dyDescent="0.3">
      <c r="B1114" s="516"/>
      <c r="C1114" s="202"/>
      <c r="D1114" s="203"/>
      <c r="E1114" s="316"/>
      <c r="F1114" s="316"/>
      <c r="G1114" s="316"/>
      <c r="H1114" s="316"/>
      <c r="I1114" s="316"/>
      <c r="J1114" s="204"/>
      <c r="K1114" s="513"/>
      <c r="L1114" s="513"/>
      <c r="M1114" s="436"/>
      <c r="N1114" s="436"/>
      <c r="O1114" s="436"/>
      <c r="P1114" s="11"/>
      <c r="Q1114" s="40"/>
      <c r="R1114" s="198"/>
      <c r="U1114" s="214"/>
      <c r="V1114" s="206"/>
    </row>
    <row r="1115" spans="1:28" s="200" customFormat="1" hidden="1" x14ac:dyDescent="0.3">
      <c r="B1115" s="516"/>
      <c r="C1115" s="319"/>
      <c r="D1115" s="216"/>
      <c r="E1115" s="11"/>
      <c r="F1115" s="11"/>
      <c r="G1115" s="11"/>
      <c r="H1115" s="11"/>
      <c r="I1115" s="11"/>
      <c r="J1115" s="204"/>
      <c r="K1115" s="513"/>
      <c r="L1115" s="513"/>
      <c r="M1115" s="436"/>
      <c r="N1115" s="436"/>
      <c r="O1115" s="436"/>
      <c r="P1115" s="11"/>
      <c r="Q1115" s="41"/>
      <c r="R1115" s="57"/>
      <c r="U1115" s="201"/>
    </row>
    <row r="1116" spans="1:28" s="200" customFormat="1" hidden="1" x14ac:dyDescent="0.3">
      <c r="B1116" s="318"/>
      <c r="C1116" s="318"/>
      <c r="D1116" s="217"/>
      <c r="E1116" s="318"/>
      <c r="F1116" s="318"/>
      <c r="G1116" s="318"/>
      <c r="H1116" s="318"/>
      <c r="I1116" s="318"/>
      <c r="J1116" s="318"/>
      <c r="K1116" s="517"/>
      <c r="L1116" s="517"/>
      <c r="M1116" s="318"/>
      <c r="N1116" s="517"/>
      <c r="O1116" s="517"/>
      <c r="P1116" s="517"/>
      <c r="Q1116" s="517"/>
      <c r="R1116" s="517"/>
      <c r="U1116" s="201"/>
    </row>
    <row r="1117" spans="1:28" s="200" customFormat="1" hidden="1" x14ac:dyDescent="0.3">
      <c r="B1117" s="319"/>
      <c r="C1117" s="319"/>
      <c r="D1117" s="199"/>
      <c r="E1117" s="319"/>
      <c r="F1117" s="222"/>
      <c r="G1117" s="319"/>
      <c r="H1117" s="319"/>
      <c r="I1117" s="319"/>
      <c r="J1117" s="319"/>
      <c r="K1117" s="515"/>
      <c r="L1117" s="515"/>
      <c r="M1117" s="436"/>
      <c r="N1117" s="436"/>
      <c r="O1117" s="436"/>
      <c r="P1117" s="11"/>
      <c r="Q1117" s="41"/>
      <c r="R1117" s="57"/>
      <c r="U1117" s="201"/>
    </row>
    <row r="1118" spans="1:28" s="200" customFormat="1" hidden="1" x14ac:dyDescent="0.3">
      <c r="B1118" s="516"/>
      <c r="C1118" s="202"/>
      <c r="D1118" s="203"/>
      <c r="E1118" s="316"/>
      <c r="F1118" s="316"/>
      <c r="G1118" s="316"/>
      <c r="H1118" s="316"/>
      <c r="I1118" s="316"/>
      <c r="J1118" s="204"/>
      <c r="K1118" s="513"/>
      <c r="L1118" s="513"/>
      <c r="M1118" s="436"/>
      <c r="N1118" s="436"/>
      <c r="O1118" s="436"/>
      <c r="P1118" s="11"/>
      <c r="Q1118" s="55"/>
      <c r="R1118" s="196"/>
      <c r="U1118" s="205"/>
      <c r="V1118" s="206"/>
      <c r="W1118" s="207"/>
    </row>
    <row r="1119" spans="1:28" s="200" customFormat="1" hidden="1" x14ac:dyDescent="0.3">
      <c r="B1119" s="516"/>
      <c r="C1119" s="202"/>
      <c r="D1119" s="203"/>
      <c r="E1119" s="316"/>
      <c r="F1119" s="316"/>
      <c r="G1119" s="316"/>
      <c r="H1119" s="316"/>
      <c r="I1119" s="316"/>
      <c r="J1119" s="204"/>
      <c r="K1119" s="513"/>
      <c r="L1119" s="513"/>
      <c r="M1119" s="436"/>
      <c r="N1119" s="436"/>
      <c r="O1119" s="436"/>
      <c r="P1119" s="11"/>
      <c r="Q1119" s="81"/>
      <c r="R1119" s="197"/>
      <c r="U1119" s="205"/>
      <c r="V1119" s="206"/>
      <c r="W1119" s="208"/>
      <c r="Y1119" s="209"/>
    </row>
    <row r="1120" spans="1:28" s="200" customFormat="1" hidden="1" x14ac:dyDescent="0.3">
      <c r="B1120" s="516"/>
      <c r="C1120" s="202"/>
      <c r="D1120" s="203"/>
      <c r="E1120" s="316"/>
      <c r="F1120" s="316"/>
      <c r="G1120" s="316"/>
      <c r="H1120" s="316"/>
      <c r="I1120" s="316"/>
      <c r="J1120" s="204"/>
      <c r="K1120" s="513"/>
      <c r="L1120" s="513"/>
      <c r="M1120" s="436"/>
      <c r="N1120" s="436"/>
      <c r="O1120" s="436"/>
      <c r="P1120" s="11"/>
      <c r="Q1120" s="55"/>
      <c r="R1120" s="57"/>
      <c r="U1120" s="72"/>
      <c r="V1120" s="206"/>
      <c r="W1120" s="210"/>
      <c r="X1120" s="218"/>
      <c r="Y1120" s="218"/>
      <c r="Z1120" s="218"/>
    </row>
    <row r="1121" spans="2:25" s="200" customFormat="1" hidden="1" x14ac:dyDescent="0.3">
      <c r="B1121" s="516"/>
      <c r="C1121" s="202"/>
      <c r="D1121" s="203"/>
      <c r="E1121" s="316"/>
      <c r="F1121" s="316"/>
      <c r="G1121" s="316"/>
      <c r="H1121" s="316"/>
      <c r="I1121" s="316"/>
      <c r="J1121" s="204"/>
      <c r="K1121" s="513"/>
      <c r="L1121" s="513"/>
      <c r="M1121" s="436"/>
      <c r="N1121" s="436"/>
      <c r="O1121" s="436"/>
      <c r="P1121" s="11"/>
      <c r="Q1121" s="41"/>
      <c r="R1121" s="57"/>
      <c r="U1121" s="211"/>
      <c r="V1121" s="206"/>
    </row>
    <row r="1122" spans="2:25" s="200" customFormat="1" hidden="1" x14ac:dyDescent="0.3">
      <c r="B1122" s="516"/>
      <c r="C1122" s="202"/>
      <c r="D1122" s="203"/>
      <c r="E1122" s="316"/>
      <c r="F1122" s="316"/>
      <c r="G1122" s="316"/>
      <c r="H1122" s="316"/>
      <c r="I1122" s="316"/>
      <c r="J1122" s="204"/>
      <c r="K1122" s="513"/>
      <c r="L1122" s="513"/>
      <c r="M1122" s="436"/>
      <c r="N1122" s="436"/>
      <c r="O1122" s="436"/>
      <c r="P1122" s="11"/>
      <c r="Q1122" s="50"/>
      <c r="R1122" s="197"/>
      <c r="U1122" s="212"/>
      <c r="V1122" s="206"/>
      <c r="W1122" s="219"/>
      <c r="Y1122" s="213"/>
    </row>
    <row r="1123" spans="2:25" s="200" customFormat="1" hidden="1" x14ac:dyDescent="0.3">
      <c r="B1123" s="516"/>
      <c r="C1123" s="202"/>
      <c r="D1123" s="203"/>
      <c r="E1123" s="316"/>
      <c r="F1123" s="316"/>
      <c r="G1123" s="316"/>
      <c r="H1123" s="316"/>
      <c r="I1123" s="316"/>
      <c r="J1123" s="204"/>
      <c r="K1123" s="513"/>
      <c r="L1123" s="513"/>
      <c r="M1123" s="436"/>
      <c r="N1123" s="436"/>
      <c r="O1123" s="436"/>
      <c r="P1123" s="11"/>
      <c r="Q1123" s="50"/>
      <c r="R1123" s="197"/>
      <c r="U1123" s="214"/>
      <c r="V1123" s="206"/>
      <c r="W1123" s="215"/>
    </row>
    <row r="1124" spans="2:25" s="200" customFormat="1" hidden="1" x14ac:dyDescent="0.3">
      <c r="B1124" s="516"/>
      <c r="C1124" s="202"/>
      <c r="D1124" s="203"/>
      <c r="E1124" s="316"/>
      <c r="F1124" s="316"/>
      <c r="G1124" s="316"/>
      <c r="H1124" s="316"/>
      <c r="I1124" s="316"/>
      <c r="J1124" s="204"/>
      <c r="K1124" s="513"/>
      <c r="L1124" s="513"/>
      <c r="M1124" s="436"/>
      <c r="N1124" s="436"/>
      <c r="O1124" s="436"/>
      <c r="P1124" s="11"/>
      <c r="Q1124" s="40"/>
      <c r="R1124" s="198"/>
      <c r="U1124" s="214"/>
      <c r="V1124" s="206"/>
    </row>
    <row r="1125" spans="2:25" s="200" customFormat="1" hidden="1" x14ac:dyDescent="0.3">
      <c r="B1125" s="516"/>
      <c r="C1125" s="319"/>
      <c r="D1125" s="220"/>
      <c r="E1125" s="11"/>
      <c r="F1125" s="11"/>
      <c r="G1125" s="11"/>
      <c r="H1125" s="11"/>
      <c r="I1125" s="11"/>
      <c r="J1125" s="204"/>
      <c r="K1125" s="513"/>
      <c r="L1125" s="513"/>
      <c r="M1125" s="436"/>
      <c r="N1125" s="436"/>
      <c r="O1125" s="436"/>
      <c r="P1125" s="11"/>
      <c r="Q1125" s="41"/>
      <c r="R1125" s="57"/>
      <c r="U1125" s="201"/>
    </row>
    <row r="1126" spans="2:25" s="200" customFormat="1" ht="5.25" hidden="1" customHeight="1" x14ac:dyDescent="0.3">
      <c r="B1126" s="315"/>
      <c r="C1126" s="319"/>
      <c r="D1126" s="220"/>
      <c r="E1126" s="11"/>
      <c r="F1126" s="11"/>
      <c r="G1126" s="11"/>
      <c r="H1126" s="11"/>
      <c r="I1126" s="11"/>
      <c r="J1126" s="204"/>
      <c r="K1126" s="316"/>
      <c r="L1126" s="316"/>
      <c r="M1126" s="317"/>
      <c r="N1126" s="317"/>
      <c r="O1126" s="317"/>
      <c r="P1126" s="11"/>
      <c r="Q1126" s="41"/>
      <c r="R1126" s="57"/>
      <c r="U1126" s="201"/>
    </row>
    <row r="1127" spans="2:25" s="200" customFormat="1" ht="13.75" hidden="1" customHeight="1" x14ac:dyDescent="0.3">
      <c r="B1127" s="518"/>
      <c r="C1127" s="518"/>
      <c r="D1127" s="223"/>
      <c r="E1127" s="223"/>
      <c r="F1127" s="223"/>
      <c r="G1127" s="223"/>
      <c r="H1127" s="223"/>
      <c r="I1127" s="223"/>
      <c r="J1127" s="224"/>
      <c r="K1127" s="518"/>
      <c r="L1127" s="518"/>
      <c r="M1127" s="518"/>
      <c r="N1127" s="518"/>
      <c r="O1127" s="225"/>
      <c r="P1127" s="226"/>
      <c r="Q1127" s="227"/>
      <c r="R1127" s="228"/>
      <c r="U1127" s="201"/>
    </row>
    <row r="1128" spans="2:25" s="200" customFormat="1" ht="5.25" hidden="1" customHeight="1" x14ac:dyDescent="0.3">
      <c r="B1128" s="318"/>
      <c r="C1128" s="318"/>
      <c r="D1128" s="217"/>
      <c r="E1128" s="318"/>
      <c r="F1128" s="318"/>
      <c r="G1128" s="318"/>
      <c r="H1128" s="318"/>
      <c r="I1128" s="318"/>
      <c r="J1128" s="318"/>
      <c r="K1128" s="517"/>
      <c r="L1128" s="517"/>
      <c r="M1128" s="318"/>
      <c r="N1128" s="517"/>
      <c r="O1128" s="517"/>
      <c r="P1128" s="517"/>
      <c r="Q1128" s="517"/>
      <c r="R1128" s="517"/>
      <c r="U1128" s="201"/>
    </row>
    <row r="1129" spans="2:25" s="200" customFormat="1" ht="15.75" hidden="1" customHeight="1" x14ac:dyDescent="0.3">
      <c r="B1129" s="319"/>
      <c r="C1129" s="319"/>
      <c r="D1129" s="199"/>
      <c r="E1129" s="319"/>
      <c r="F1129" s="319"/>
      <c r="G1129" s="319"/>
      <c r="H1129" s="319"/>
      <c r="I1129" s="319"/>
      <c r="J1129" s="319"/>
      <c r="K1129" s="515"/>
      <c r="L1129" s="515"/>
      <c r="M1129" s="436"/>
      <c r="N1129" s="436"/>
      <c r="O1129" s="436"/>
      <c r="P1129" s="11"/>
      <c r="Q1129" s="41"/>
      <c r="R1129" s="57"/>
      <c r="U1129" s="201"/>
    </row>
    <row r="1130" spans="2:25" s="200" customFormat="1" ht="13.75" hidden="1" customHeight="1" x14ac:dyDescent="0.3">
      <c r="B1130" s="516"/>
      <c r="C1130" s="202"/>
      <c r="D1130" s="203"/>
      <c r="E1130" s="316"/>
      <c r="F1130" s="316"/>
      <c r="G1130" s="316"/>
      <c r="H1130" s="316"/>
      <c r="I1130" s="316"/>
      <c r="J1130" s="204"/>
      <c r="K1130" s="513"/>
      <c r="L1130" s="513"/>
      <c r="M1130" s="436"/>
      <c r="N1130" s="436"/>
      <c r="O1130" s="436"/>
      <c r="P1130" s="11"/>
      <c r="Q1130" s="55"/>
      <c r="R1130" s="196"/>
      <c r="U1130" s="205"/>
      <c r="V1130" s="206"/>
      <c r="W1130" s="207"/>
    </row>
    <row r="1131" spans="2:25" s="200" customFormat="1" ht="13.75" hidden="1" customHeight="1" x14ac:dyDescent="0.3">
      <c r="B1131" s="516"/>
      <c r="C1131" s="202"/>
      <c r="D1131" s="203"/>
      <c r="E1131" s="316"/>
      <c r="F1131" s="316"/>
      <c r="G1131" s="316"/>
      <c r="H1131" s="316"/>
      <c r="I1131" s="316"/>
      <c r="J1131" s="204"/>
      <c r="K1131" s="513"/>
      <c r="L1131" s="513"/>
      <c r="M1131" s="436"/>
      <c r="N1131" s="436"/>
      <c r="O1131" s="436"/>
      <c r="P1131" s="11"/>
      <c r="Q1131" s="81"/>
      <c r="R1131" s="197"/>
      <c r="U1131" s="205"/>
      <c r="V1131" s="206"/>
      <c r="W1131" s="208"/>
      <c r="Y1131" s="209"/>
    </row>
    <row r="1132" spans="2:25" s="200" customFormat="1" ht="13.75" hidden="1" customHeight="1" x14ac:dyDescent="0.3">
      <c r="B1132" s="516"/>
      <c r="C1132" s="202"/>
      <c r="D1132" s="203"/>
      <c r="E1132" s="316"/>
      <c r="F1132" s="316"/>
      <c r="G1132" s="316"/>
      <c r="H1132" s="316"/>
      <c r="I1132" s="316"/>
      <c r="J1132" s="204"/>
      <c r="K1132" s="513"/>
      <c r="L1132" s="513"/>
      <c r="M1132" s="436"/>
      <c r="N1132" s="436"/>
      <c r="O1132" s="436"/>
      <c r="P1132" s="11"/>
      <c r="Q1132" s="55"/>
      <c r="R1132" s="57"/>
      <c r="U1132" s="72"/>
      <c r="V1132" s="206"/>
      <c r="W1132" s="210"/>
    </row>
    <row r="1133" spans="2:25" s="200" customFormat="1" ht="13.75" hidden="1" customHeight="1" x14ac:dyDescent="0.3">
      <c r="B1133" s="516"/>
      <c r="C1133" s="202"/>
      <c r="D1133" s="203"/>
      <c r="E1133" s="316"/>
      <c r="F1133" s="316"/>
      <c r="G1133" s="316"/>
      <c r="H1133" s="316"/>
      <c r="I1133" s="316"/>
      <c r="J1133" s="204"/>
      <c r="K1133" s="513"/>
      <c r="L1133" s="513"/>
      <c r="M1133" s="436"/>
      <c r="N1133" s="436"/>
      <c r="O1133" s="436"/>
      <c r="P1133" s="11"/>
      <c r="Q1133" s="41"/>
      <c r="R1133" s="57"/>
      <c r="U1133" s="211"/>
      <c r="V1133" s="206"/>
    </row>
    <row r="1134" spans="2:25" s="200" customFormat="1" ht="13.75" hidden="1" customHeight="1" x14ac:dyDescent="0.3">
      <c r="B1134" s="516"/>
      <c r="C1134" s="202"/>
      <c r="D1134" s="203"/>
      <c r="E1134" s="316"/>
      <c r="F1134" s="316"/>
      <c r="G1134" s="316"/>
      <c r="H1134" s="316"/>
      <c r="I1134" s="316"/>
      <c r="J1134" s="204"/>
      <c r="K1134" s="513"/>
      <c r="L1134" s="513"/>
      <c r="M1134" s="436"/>
      <c r="N1134" s="436"/>
      <c r="O1134" s="436"/>
      <c r="P1134" s="11"/>
      <c r="Q1134" s="50"/>
      <c r="R1134" s="197"/>
      <c r="U1134" s="212"/>
      <c r="V1134" s="206"/>
      <c r="W1134" s="210"/>
      <c r="Y1134" s="213"/>
    </row>
    <row r="1135" spans="2:25" s="200" customFormat="1" ht="13.75" hidden="1" customHeight="1" x14ac:dyDescent="0.3">
      <c r="B1135" s="516"/>
      <c r="C1135" s="202"/>
      <c r="D1135" s="203"/>
      <c r="E1135" s="316"/>
      <c r="F1135" s="316"/>
      <c r="G1135" s="316"/>
      <c r="H1135" s="316"/>
      <c r="I1135" s="316"/>
      <c r="J1135" s="204"/>
      <c r="K1135" s="513"/>
      <c r="L1135" s="513"/>
      <c r="M1135" s="436"/>
      <c r="N1135" s="436"/>
      <c r="O1135" s="436"/>
      <c r="P1135" s="11"/>
      <c r="Q1135" s="50"/>
      <c r="R1135" s="197"/>
      <c r="U1135" s="214"/>
      <c r="V1135" s="206"/>
      <c r="W1135" s="215"/>
    </row>
    <row r="1136" spans="2:25" s="200" customFormat="1" ht="13.75" hidden="1" customHeight="1" x14ac:dyDescent="0.3">
      <c r="B1136" s="516"/>
      <c r="C1136" s="202"/>
      <c r="D1136" s="203"/>
      <c r="E1136" s="316"/>
      <c r="F1136" s="316"/>
      <c r="G1136" s="316"/>
      <c r="H1136" s="316"/>
      <c r="I1136" s="316"/>
      <c r="J1136" s="204"/>
      <c r="K1136" s="513"/>
      <c r="L1136" s="513"/>
      <c r="M1136" s="436"/>
      <c r="N1136" s="436"/>
      <c r="O1136" s="436"/>
      <c r="P1136" s="11"/>
      <c r="Q1136" s="40"/>
      <c r="R1136" s="198"/>
      <c r="U1136" s="214"/>
      <c r="V1136" s="206"/>
    </row>
    <row r="1137" spans="1:28" s="200" customFormat="1" ht="13.75" hidden="1" customHeight="1" x14ac:dyDescent="0.3">
      <c r="B1137" s="516"/>
      <c r="C1137" s="319"/>
      <c r="D1137" s="216"/>
      <c r="E1137" s="11"/>
      <c r="F1137" s="11"/>
      <c r="G1137" s="11"/>
      <c r="H1137" s="11"/>
      <c r="I1137" s="11"/>
      <c r="J1137" s="204"/>
      <c r="K1137" s="513"/>
      <c r="L1137" s="513"/>
      <c r="M1137" s="436"/>
      <c r="N1137" s="436"/>
      <c r="O1137" s="436"/>
      <c r="P1137" s="11"/>
      <c r="Q1137" s="41"/>
      <c r="R1137" s="57"/>
      <c r="U1137" s="201"/>
    </row>
    <row r="1138" spans="1:28" s="200" customFormat="1" ht="5.25" hidden="1" customHeight="1" x14ac:dyDescent="0.3">
      <c r="B1138" s="318"/>
      <c r="C1138" s="318"/>
      <c r="D1138" s="217"/>
      <c r="E1138" s="318"/>
      <c r="F1138" s="318"/>
      <c r="G1138" s="318"/>
      <c r="H1138" s="318"/>
      <c r="I1138" s="318"/>
      <c r="J1138" s="318"/>
      <c r="K1138" s="517"/>
      <c r="L1138" s="517"/>
      <c r="M1138" s="318"/>
      <c r="N1138" s="517"/>
      <c r="O1138" s="517"/>
      <c r="P1138" s="517"/>
      <c r="Q1138" s="517"/>
      <c r="R1138" s="517"/>
      <c r="U1138" s="201"/>
    </row>
    <row r="1139" spans="1:28" s="200" customFormat="1" ht="15.75" hidden="1" customHeight="1" x14ac:dyDescent="0.3">
      <c r="B1139" s="319"/>
      <c r="C1139" s="319"/>
      <c r="D1139" s="199"/>
      <c r="E1139" s="319"/>
      <c r="F1139" s="319"/>
      <c r="G1139" s="319"/>
      <c r="H1139" s="319"/>
      <c r="I1139" s="319"/>
      <c r="J1139" s="319"/>
      <c r="K1139" s="515"/>
      <c r="L1139" s="515"/>
      <c r="M1139" s="436"/>
      <c r="N1139" s="436"/>
      <c r="O1139" s="436"/>
      <c r="P1139" s="11"/>
      <c r="Q1139" s="41"/>
      <c r="R1139" s="57"/>
      <c r="U1139" s="201"/>
    </row>
    <row r="1140" spans="1:28" s="200" customFormat="1" ht="13.75" hidden="1" customHeight="1" x14ac:dyDescent="0.3">
      <c r="B1140" s="516"/>
      <c r="C1140" s="202"/>
      <c r="D1140" s="203"/>
      <c r="E1140" s="316"/>
      <c r="F1140" s="316"/>
      <c r="G1140" s="316"/>
      <c r="H1140" s="316"/>
      <c r="I1140" s="316"/>
      <c r="J1140" s="204"/>
      <c r="K1140" s="513"/>
      <c r="L1140" s="513"/>
      <c r="M1140" s="436"/>
      <c r="N1140" s="436"/>
      <c r="O1140" s="436"/>
      <c r="P1140" s="11"/>
      <c r="Q1140" s="55"/>
      <c r="R1140" s="196"/>
      <c r="U1140" s="205"/>
      <c r="V1140" s="206"/>
      <c r="W1140" s="207"/>
    </row>
    <row r="1141" spans="1:28" s="200" customFormat="1" ht="13.75" hidden="1" customHeight="1" x14ac:dyDescent="0.3">
      <c r="B1141" s="516"/>
      <c r="C1141" s="202"/>
      <c r="D1141" s="203"/>
      <c r="E1141" s="316"/>
      <c r="F1141" s="316"/>
      <c r="G1141" s="316"/>
      <c r="H1141" s="316"/>
      <c r="I1141" s="316"/>
      <c r="J1141" s="204"/>
      <c r="K1141" s="513"/>
      <c r="L1141" s="513"/>
      <c r="M1141" s="436"/>
      <c r="N1141" s="436"/>
      <c r="O1141" s="436"/>
      <c r="P1141" s="11"/>
      <c r="Q1141" s="81"/>
      <c r="R1141" s="197"/>
      <c r="U1141" s="205"/>
      <c r="V1141" s="206"/>
      <c r="W1141" s="208"/>
      <c r="Y1141" s="209"/>
    </row>
    <row r="1142" spans="1:28" s="200" customFormat="1" ht="13.75" hidden="1" customHeight="1" x14ac:dyDescent="0.3">
      <c r="B1142" s="516"/>
      <c r="C1142" s="202"/>
      <c r="D1142" s="203"/>
      <c r="E1142" s="316"/>
      <c r="F1142" s="316"/>
      <c r="G1142" s="316"/>
      <c r="H1142" s="316"/>
      <c r="I1142" s="316"/>
      <c r="J1142" s="204"/>
      <c r="K1142" s="513"/>
      <c r="L1142" s="513"/>
      <c r="M1142" s="436"/>
      <c r="N1142" s="436"/>
      <c r="O1142" s="436"/>
      <c r="P1142" s="11"/>
      <c r="Q1142" s="55"/>
      <c r="R1142" s="57"/>
      <c r="U1142" s="72"/>
      <c r="V1142" s="206"/>
      <c r="W1142" s="210"/>
      <c r="X1142" s="218"/>
      <c r="Y1142" s="218"/>
      <c r="Z1142" s="218"/>
    </row>
    <row r="1143" spans="1:28" s="200" customFormat="1" ht="13.75" hidden="1" customHeight="1" x14ac:dyDescent="0.3">
      <c r="B1143" s="516"/>
      <c r="C1143" s="202"/>
      <c r="D1143" s="203"/>
      <c r="E1143" s="316"/>
      <c r="F1143" s="316"/>
      <c r="G1143" s="316"/>
      <c r="H1143" s="316"/>
      <c r="I1143" s="316"/>
      <c r="J1143" s="204"/>
      <c r="K1143" s="513"/>
      <c r="L1143" s="513"/>
      <c r="M1143" s="436"/>
      <c r="N1143" s="436"/>
      <c r="O1143" s="436"/>
      <c r="P1143" s="11"/>
      <c r="Q1143" s="41"/>
      <c r="R1143" s="57"/>
      <c r="U1143" s="211"/>
      <c r="V1143" s="206"/>
    </row>
    <row r="1144" spans="1:28" s="200" customFormat="1" ht="13.75" hidden="1" customHeight="1" x14ac:dyDescent="0.3">
      <c r="B1144" s="516"/>
      <c r="C1144" s="202"/>
      <c r="D1144" s="203"/>
      <c r="E1144" s="316"/>
      <c r="F1144" s="316"/>
      <c r="G1144" s="316"/>
      <c r="H1144" s="316"/>
      <c r="I1144" s="316"/>
      <c r="J1144" s="204"/>
      <c r="K1144" s="513"/>
      <c r="L1144" s="513"/>
      <c r="M1144" s="436"/>
      <c r="N1144" s="436"/>
      <c r="O1144" s="436"/>
      <c r="P1144" s="11"/>
      <c r="Q1144" s="50"/>
      <c r="R1144" s="197"/>
      <c r="U1144" s="212"/>
      <c r="V1144" s="206"/>
      <c r="W1144" s="219"/>
      <c r="Y1144" s="213"/>
    </row>
    <row r="1145" spans="1:28" s="200" customFormat="1" ht="13.75" hidden="1" customHeight="1" x14ac:dyDescent="0.3">
      <c r="B1145" s="516"/>
      <c r="C1145" s="202"/>
      <c r="D1145" s="203"/>
      <c r="E1145" s="316"/>
      <c r="F1145" s="316"/>
      <c r="G1145" s="316"/>
      <c r="H1145" s="316"/>
      <c r="I1145" s="316"/>
      <c r="J1145" s="204"/>
      <c r="K1145" s="513"/>
      <c r="L1145" s="513"/>
      <c r="M1145" s="436"/>
      <c r="N1145" s="436"/>
      <c r="O1145" s="436"/>
      <c r="P1145" s="11"/>
      <c r="Q1145" s="50"/>
      <c r="R1145" s="197"/>
      <c r="U1145" s="214"/>
      <c r="V1145" s="206"/>
      <c r="W1145" s="215"/>
    </row>
    <row r="1146" spans="1:28" s="200" customFormat="1" ht="13.75" hidden="1" customHeight="1" x14ac:dyDescent="0.3">
      <c r="B1146" s="516"/>
      <c r="C1146" s="202"/>
      <c r="D1146" s="203"/>
      <c r="E1146" s="316"/>
      <c r="F1146" s="316"/>
      <c r="G1146" s="316"/>
      <c r="H1146" s="316"/>
      <c r="I1146" s="316"/>
      <c r="J1146" s="204"/>
      <c r="K1146" s="513"/>
      <c r="L1146" s="513"/>
      <c r="M1146" s="436"/>
      <c r="N1146" s="436"/>
      <c r="O1146" s="436"/>
      <c r="P1146" s="11"/>
      <c r="Q1146" s="40"/>
      <c r="R1146" s="198"/>
      <c r="U1146" s="214"/>
      <c r="V1146" s="206"/>
    </row>
    <row r="1147" spans="1:28" s="200" customFormat="1" ht="13.75" hidden="1" customHeight="1" x14ac:dyDescent="0.3">
      <c r="B1147" s="516"/>
      <c r="C1147" s="319"/>
      <c r="D1147" s="220"/>
      <c r="E1147" s="11"/>
      <c r="F1147" s="11"/>
      <c r="G1147" s="11"/>
      <c r="H1147" s="11"/>
      <c r="I1147" s="11"/>
      <c r="J1147" s="204"/>
      <c r="K1147" s="513"/>
      <c r="L1147" s="513"/>
      <c r="M1147" s="436"/>
      <c r="N1147" s="436"/>
      <c r="O1147" s="436"/>
      <c r="P1147" s="11"/>
      <c r="Q1147" s="41"/>
      <c r="R1147" s="57"/>
      <c r="U1147" s="201"/>
    </row>
    <row r="1148" spans="1:28" s="200" customFormat="1" ht="5.25" hidden="1" customHeight="1" x14ac:dyDescent="0.3">
      <c r="B1148" s="318"/>
      <c r="C1148" s="318"/>
      <c r="D1148" s="217"/>
      <c r="E1148" s="318"/>
      <c r="F1148" s="318"/>
      <c r="G1148" s="318"/>
      <c r="H1148" s="318"/>
      <c r="I1148" s="318"/>
      <c r="J1148" s="318"/>
      <c r="K1148" s="517"/>
      <c r="L1148" s="517"/>
      <c r="M1148" s="318"/>
      <c r="N1148" s="517"/>
      <c r="O1148" s="517"/>
      <c r="P1148" s="517"/>
      <c r="Q1148" s="517"/>
      <c r="R1148" s="517"/>
      <c r="U1148" s="201"/>
    </row>
    <row r="1149" spans="1:28" s="221" customFormat="1" ht="13.75" hidden="1" customHeight="1" x14ac:dyDescent="0.3">
      <c r="A1149" s="200"/>
      <c r="B1149" s="319"/>
      <c r="C1149" s="319"/>
      <c r="D1149" s="199"/>
      <c r="E1149" s="319"/>
      <c r="F1149" s="319"/>
      <c r="G1149" s="319"/>
      <c r="H1149" s="319"/>
      <c r="I1149" s="319"/>
      <c r="J1149" s="319"/>
      <c r="K1149" s="515"/>
      <c r="L1149" s="515"/>
      <c r="M1149" s="436"/>
      <c r="N1149" s="436"/>
      <c r="O1149" s="436"/>
      <c r="P1149" s="11"/>
      <c r="Q1149" s="41"/>
      <c r="R1149" s="57"/>
      <c r="S1149" s="200"/>
      <c r="T1149" s="200"/>
      <c r="U1149" s="201"/>
      <c r="V1149" s="200"/>
      <c r="W1149" s="200"/>
      <c r="X1149" s="200"/>
      <c r="Y1149" s="200"/>
      <c r="Z1149" s="200"/>
      <c r="AA1149" s="200"/>
      <c r="AB1149" s="200"/>
    </row>
    <row r="1150" spans="1:28" s="200" customFormat="1" ht="12.75" hidden="1" customHeight="1" x14ac:dyDescent="0.3">
      <c r="B1150" s="516"/>
      <c r="C1150" s="202"/>
      <c r="D1150" s="203"/>
      <c r="E1150" s="316"/>
      <c r="F1150" s="316"/>
      <c r="G1150" s="316"/>
      <c r="H1150" s="316"/>
      <c r="I1150" s="316"/>
      <c r="J1150" s="204"/>
      <c r="K1150" s="513"/>
      <c r="L1150" s="513"/>
      <c r="M1150" s="436"/>
      <c r="N1150" s="436"/>
      <c r="O1150" s="436"/>
      <c r="P1150" s="11"/>
      <c r="Q1150" s="55"/>
      <c r="R1150" s="196"/>
      <c r="U1150" s="205"/>
      <c r="V1150" s="206"/>
      <c r="W1150" s="207"/>
    </row>
    <row r="1151" spans="1:28" s="200" customFormat="1" hidden="1" x14ac:dyDescent="0.3">
      <c r="B1151" s="516"/>
      <c r="C1151" s="202"/>
      <c r="D1151" s="203"/>
      <c r="E1151" s="316"/>
      <c r="F1151" s="316"/>
      <c r="G1151" s="316"/>
      <c r="H1151" s="316"/>
      <c r="I1151" s="316"/>
      <c r="J1151" s="204"/>
      <c r="K1151" s="513"/>
      <c r="L1151" s="513"/>
      <c r="M1151" s="436"/>
      <c r="N1151" s="436"/>
      <c r="O1151" s="436"/>
      <c r="P1151" s="11"/>
      <c r="Q1151" s="81"/>
      <c r="R1151" s="197"/>
      <c r="U1151" s="205"/>
      <c r="V1151" s="206"/>
      <c r="W1151" s="208"/>
      <c r="Y1151" s="209"/>
    </row>
    <row r="1152" spans="1:28" s="200" customFormat="1" hidden="1" x14ac:dyDescent="0.3">
      <c r="B1152" s="516"/>
      <c r="C1152" s="202"/>
      <c r="D1152" s="203"/>
      <c r="E1152" s="316"/>
      <c r="F1152" s="316"/>
      <c r="G1152" s="316"/>
      <c r="H1152" s="316"/>
      <c r="I1152" s="316"/>
      <c r="J1152" s="204"/>
      <c r="K1152" s="513"/>
      <c r="L1152" s="513"/>
      <c r="M1152" s="436"/>
      <c r="N1152" s="436"/>
      <c r="O1152" s="436"/>
      <c r="P1152" s="11"/>
      <c r="Q1152" s="55"/>
      <c r="R1152" s="57"/>
      <c r="U1152" s="72"/>
      <c r="V1152" s="206"/>
      <c r="W1152" s="210"/>
    </row>
    <row r="1153" spans="2:26" s="200" customFormat="1" hidden="1" x14ac:dyDescent="0.3">
      <c r="B1153" s="516"/>
      <c r="C1153" s="202"/>
      <c r="D1153" s="203"/>
      <c r="E1153" s="316"/>
      <c r="F1153" s="316"/>
      <c r="G1153" s="316"/>
      <c r="H1153" s="316"/>
      <c r="I1153" s="316"/>
      <c r="J1153" s="204"/>
      <c r="K1153" s="513"/>
      <c r="L1153" s="513"/>
      <c r="M1153" s="436"/>
      <c r="N1153" s="436"/>
      <c r="O1153" s="436"/>
      <c r="P1153" s="11"/>
      <c r="Q1153" s="41"/>
      <c r="R1153" s="57"/>
      <c r="U1153" s="211"/>
      <c r="V1153" s="206"/>
    </row>
    <row r="1154" spans="2:26" s="200" customFormat="1" hidden="1" x14ac:dyDescent="0.3">
      <c r="B1154" s="516"/>
      <c r="C1154" s="202"/>
      <c r="D1154" s="203"/>
      <c r="E1154" s="316"/>
      <c r="F1154" s="316"/>
      <c r="G1154" s="316"/>
      <c r="H1154" s="316"/>
      <c r="I1154" s="316"/>
      <c r="J1154" s="204"/>
      <c r="K1154" s="513"/>
      <c r="L1154" s="513"/>
      <c r="M1154" s="436"/>
      <c r="N1154" s="436"/>
      <c r="O1154" s="436"/>
      <c r="P1154" s="11"/>
      <c r="Q1154" s="50"/>
      <c r="R1154" s="197"/>
      <c r="U1154" s="212"/>
      <c r="V1154" s="206"/>
      <c r="W1154" s="219"/>
      <c r="Y1154" s="213"/>
    </row>
    <row r="1155" spans="2:26" s="200" customFormat="1" hidden="1" x14ac:dyDescent="0.3">
      <c r="B1155" s="516"/>
      <c r="C1155" s="202"/>
      <c r="D1155" s="203"/>
      <c r="E1155" s="316"/>
      <c r="F1155" s="316"/>
      <c r="G1155" s="316"/>
      <c r="H1155" s="316"/>
      <c r="I1155" s="316"/>
      <c r="J1155" s="204"/>
      <c r="K1155" s="513"/>
      <c r="L1155" s="513"/>
      <c r="M1155" s="436"/>
      <c r="N1155" s="436"/>
      <c r="O1155" s="436"/>
      <c r="P1155" s="11"/>
      <c r="Q1155" s="50"/>
      <c r="R1155" s="197"/>
      <c r="U1155" s="214"/>
      <c r="V1155" s="206"/>
      <c r="W1155" s="215"/>
    </row>
    <row r="1156" spans="2:26" s="200" customFormat="1" hidden="1" x14ac:dyDescent="0.3">
      <c r="B1156" s="516"/>
      <c r="C1156" s="202"/>
      <c r="D1156" s="203"/>
      <c r="E1156" s="316"/>
      <c r="F1156" s="316"/>
      <c r="G1156" s="316"/>
      <c r="H1156" s="316"/>
      <c r="I1156" s="316"/>
      <c r="J1156" s="204"/>
      <c r="K1156" s="513"/>
      <c r="L1156" s="513"/>
      <c r="M1156" s="436"/>
      <c r="N1156" s="436"/>
      <c r="O1156" s="436"/>
      <c r="P1156" s="11"/>
      <c r="Q1156" s="40"/>
      <c r="R1156" s="198"/>
      <c r="U1156" s="214"/>
      <c r="V1156" s="206"/>
    </row>
    <row r="1157" spans="2:26" s="200" customFormat="1" hidden="1" x14ac:dyDescent="0.3">
      <c r="B1157" s="516"/>
      <c r="C1157" s="319"/>
      <c r="D1157" s="216"/>
      <c r="E1157" s="11"/>
      <c r="F1157" s="11"/>
      <c r="G1157" s="11"/>
      <c r="H1157" s="11"/>
      <c r="I1157" s="11"/>
      <c r="J1157" s="204"/>
      <c r="K1157" s="513"/>
      <c r="L1157" s="513"/>
      <c r="M1157" s="436"/>
      <c r="N1157" s="436"/>
      <c r="O1157" s="436"/>
      <c r="P1157" s="11"/>
      <c r="Q1157" s="41"/>
      <c r="R1157" s="57"/>
      <c r="U1157" s="201"/>
    </row>
    <row r="1158" spans="2:26" s="200" customFormat="1" hidden="1" x14ac:dyDescent="0.3">
      <c r="B1158" s="318"/>
      <c r="C1158" s="318"/>
      <c r="D1158" s="217"/>
      <c r="E1158" s="318"/>
      <c r="F1158" s="318"/>
      <c r="G1158" s="318"/>
      <c r="H1158" s="318"/>
      <c r="I1158" s="318"/>
      <c r="J1158" s="318"/>
      <c r="K1158" s="517"/>
      <c r="L1158" s="517"/>
      <c r="M1158" s="318"/>
      <c r="N1158" s="517"/>
      <c r="O1158" s="517"/>
      <c r="P1158" s="517"/>
      <c r="Q1158" s="517"/>
      <c r="R1158" s="517"/>
      <c r="U1158" s="201"/>
    </row>
    <row r="1159" spans="2:26" s="200" customFormat="1" hidden="1" x14ac:dyDescent="0.3">
      <c r="B1159" s="319"/>
      <c r="C1159" s="319"/>
      <c r="D1159" s="199"/>
      <c r="E1159" s="319"/>
      <c r="F1159" s="222"/>
      <c r="G1159" s="319"/>
      <c r="H1159" s="319"/>
      <c r="I1159" s="319"/>
      <c r="J1159" s="319"/>
      <c r="K1159" s="515"/>
      <c r="L1159" s="515"/>
      <c r="M1159" s="436"/>
      <c r="N1159" s="436"/>
      <c r="O1159" s="436"/>
      <c r="P1159" s="11"/>
      <c r="Q1159" s="41"/>
      <c r="R1159" s="57"/>
      <c r="U1159" s="201"/>
    </row>
    <row r="1160" spans="2:26" s="200" customFormat="1" hidden="1" x14ac:dyDescent="0.3">
      <c r="B1160" s="516"/>
      <c r="C1160" s="202"/>
      <c r="D1160" s="203"/>
      <c r="E1160" s="316"/>
      <c r="F1160" s="316"/>
      <c r="G1160" s="316"/>
      <c r="H1160" s="316"/>
      <c r="I1160" s="316"/>
      <c r="J1160" s="204"/>
      <c r="K1160" s="513"/>
      <c r="L1160" s="513"/>
      <c r="M1160" s="436"/>
      <c r="N1160" s="436"/>
      <c r="O1160" s="436"/>
      <c r="P1160" s="11"/>
      <c r="Q1160" s="55"/>
      <c r="R1160" s="196"/>
      <c r="U1160" s="205"/>
      <c r="V1160" s="206"/>
      <c r="W1160" s="207"/>
    </row>
    <row r="1161" spans="2:26" s="200" customFormat="1" hidden="1" x14ac:dyDescent="0.3">
      <c r="B1161" s="516"/>
      <c r="C1161" s="202"/>
      <c r="D1161" s="203"/>
      <c r="E1161" s="316"/>
      <c r="F1161" s="316"/>
      <c r="G1161" s="316"/>
      <c r="H1161" s="316"/>
      <c r="I1161" s="316"/>
      <c r="J1161" s="204"/>
      <c r="K1161" s="513"/>
      <c r="L1161" s="513"/>
      <c r="M1161" s="436"/>
      <c r="N1161" s="436"/>
      <c r="O1161" s="436"/>
      <c r="P1161" s="11"/>
      <c r="Q1161" s="81"/>
      <c r="R1161" s="197"/>
      <c r="U1161" s="205"/>
      <c r="V1161" s="206"/>
      <c r="W1161" s="208"/>
      <c r="Y1161" s="209"/>
    </row>
    <row r="1162" spans="2:26" s="200" customFormat="1" hidden="1" x14ac:dyDescent="0.3">
      <c r="B1162" s="516"/>
      <c r="C1162" s="202"/>
      <c r="D1162" s="203"/>
      <c r="E1162" s="316"/>
      <c r="F1162" s="316"/>
      <c r="G1162" s="316"/>
      <c r="H1162" s="316"/>
      <c r="I1162" s="316"/>
      <c r="J1162" s="204"/>
      <c r="K1162" s="513"/>
      <c r="L1162" s="513"/>
      <c r="M1162" s="436"/>
      <c r="N1162" s="436"/>
      <c r="O1162" s="436"/>
      <c r="P1162" s="11"/>
      <c r="Q1162" s="55"/>
      <c r="R1162" s="57"/>
      <c r="U1162" s="72"/>
      <c r="V1162" s="206"/>
      <c r="W1162" s="210"/>
      <c r="X1162" s="218"/>
      <c r="Y1162" s="218"/>
      <c r="Z1162" s="218"/>
    </row>
    <row r="1163" spans="2:26" s="200" customFormat="1" hidden="1" x14ac:dyDescent="0.3">
      <c r="B1163" s="516"/>
      <c r="C1163" s="202"/>
      <c r="D1163" s="203"/>
      <c r="E1163" s="316"/>
      <c r="F1163" s="316"/>
      <c r="G1163" s="316"/>
      <c r="H1163" s="316"/>
      <c r="I1163" s="316"/>
      <c r="J1163" s="204"/>
      <c r="K1163" s="513"/>
      <c r="L1163" s="513"/>
      <c r="M1163" s="436"/>
      <c r="N1163" s="436"/>
      <c r="O1163" s="436"/>
      <c r="P1163" s="11"/>
      <c r="Q1163" s="41"/>
      <c r="R1163" s="57"/>
      <c r="U1163" s="211"/>
      <c r="V1163" s="206"/>
    </row>
    <row r="1164" spans="2:26" s="200" customFormat="1" hidden="1" x14ac:dyDescent="0.3">
      <c r="B1164" s="516"/>
      <c r="C1164" s="202"/>
      <c r="D1164" s="203"/>
      <c r="E1164" s="316"/>
      <c r="F1164" s="316"/>
      <c r="G1164" s="316"/>
      <c r="H1164" s="316"/>
      <c r="I1164" s="316"/>
      <c r="J1164" s="204"/>
      <c r="K1164" s="513"/>
      <c r="L1164" s="513"/>
      <c r="M1164" s="436"/>
      <c r="N1164" s="436"/>
      <c r="O1164" s="436"/>
      <c r="P1164" s="11"/>
      <c r="Q1164" s="50"/>
      <c r="R1164" s="197"/>
      <c r="U1164" s="212"/>
      <c r="V1164" s="206"/>
      <c r="W1164" s="219"/>
      <c r="Y1164" s="213"/>
    </row>
    <row r="1165" spans="2:26" s="200" customFormat="1" hidden="1" x14ac:dyDescent="0.3">
      <c r="B1165" s="516"/>
      <c r="C1165" s="202"/>
      <c r="D1165" s="203"/>
      <c r="E1165" s="316"/>
      <c r="F1165" s="316"/>
      <c r="G1165" s="316"/>
      <c r="H1165" s="316"/>
      <c r="I1165" s="316"/>
      <c r="J1165" s="204"/>
      <c r="K1165" s="513"/>
      <c r="L1165" s="513"/>
      <c r="M1165" s="436"/>
      <c r="N1165" s="436"/>
      <c r="O1165" s="436"/>
      <c r="P1165" s="11"/>
      <c r="Q1165" s="50"/>
      <c r="R1165" s="197"/>
      <c r="U1165" s="214"/>
      <c r="V1165" s="206"/>
      <c r="W1165" s="215"/>
    </row>
    <row r="1166" spans="2:26" s="200" customFormat="1" hidden="1" x14ac:dyDescent="0.3">
      <c r="B1166" s="516"/>
      <c r="C1166" s="202"/>
      <c r="D1166" s="203"/>
      <c r="E1166" s="316"/>
      <c r="F1166" s="316"/>
      <c r="G1166" s="316"/>
      <c r="H1166" s="316"/>
      <c r="I1166" s="316"/>
      <c r="J1166" s="204"/>
      <c r="K1166" s="513"/>
      <c r="L1166" s="513"/>
      <c r="M1166" s="436"/>
      <c r="N1166" s="436"/>
      <c r="O1166" s="436"/>
      <c r="P1166" s="11"/>
      <c r="Q1166" s="40"/>
      <c r="R1166" s="198"/>
      <c r="U1166" s="214"/>
      <c r="V1166" s="206"/>
    </row>
    <row r="1167" spans="2:26" s="200" customFormat="1" hidden="1" x14ac:dyDescent="0.3">
      <c r="B1167" s="516"/>
      <c r="C1167" s="319"/>
      <c r="D1167" s="220"/>
      <c r="E1167" s="11"/>
      <c r="F1167" s="11"/>
      <c r="G1167" s="11"/>
      <c r="H1167" s="11"/>
      <c r="I1167" s="11"/>
      <c r="J1167" s="204"/>
      <c r="K1167" s="513"/>
      <c r="L1167" s="513"/>
      <c r="M1167" s="436"/>
      <c r="N1167" s="436"/>
      <c r="O1167" s="436"/>
      <c r="P1167" s="11"/>
      <c r="Q1167" s="41"/>
      <c r="R1167" s="57"/>
      <c r="U1167" s="201"/>
    </row>
    <row r="1168" spans="2:26" s="200" customFormat="1" ht="5.25" hidden="1" customHeight="1" x14ac:dyDescent="0.3">
      <c r="B1168" s="315"/>
      <c r="C1168" s="319"/>
      <c r="D1168" s="220"/>
      <c r="E1168" s="11"/>
      <c r="F1168" s="11"/>
      <c r="G1168" s="11"/>
      <c r="H1168" s="11"/>
      <c r="I1168" s="11"/>
      <c r="J1168" s="204"/>
      <c r="K1168" s="316"/>
      <c r="L1168" s="316"/>
      <c r="M1168" s="317"/>
      <c r="N1168" s="317"/>
      <c r="O1168" s="317"/>
      <c r="P1168" s="11"/>
      <c r="Q1168" s="41"/>
      <c r="R1168" s="57"/>
      <c r="U1168" s="201"/>
    </row>
    <row r="1169" spans="2:26" s="200" customFormat="1" ht="13.75" hidden="1" customHeight="1" x14ac:dyDescent="0.3">
      <c r="B1169" s="518"/>
      <c r="C1169" s="518"/>
      <c r="D1169" s="223"/>
      <c r="E1169" s="223"/>
      <c r="F1169" s="223"/>
      <c r="G1169" s="223"/>
      <c r="H1169" s="223"/>
      <c r="I1169" s="223"/>
      <c r="J1169" s="224"/>
      <c r="K1169" s="518"/>
      <c r="L1169" s="518"/>
      <c r="M1169" s="518"/>
      <c r="N1169" s="518"/>
      <c r="O1169" s="225"/>
      <c r="P1169" s="226"/>
      <c r="Q1169" s="227"/>
      <c r="R1169" s="228"/>
      <c r="U1169" s="201"/>
    </row>
    <row r="1170" spans="2:26" s="200" customFormat="1" ht="5.25" hidden="1" customHeight="1" x14ac:dyDescent="0.3">
      <c r="B1170" s="318"/>
      <c r="C1170" s="318"/>
      <c r="D1170" s="217"/>
      <c r="E1170" s="318"/>
      <c r="F1170" s="318"/>
      <c r="G1170" s="318"/>
      <c r="H1170" s="318"/>
      <c r="I1170" s="318"/>
      <c r="J1170" s="318"/>
      <c r="K1170" s="517"/>
      <c r="L1170" s="517"/>
      <c r="M1170" s="318"/>
      <c r="N1170" s="517"/>
      <c r="O1170" s="517"/>
      <c r="P1170" s="517"/>
      <c r="Q1170" s="517"/>
      <c r="R1170" s="517"/>
      <c r="U1170" s="201"/>
    </row>
    <row r="1171" spans="2:26" s="200" customFormat="1" ht="15.75" hidden="1" customHeight="1" x14ac:dyDescent="0.3">
      <c r="B1171" s="319"/>
      <c r="C1171" s="319"/>
      <c r="D1171" s="199"/>
      <c r="E1171" s="319"/>
      <c r="F1171" s="319"/>
      <c r="G1171" s="319"/>
      <c r="H1171" s="319"/>
      <c r="I1171" s="319"/>
      <c r="J1171" s="319"/>
      <c r="K1171" s="515"/>
      <c r="L1171" s="515"/>
      <c r="M1171" s="436"/>
      <c r="N1171" s="436"/>
      <c r="O1171" s="436"/>
      <c r="P1171" s="11"/>
      <c r="Q1171" s="41"/>
      <c r="R1171" s="57"/>
      <c r="U1171" s="201"/>
    </row>
    <row r="1172" spans="2:26" s="200" customFormat="1" ht="13.75" hidden="1" customHeight="1" x14ac:dyDescent="0.3">
      <c r="B1172" s="516"/>
      <c r="C1172" s="202"/>
      <c r="D1172" s="203"/>
      <c r="E1172" s="316"/>
      <c r="F1172" s="316"/>
      <c r="G1172" s="316"/>
      <c r="H1172" s="316"/>
      <c r="I1172" s="316"/>
      <c r="J1172" s="204"/>
      <c r="K1172" s="513"/>
      <c r="L1172" s="513"/>
      <c r="M1172" s="436"/>
      <c r="N1172" s="436"/>
      <c r="O1172" s="436"/>
      <c r="P1172" s="11"/>
      <c r="Q1172" s="55"/>
      <c r="R1172" s="196"/>
      <c r="U1172" s="205"/>
      <c r="V1172" s="206"/>
      <c r="W1172" s="207"/>
    </row>
    <row r="1173" spans="2:26" s="200" customFormat="1" ht="13.75" hidden="1" customHeight="1" x14ac:dyDescent="0.3">
      <c r="B1173" s="516"/>
      <c r="C1173" s="202"/>
      <c r="D1173" s="203"/>
      <c r="E1173" s="316"/>
      <c r="F1173" s="316"/>
      <c r="G1173" s="316"/>
      <c r="H1173" s="316"/>
      <c r="I1173" s="316"/>
      <c r="J1173" s="204"/>
      <c r="K1173" s="513"/>
      <c r="L1173" s="513"/>
      <c r="M1173" s="436"/>
      <c r="N1173" s="436"/>
      <c r="O1173" s="436"/>
      <c r="P1173" s="11"/>
      <c r="Q1173" s="81"/>
      <c r="R1173" s="197"/>
      <c r="U1173" s="205"/>
      <c r="V1173" s="206"/>
      <c r="W1173" s="208"/>
      <c r="Y1173" s="209"/>
    </row>
    <row r="1174" spans="2:26" s="200" customFormat="1" ht="13.75" hidden="1" customHeight="1" x14ac:dyDescent="0.3">
      <c r="B1174" s="516"/>
      <c r="C1174" s="202"/>
      <c r="D1174" s="203"/>
      <c r="E1174" s="316"/>
      <c r="F1174" s="316"/>
      <c r="G1174" s="316"/>
      <c r="H1174" s="316"/>
      <c r="I1174" s="316"/>
      <c r="J1174" s="204"/>
      <c r="K1174" s="513"/>
      <c r="L1174" s="513"/>
      <c r="M1174" s="436"/>
      <c r="N1174" s="436"/>
      <c r="O1174" s="436"/>
      <c r="P1174" s="11"/>
      <c r="Q1174" s="55"/>
      <c r="R1174" s="57"/>
      <c r="U1174" s="72"/>
      <c r="V1174" s="206"/>
      <c r="W1174" s="210"/>
    </row>
    <row r="1175" spans="2:26" s="200" customFormat="1" ht="13.75" hidden="1" customHeight="1" x14ac:dyDescent="0.3">
      <c r="B1175" s="516"/>
      <c r="C1175" s="202"/>
      <c r="D1175" s="203"/>
      <c r="E1175" s="316"/>
      <c r="F1175" s="316"/>
      <c r="G1175" s="316"/>
      <c r="H1175" s="316"/>
      <c r="I1175" s="316"/>
      <c r="J1175" s="204"/>
      <c r="K1175" s="513"/>
      <c r="L1175" s="513"/>
      <c r="M1175" s="436"/>
      <c r="N1175" s="436"/>
      <c r="O1175" s="436"/>
      <c r="P1175" s="11"/>
      <c r="Q1175" s="41"/>
      <c r="R1175" s="57"/>
      <c r="U1175" s="211"/>
      <c r="V1175" s="206"/>
    </row>
    <row r="1176" spans="2:26" s="200" customFormat="1" ht="13.75" hidden="1" customHeight="1" x14ac:dyDescent="0.3">
      <c r="B1176" s="516"/>
      <c r="C1176" s="202"/>
      <c r="D1176" s="203"/>
      <c r="E1176" s="316"/>
      <c r="F1176" s="316"/>
      <c r="G1176" s="316"/>
      <c r="H1176" s="316"/>
      <c r="I1176" s="316"/>
      <c r="J1176" s="204"/>
      <c r="K1176" s="513"/>
      <c r="L1176" s="513"/>
      <c r="M1176" s="436"/>
      <c r="N1176" s="436"/>
      <c r="O1176" s="436"/>
      <c r="P1176" s="11"/>
      <c r="Q1176" s="50"/>
      <c r="R1176" s="197"/>
      <c r="U1176" s="212"/>
      <c r="V1176" s="206"/>
      <c r="W1176" s="210"/>
      <c r="Y1176" s="213"/>
    </row>
    <row r="1177" spans="2:26" s="200" customFormat="1" ht="13.75" hidden="1" customHeight="1" x14ac:dyDescent="0.3">
      <c r="B1177" s="516"/>
      <c r="C1177" s="202"/>
      <c r="D1177" s="203"/>
      <c r="E1177" s="316"/>
      <c r="F1177" s="316"/>
      <c r="G1177" s="316"/>
      <c r="H1177" s="316"/>
      <c r="I1177" s="316"/>
      <c r="J1177" s="204"/>
      <c r="K1177" s="513"/>
      <c r="L1177" s="513"/>
      <c r="M1177" s="436"/>
      <c r="N1177" s="436"/>
      <c r="O1177" s="436"/>
      <c r="P1177" s="11"/>
      <c r="Q1177" s="50"/>
      <c r="R1177" s="197"/>
      <c r="U1177" s="214"/>
      <c r="V1177" s="206"/>
      <c r="W1177" s="215"/>
    </row>
    <row r="1178" spans="2:26" s="200" customFormat="1" ht="13.75" hidden="1" customHeight="1" x14ac:dyDescent="0.3">
      <c r="B1178" s="516"/>
      <c r="C1178" s="202"/>
      <c r="D1178" s="203"/>
      <c r="E1178" s="316"/>
      <c r="F1178" s="316"/>
      <c r="G1178" s="316"/>
      <c r="H1178" s="316"/>
      <c r="I1178" s="316"/>
      <c r="J1178" s="204"/>
      <c r="K1178" s="513"/>
      <c r="L1178" s="513"/>
      <c r="M1178" s="436"/>
      <c r="N1178" s="436"/>
      <c r="O1178" s="436"/>
      <c r="P1178" s="11"/>
      <c r="Q1178" s="40"/>
      <c r="R1178" s="198"/>
      <c r="U1178" s="214"/>
      <c r="V1178" s="206"/>
    </row>
    <row r="1179" spans="2:26" s="200" customFormat="1" ht="13.75" hidden="1" customHeight="1" x14ac:dyDescent="0.3">
      <c r="B1179" s="516"/>
      <c r="C1179" s="319"/>
      <c r="D1179" s="216"/>
      <c r="E1179" s="11"/>
      <c r="F1179" s="11"/>
      <c r="G1179" s="11"/>
      <c r="H1179" s="11"/>
      <c r="I1179" s="11"/>
      <c r="J1179" s="204"/>
      <c r="K1179" s="513"/>
      <c r="L1179" s="513"/>
      <c r="M1179" s="436"/>
      <c r="N1179" s="436"/>
      <c r="O1179" s="436"/>
      <c r="P1179" s="11"/>
      <c r="Q1179" s="41"/>
      <c r="R1179" s="57"/>
      <c r="U1179" s="201"/>
    </row>
    <row r="1180" spans="2:26" s="200" customFormat="1" ht="5.25" hidden="1" customHeight="1" x14ac:dyDescent="0.3">
      <c r="B1180" s="318"/>
      <c r="C1180" s="318"/>
      <c r="D1180" s="217"/>
      <c r="E1180" s="318"/>
      <c r="F1180" s="318"/>
      <c r="G1180" s="318"/>
      <c r="H1180" s="318"/>
      <c r="I1180" s="318"/>
      <c r="J1180" s="318"/>
      <c r="K1180" s="517"/>
      <c r="L1180" s="517"/>
      <c r="M1180" s="318"/>
      <c r="N1180" s="517"/>
      <c r="O1180" s="517"/>
      <c r="P1180" s="517"/>
      <c r="Q1180" s="517"/>
      <c r="R1180" s="517"/>
      <c r="U1180" s="201"/>
    </row>
    <row r="1181" spans="2:26" s="200" customFormat="1" ht="15.75" hidden="1" customHeight="1" x14ac:dyDescent="0.3">
      <c r="B1181" s="319"/>
      <c r="C1181" s="319"/>
      <c r="D1181" s="199"/>
      <c r="E1181" s="319"/>
      <c r="F1181" s="319"/>
      <c r="G1181" s="319"/>
      <c r="H1181" s="319"/>
      <c r="I1181" s="319"/>
      <c r="J1181" s="319"/>
      <c r="K1181" s="515"/>
      <c r="L1181" s="515"/>
      <c r="M1181" s="436"/>
      <c r="N1181" s="436"/>
      <c r="O1181" s="436"/>
      <c r="P1181" s="11"/>
      <c r="Q1181" s="41"/>
      <c r="R1181" s="57"/>
      <c r="U1181" s="201"/>
    </row>
    <row r="1182" spans="2:26" s="200" customFormat="1" ht="13.75" hidden="1" customHeight="1" x14ac:dyDescent="0.3">
      <c r="B1182" s="516"/>
      <c r="C1182" s="202"/>
      <c r="D1182" s="203"/>
      <c r="E1182" s="316"/>
      <c r="F1182" s="316"/>
      <c r="G1182" s="316"/>
      <c r="H1182" s="316"/>
      <c r="I1182" s="316"/>
      <c r="J1182" s="204"/>
      <c r="K1182" s="513"/>
      <c r="L1182" s="513"/>
      <c r="M1182" s="436"/>
      <c r="N1182" s="436"/>
      <c r="O1182" s="436"/>
      <c r="P1182" s="11"/>
      <c r="Q1182" s="55"/>
      <c r="R1182" s="196"/>
      <c r="U1182" s="205"/>
      <c r="V1182" s="206"/>
      <c r="W1182" s="207"/>
    </row>
    <row r="1183" spans="2:26" s="200" customFormat="1" ht="13.75" hidden="1" customHeight="1" x14ac:dyDescent="0.3">
      <c r="B1183" s="516"/>
      <c r="C1183" s="202"/>
      <c r="D1183" s="203"/>
      <c r="E1183" s="316"/>
      <c r="F1183" s="316"/>
      <c r="G1183" s="316"/>
      <c r="H1183" s="316"/>
      <c r="I1183" s="316"/>
      <c r="J1183" s="204"/>
      <c r="K1183" s="513"/>
      <c r="L1183" s="513"/>
      <c r="M1183" s="436"/>
      <c r="N1183" s="436"/>
      <c r="O1183" s="436"/>
      <c r="P1183" s="11"/>
      <c r="Q1183" s="81"/>
      <c r="R1183" s="197"/>
      <c r="U1183" s="205"/>
      <c r="V1183" s="206"/>
      <c r="W1183" s="208"/>
      <c r="Y1183" s="209"/>
    </row>
    <row r="1184" spans="2:26" s="200" customFormat="1" ht="13.75" hidden="1" customHeight="1" x14ac:dyDescent="0.3">
      <c r="B1184" s="516"/>
      <c r="C1184" s="202"/>
      <c r="D1184" s="203"/>
      <c r="E1184" s="316"/>
      <c r="F1184" s="316"/>
      <c r="G1184" s="316"/>
      <c r="H1184" s="316"/>
      <c r="I1184" s="316"/>
      <c r="J1184" s="204"/>
      <c r="K1184" s="513"/>
      <c r="L1184" s="513"/>
      <c r="M1184" s="436"/>
      <c r="N1184" s="436"/>
      <c r="O1184" s="436"/>
      <c r="P1184" s="11"/>
      <c r="Q1184" s="55"/>
      <c r="R1184" s="57"/>
      <c r="U1184" s="72"/>
      <c r="V1184" s="206"/>
      <c r="W1184" s="210"/>
      <c r="X1184" s="218"/>
      <c r="Y1184" s="218"/>
      <c r="Z1184" s="218"/>
    </row>
    <row r="1185" spans="1:28" s="200" customFormat="1" ht="13.75" hidden="1" customHeight="1" x14ac:dyDescent="0.3">
      <c r="B1185" s="516"/>
      <c r="C1185" s="202"/>
      <c r="D1185" s="203"/>
      <c r="E1185" s="316"/>
      <c r="F1185" s="316"/>
      <c r="G1185" s="316"/>
      <c r="H1185" s="316"/>
      <c r="I1185" s="316"/>
      <c r="J1185" s="204"/>
      <c r="K1185" s="513"/>
      <c r="L1185" s="513"/>
      <c r="M1185" s="436"/>
      <c r="N1185" s="436"/>
      <c r="O1185" s="436"/>
      <c r="P1185" s="11"/>
      <c r="Q1185" s="41"/>
      <c r="R1185" s="57"/>
      <c r="U1185" s="211"/>
      <c r="V1185" s="206"/>
    </row>
    <row r="1186" spans="1:28" s="200" customFormat="1" ht="13.75" hidden="1" customHeight="1" x14ac:dyDescent="0.3">
      <c r="B1186" s="516"/>
      <c r="C1186" s="202"/>
      <c r="D1186" s="203"/>
      <c r="E1186" s="316"/>
      <c r="F1186" s="316"/>
      <c r="G1186" s="316"/>
      <c r="H1186" s="316"/>
      <c r="I1186" s="316"/>
      <c r="J1186" s="204"/>
      <c r="K1186" s="513"/>
      <c r="L1186" s="513"/>
      <c r="M1186" s="436"/>
      <c r="N1186" s="436"/>
      <c r="O1186" s="436"/>
      <c r="P1186" s="11"/>
      <c r="Q1186" s="50"/>
      <c r="R1186" s="197"/>
      <c r="U1186" s="212"/>
      <c r="V1186" s="206"/>
      <c r="W1186" s="219"/>
      <c r="Y1186" s="213"/>
    </row>
    <row r="1187" spans="1:28" s="200" customFormat="1" ht="13.75" hidden="1" customHeight="1" x14ac:dyDescent="0.3">
      <c r="B1187" s="516"/>
      <c r="C1187" s="202"/>
      <c r="D1187" s="203"/>
      <c r="E1187" s="316"/>
      <c r="F1187" s="316"/>
      <c r="G1187" s="316"/>
      <c r="H1187" s="316"/>
      <c r="I1187" s="316"/>
      <c r="J1187" s="204"/>
      <c r="K1187" s="513"/>
      <c r="L1187" s="513"/>
      <c r="M1187" s="436"/>
      <c r="N1187" s="436"/>
      <c r="O1187" s="436"/>
      <c r="P1187" s="11"/>
      <c r="Q1187" s="50"/>
      <c r="R1187" s="197"/>
      <c r="U1187" s="214"/>
      <c r="V1187" s="206"/>
      <c r="W1187" s="215"/>
    </row>
    <row r="1188" spans="1:28" s="200" customFormat="1" ht="13.75" hidden="1" customHeight="1" x14ac:dyDescent="0.3">
      <c r="B1188" s="516"/>
      <c r="C1188" s="202"/>
      <c r="D1188" s="203"/>
      <c r="E1188" s="316"/>
      <c r="F1188" s="316"/>
      <c r="G1188" s="316"/>
      <c r="H1188" s="316"/>
      <c r="I1188" s="316"/>
      <c r="J1188" s="204"/>
      <c r="K1188" s="513"/>
      <c r="L1188" s="513"/>
      <c r="M1188" s="436"/>
      <c r="N1188" s="436"/>
      <c r="O1188" s="436"/>
      <c r="P1188" s="11"/>
      <c r="Q1188" s="40"/>
      <c r="R1188" s="198"/>
      <c r="U1188" s="214"/>
      <c r="V1188" s="206"/>
    </row>
    <row r="1189" spans="1:28" s="200" customFormat="1" ht="13.75" hidden="1" customHeight="1" x14ac:dyDescent="0.3">
      <c r="B1189" s="516"/>
      <c r="C1189" s="319"/>
      <c r="D1189" s="220"/>
      <c r="E1189" s="11"/>
      <c r="F1189" s="11"/>
      <c r="G1189" s="11"/>
      <c r="H1189" s="11"/>
      <c r="I1189" s="11"/>
      <c r="J1189" s="204"/>
      <c r="K1189" s="513"/>
      <c r="L1189" s="513"/>
      <c r="M1189" s="436"/>
      <c r="N1189" s="436"/>
      <c r="O1189" s="436"/>
      <c r="P1189" s="11"/>
      <c r="Q1189" s="41"/>
      <c r="R1189" s="57"/>
      <c r="U1189" s="201"/>
    </row>
    <row r="1190" spans="1:28" s="200" customFormat="1" ht="5.25" hidden="1" customHeight="1" x14ac:dyDescent="0.3">
      <c r="B1190" s="318"/>
      <c r="C1190" s="318"/>
      <c r="D1190" s="217"/>
      <c r="E1190" s="318"/>
      <c r="F1190" s="318"/>
      <c r="G1190" s="318"/>
      <c r="H1190" s="318"/>
      <c r="I1190" s="318"/>
      <c r="J1190" s="318"/>
      <c r="K1190" s="517"/>
      <c r="L1190" s="517"/>
      <c r="M1190" s="318"/>
      <c r="N1190" s="517"/>
      <c r="O1190" s="517"/>
      <c r="P1190" s="517"/>
      <c r="Q1190" s="517"/>
      <c r="R1190" s="517"/>
      <c r="U1190" s="201"/>
    </row>
    <row r="1191" spans="1:28" s="221" customFormat="1" ht="13.75" hidden="1" customHeight="1" x14ac:dyDescent="0.3">
      <c r="A1191" s="200"/>
      <c r="B1191" s="319"/>
      <c r="C1191" s="319"/>
      <c r="D1191" s="199"/>
      <c r="E1191" s="319"/>
      <c r="F1191" s="319"/>
      <c r="G1191" s="319"/>
      <c r="H1191" s="319"/>
      <c r="I1191" s="319"/>
      <c r="J1191" s="319"/>
      <c r="K1191" s="515"/>
      <c r="L1191" s="515"/>
      <c r="M1191" s="436"/>
      <c r="N1191" s="436"/>
      <c r="O1191" s="436"/>
      <c r="P1191" s="11"/>
      <c r="Q1191" s="41"/>
      <c r="R1191" s="57"/>
      <c r="S1191" s="200"/>
      <c r="T1191" s="200"/>
      <c r="U1191" s="201"/>
      <c r="V1191" s="200"/>
      <c r="W1191" s="200"/>
      <c r="X1191" s="200"/>
      <c r="Y1191" s="200"/>
      <c r="Z1191" s="200"/>
      <c r="AA1191" s="200"/>
      <c r="AB1191" s="200"/>
    </row>
    <row r="1192" spans="1:28" s="200" customFormat="1" ht="12.75" hidden="1" customHeight="1" x14ac:dyDescent="0.3">
      <c r="B1192" s="516"/>
      <c r="C1192" s="202"/>
      <c r="D1192" s="203"/>
      <c r="E1192" s="316"/>
      <c r="F1192" s="316"/>
      <c r="G1192" s="316"/>
      <c r="H1192" s="316"/>
      <c r="I1192" s="316"/>
      <c r="J1192" s="204"/>
      <c r="K1192" s="513"/>
      <c r="L1192" s="513"/>
      <c r="M1192" s="436"/>
      <c r="N1192" s="436"/>
      <c r="O1192" s="436"/>
      <c r="P1192" s="11"/>
      <c r="Q1192" s="55"/>
      <c r="R1192" s="196"/>
      <c r="U1192" s="205"/>
      <c r="V1192" s="206"/>
      <c r="W1192" s="207"/>
    </row>
    <row r="1193" spans="1:28" s="200" customFormat="1" hidden="1" x14ac:dyDescent="0.3">
      <c r="B1193" s="516"/>
      <c r="C1193" s="202"/>
      <c r="D1193" s="203"/>
      <c r="E1193" s="316"/>
      <c r="F1193" s="316"/>
      <c r="G1193" s="316"/>
      <c r="H1193" s="316"/>
      <c r="I1193" s="316"/>
      <c r="J1193" s="204"/>
      <c r="K1193" s="513"/>
      <c r="L1193" s="513"/>
      <c r="M1193" s="436"/>
      <c r="N1193" s="436"/>
      <c r="O1193" s="436"/>
      <c r="P1193" s="11"/>
      <c r="Q1193" s="81"/>
      <c r="R1193" s="197"/>
      <c r="U1193" s="205"/>
      <c r="V1193" s="206"/>
      <c r="W1193" s="208"/>
      <c r="Y1193" s="209"/>
    </row>
    <row r="1194" spans="1:28" s="200" customFormat="1" hidden="1" x14ac:dyDescent="0.3">
      <c r="B1194" s="516"/>
      <c r="C1194" s="202"/>
      <c r="D1194" s="203"/>
      <c r="E1194" s="316"/>
      <c r="F1194" s="316"/>
      <c r="G1194" s="316"/>
      <c r="H1194" s="316"/>
      <c r="I1194" s="316"/>
      <c r="J1194" s="204"/>
      <c r="K1194" s="513"/>
      <c r="L1194" s="513"/>
      <c r="M1194" s="436"/>
      <c r="N1194" s="436"/>
      <c r="O1194" s="436"/>
      <c r="P1194" s="11"/>
      <c r="Q1194" s="55"/>
      <c r="R1194" s="57"/>
      <c r="U1194" s="72"/>
      <c r="V1194" s="206"/>
      <c r="W1194" s="210"/>
    </row>
    <row r="1195" spans="1:28" s="200" customFormat="1" hidden="1" x14ac:dyDescent="0.3">
      <c r="B1195" s="516"/>
      <c r="C1195" s="202"/>
      <c r="D1195" s="203"/>
      <c r="E1195" s="316"/>
      <c r="F1195" s="316"/>
      <c r="G1195" s="316"/>
      <c r="H1195" s="316"/>
      <c r="I1195" s="316"/>
      <c r="J1195" s="204"/>
      <c r="K1195" s="513"/>
      <c r="L1195" s="513"/>
      <c r="M1195" s="436"/>
      <c r="N1195" s="436"/>
      <c r="O1195" s="436"/>
      <c r="P1195" s="11"/>
      <c r="Q1195" s="41"/>
      <c r="R1195" s="57"/>
      <c r="U1195" s="211"/>
      <c r="V1195" s="206"/>
    </row>
    <row r="1196" spans="1:28" s="200" customFormat="1" hidden="1" x14ac:dyDescent="0.3">
      <c r="B1196" s="516"/>
      <c r="C1196" s="202"/>
      <c r="D1196" s="203"/>
      <c r="E1196" s="316"/>
      <c r="F1196" s="316"/>
      <c r="G1196" s="316"/>
      <c r="H1196" s="316"/>
      <c r="I1196" s="316"/>
      <c r="J1196" s="204"/>
      <c r="K1196" s="513"/>
      <c r="L1196" s="513"/>
      <c r="M1196" s="436"/>
      <c r="N1196" s="436"/>
      <c r="O1196" s="436"/>
      <c r="P1196" s="11"/>
      <c r="Q1196" s="50"/>
      <c r="R1196" s="197"/>
      <c r="U1196" s="212"/>
      <c r="V1196" s="206"/>
      <c r="W1196" s="219"/>
      <c r="Y1196" s="213"/>
    </row>
    <row r="1197" spans="1:28" s="200" customFormat="1" hidden="1" x14ac:dyDescent="0.3">
      <c r="B1197" s="516"/>
      <c r="C1197" s="202"/>
      <c r="D1197" s="203"/>
      <c r="E1197" s="316"/>
      <c r="F1197" s="316"/>
      <c r="G1197" s="316"/>
      <c r="H1197" s="316"/>
      <c r="I1197" s="316"/>
      <c r="J1197" s="204"/>
      <c r="K1197" s="513"/>
      <c r="L1197" s="513"/>
      <c r="M1197" s="436"/>
      <c r="N1197" s="436"/>
      <c r="O1197" s="436"/>
      <c r="P1197" s="11"/>
      <c r="Q1197" s="50"/>
      <c r="R1197" s="197"/>
      <c r="U1197" s="214"/>
      <c r="V1197" s="206"/>
      <c r="W1197" s="215"/>
    </row>
    <row r="1198" spans="1:28" s="200" customFormat="1" hidden="1" x14ac:dyDescent="0.3">
      <c r="B1198" s="516"/>
      <c r="C1198" s="202"/>
      <c r="D1198" s="203"/>
      <c r="E1198" s="316"/>
      <c r="F1198" s="316"/>
      <c r="G1198" s="316"/>
      <c r="H1198" s="316"/>
      <c r="I1198" s="316"/>
      <c r="J1198" s="204"/>
      <c r="K1198" s="513"/>
      <c r="L1198" s="513"/>
      <c r="M1198" s="436"/>
      <c r="N1198" s="436"/>
      <c r="O1198" s="436"/>
      <c r="P1198" s="11"/>
      <c r="Q1198" s="40"/>
      <c r="R1198" s="198"/>
      <c r="U1198" s="214"/>
      <c r="V1198" s="206"/>
    </row>
    <row r="1199" spans="1:28" s="200" customFormat="1" hidden="1" x14ac:dyDescent="0.3">
      <c r="B1199" s="516"/>
      <c r="C1199" s="319"/>
      <c r="D1199" s="216"/>
      <c r="E1199" s="11"/>
      <c r="F1199" s="11"/>
      <c r="G1199" s="11"/>
      <c r="H1199" s="11"/>
      <c r="I1199" s="11"/>
      <c r="J1199" s="204"/>
      <c r="K1199" s="513"/>
      <c r="L1199" s="513"/>
      <c r="M1199" s="436"/>
      <c r="N1199" s="436"/>
      <c r="O1199" s="436"/>
      <c r="P1199" s="11"/>
      <c r="Q1199" s="41"/>
      <c r="R1199" s="57"/>
      <c r="U1199" s="201"/>
    </row>
    <row r="1200" spans="1:28" s="200" customFormat="1" hidden="1" x14ac:dyDescent="0.3">
      <c r="B1200" s="318"/>
      <c r="C1200" s="318"/>
      <c r="D1200" s="217"/>
      <c r="E1200" s="318"/>
      <c r="F1200" s="318"/>
      <c r="G1200" s="318"/>
      <c r="H1200" s="318"/>
      <c r="I1200" s="318"/>
      <c r="J1200" s="318"/>
      <c r="K1200" s="517"/>
      <c r="L1200" s="517"/>
      <c r="M1200" s="318"/>
      <c r="N1200" s="517"/>
      <c r="O1200" s="517"/>
      <c r="P1200" s="517"/>
      <c r="Q1200" s="517"/>
      <c r="R1200" s="517"/>
      <c r="U1200" s="201"/>
    </row>
    <row r="1201" spans="2:26" s="200" customFormat="1" hidden="1" x14ac:dyDescent="0.3">
      <c r="B1201" s="319"/>
      <c r="C1201" s="319"/>
      <c r="D1201" s="199"/>
      <c r="E1201" s="319"/>
      <c r="F1201" s="222"/>
      <c r="G1201" s="319"/>
      <c r="H1201" s="319"/>
      <c r="I1201" s="319"/>
      <c r="J1201" s="319"/>
      <c r="K1201" s="515"/>
      <c r="L1201" s="515"/>
      <c r="M1201" s="436"/>
      <c r="N1201" s="436"/>
      <c r="O1201" s="436"/>
      <c r="P1201" s="11"/>
      <c r="Q1201" s="41"/>
      <c r="R1201" s="57"/>
      <c r="U1201" s="201"/>
    </row>
    <row r="1202" spans="2:26" s="200" customFormat="1" hidden="1" x14ac:dyDescent="0.3">
      <c r="B1202" s="516"/>
      <c r="C1202" s="202"/>
      <c r="D1202" s="203"/>
      <c r="E1202" s="316"/>
      <c r="F1202" s="316"/>
      <c r="G1202" s="316"/>
      <c r="H1202" s="316"/>
      <c r="I1202" s="316"/>
      <c r="J1202" s="204"/>
      <c r="K1202" s="513"/>
      <c r="L1202" s="513"/>
      <c r="M1202" s="436"/>
      <c r="N1202" s="436"/>
      <c r="O1202" s="436"/>
      <c r="P1202" s="11"/>
      <c r="Q1202" s="55"/>
      <c r="R1202" s="196"/>
      <c r="U1202" s="205"/>
      <c r="V1202" s="206"/>
      <c r="W1202" s="207"/>
    </row>
    <row r="1203" spans="2:26" s="200" customFormat="1" hidden="1" x14ac:dyDescent="0.3">
      <c r="B1203" s="516"/>
      <c r="C1203" s="202"/>
      <c r="D1203" s="203"/>
      <c r="E1203" s="316"/>
      <c r="F1203" s="316"/>
      <c r="G1203" s="316"/>
      <c r="H1203" s="316"/>
      <c r="I1203" s="316"/>
      <c r="J1203" s="204"/>
      <c r="K1203" s="513"/>
      <c r="L1203" s="513"/>
      <c r="M1203" s="436"/>
      <c r="N1203" s="436"/>
      <c r="O1203" s="436"/>
      <c r="P1203" s="11"/>
      <c r="Q1203" s="81"/>
      <c r="R1203" s="197"/>
      <c r="U1203" s="205"/>
      <c r="V1203" s="206"/>
      <c r="W1203" s="208"/>
      <c r="Y1203" s="209"/>
    </row>
    <row r="1204" spans="2:26" s="200" customFormat="1" hidden="1" x14ac:dyDescent="0.3">
      <c r="B1204" s="516"/>
      <c r="C1204" s="202"/>
      <c r="D1204" s="203"/>
      <c r="E1204" s="316"/>
      <c r="F1204" s="316"/>
      <c r="G1204" s="316"/>
      <c r="H1204" s="316"/>
      <c r="I1204" s="316"/>
      <c r="J1204" s="204"/>
      <c r="K1204" s="513"/>
      <c r="L1204" s="513"/>
      <c r="M1204" s="436"/>
      <c r="N1204" s="436"/>
      <c r="O1204" s="436"/>
      <c r="P1204" s="11"/>
      <c r="Q1204" s="55"/>
      <c r="R1204" s="57"/>
      <c r="U1204" s="72"/>
      <c r="V1204" s="206"/>
      <c r="W1204" s="210"/>
      <c r="X1204" s="218"/>
      <c r="Y1204" s="218"/>
      <c r="Z1204" s="218"/>
    </row>
    <row r="1205" spans="2:26" s="200" customFormat="1" hidden="1" x14ac:dyDescent="0.3">
      <c r="B1205" s="516"/>
      <c r="C1205" s="202"/>
      <c r="D1205" s="203"/>
      <c r="E1205" s="316"/>
      <c r="F1205" s="316"/>
      <c r="G1205" s="316"/>
      <c r="H1205" s="316"/>
      <c r="I1205" s="316"/>
      <c r="J1205" s="204"/>
      <c r="K1205" s="513"/>
      <c r="L1205" s="513"/>
      <c r="M1205" s="436"/>
      <c r="N1205" s="436"/>
      <c r="O1205" s="436"/>
      <c r="P1205" s="11"/>
      <c r="Q1205" s="41"/>
      <c r="R1205" s="57"/>
      <c r="U1205" s="211"/>
      <c r="V1205" s="206"/>
    </row>
    <row r="1206" spans="2:26" s="200" customFormat="1" hidden="1" x14ac:dyDescent="0.3">
      <c r="B1206" s="516"/>
      <c r="C1206" s="202"/>
      <c r="D1206" s="203"/>
      <c r="E1206" s="316"/>
      <c r="F1206" s="316"/>
      <c r="G1206" s="316"/>
      <c r="H1206" s="316"/>
      <c r="I1206" s="316"/>
      <c r="J1206" s="204"/>
      <c r="K1206" s="513"/>
      <c r="L1206" s="513"/>
      <c r="M1206" s="436"/>
      <c r="N1206" s="436"/>
      <c r="O1206" s="436"/>
      <c r="P1206" s="11"/>
      <c r="Q1206" s="50"/>
      <c r="R1206" s="197"/>
      <c r="U1206" s="212"/>
      <c r="V1206" s="206"/>
      <c r="W1206" s="219"/>
      <c r="Y1206" s="213"/>
    </row>
    <row r="1207" spans="2:26" s="200" customFormat="1" hidden="1" x14ac:dyDescent="0.3">
      <c r="B1207" s="516"/>
      <c r="C1207" s="202"/>
      <c r="D1207" s="203"/>
      <c r="E1207" s="316"/>
      <c r="F1207" s="316"/>
      <c r="G1207" s="316"/>
      <c r="H1207" s="316"/>
      <c r="I1207" s="316"/>
      <c r="J1207" s="204"/>
      <c r="K1207" s="513"/>
      <c r="L1207" s="513"/>
      <c r="M1207" s="436"/>
      <c r="N1207" s="436"/>
      <c r="O1207" s="436"/>
      <c r="P1207" s="11"/>
      <c r="Q1207" s="50"/>
      <c r="R1207" s="197"/>
      <c r="U1207" s="214"/>
      <c r="V1207" s="206"/>
      <c r="W1207" s="215"/>
    </row>
    <row r="1208" spans="2:26" s="200" customFormat="1" hidden="1" x14ac:dyDescent="0.3">
      <c r="B1208" s="516"/>
      <c r="C1208" s="202"/>
      <c r="D1208" s="203"/>
      <c r="E1208" s="316"/>
      <c r="F1208" s="316"/>
      <c r="G1208" s="316"/>
      <c r="H1208" s="316"/>
      <c r="I1208" s="316"/>
      <c r="J1208" s="204"/>
      <c r="K1208" s="513"/>
      <c r="L1208" s="513"/>
      <c r="M1208" s="436"/>
      <c r="N1208" s="436"/>
      <c r="O1208" s="436"/>
      <c r="P1208" s="11"/>
      <c r="Q1208" s="40"/>
      <c r="R1208" s="198"/>
      <c r="U1208" s="214"/>
      <c r="V1208" s="206"/>
    </row>
    <row r="1209" spans="2:26" s="200" customFormat="1" hidden="1" x14ac:dyDescent="0.3">
      <c r="B1209" s="516"/>
      <c r="C1209" s="319"/>
      <c r="D1209" s="220"/>
      <c r="E1209" s="11"/>
      <c r="F1209" s="11"/>
      <c r="G1209" s="11"/>
      <c r="H1209" s="11"/>
      <c r="I1209" s="11"/>
      <c r="J1209" s="204"/>
      <c r="K1209" s="513"/>
      <c r="L1209" s="513"/>
      <c r="M1209" s="436"/>
      <c r="N1209" s="436"/>
      <c r="O1209" s="436"/>
      <c r="P1209" s="11"/>
      <c r="Q1209" s="41"/>
      <c r="R1209" s="57"/>
      <c r="U1209" s="201"/>
    </row>
    <row r="1210" spans="2:26" s="200" customFormat="1" ht="5.25" hidden="1" customHeight="1" x14ac:dyDescent="0.3">
      <c r="B1210" s="315"/>
      <c r="C1210" s="319"/>
      <c r="D1210" s="220"/>
      <c r="E1210" s="11"/>
      <c r="F1210" s="11"/>
      <c r="G1210" s="11"/>
      <c r="H1210" s="11"/>
      <c r="I1210" s="11"/>
      <c r="J1210" s="204"/>
      <c r="K1210" s="316"/>
      <c r="L1210" s="316"/>
      <c r="M1210" s="317"/>
      <c r="N1210" s="317"/>
      <c r="O1210" s="317"/>
      <c r="P1210" s="11"/>
      <c r="Q1210" s="41"/>
      <c r="R1210" s="57"/>
      <c r="U1210" s="201"/>
    </row>
    <row r="1211" spans="2:26" s="200" customFormat="1" ht="13.75" hidden="1" customHeight="1" x14ac:dyDescent="0.3">
      <c r="B1211" s="518"/>
      <c r="C1211" s="518"/>
      <c r="D1211" s="223"/>
      <c r="E1211" s="223"/>
      <c r="F1211" s="223"/>
      <c r="G1211" s="223"/>
      <c r="H1211" s="223"/>
      <c r="I1211" s="223"/>
      <c r="J1211" s="224"/>
      <c r="K1211" s="518"/>
      <c r="L1211" s="518"/>
      <c r="M1211" s="518"/>
      <c r="N1211" s="518"/>
      <c r="O1211" s="225"/>
      <c r="P1211" s="226"/>
      <c r="Q1211" s="227"/>
      <c r="R1211" s="228"/>
      <c r="U1211" s="201"/>
    </row>
    <row r="1212" spans="2:26" s="200" customFormat="1" ht="5.25" hidden="1" customHeight="1" x14ac:dyDescent="0.3">
      <c r="B1212" s="318"/>
      <c r="C1212" s="318"/>
      <c r="D1212" s="217"/>
      <c r="E1212" s="318"/>
      <c r="F1212" s="318"/>
      <c r="G1212" s="318"/>
      <c r="H1212" s="318"/>
      <c r="I1212" s="318"/>
      <c r="J1212" s="318"/>
      <c r="K1212" s="517"/>
      <c r="L1212" s="517"/>
      <c r="M1212" s="318"/>
      <c r="N1212" s="517"/>
      <c r="O1212" s="517"/>
      <c r="P1212" s="517"/>
      <c r="Q1212" s="517"/>
      <c r="R1212" s="517"/>
      <c r="U1212" s="201"/>
    </row>
    <row r="1213" spans="2:26" s="200" customFormat="1" ht="15.75" hidden="1" customHeight="1" x14ac:dyDescent="0.3">
      <c r="B1213" s="319"/>
      <c r="C1213" s="319"/>
      <c r="D1213" s="199"/>
      <c r="E1213" s="319"/>
      <c r="F1213" s="319"/>
      <c r="G1213" s="319"/>
      <c r="H1213" s="319"/>
      <c r="I1213" s="319"/>
      <c r="J1213" s="319"/>
      <c r="K1213" s="515"/>
      <c r="L1213" s="515"/>
      <c r="M1213" s="436"/>
      <c r="N1213" s="436"/>
      <c r="O1213" s="436"/>
      <c r="P1213" s="11"/>
      <c r="Q1213" s="41"/>
      <c r="R1213" s="57"/>
      <c r="U1213" s="201"/>
    </row>
    <row r="1214" spans="2:26" s="200" customFormat="1" ht="13.75" hidden="1" customHeight="1" x14ac:dyDescent="0.3">
      <c r="B1214" s="516"/>
      <c r="C1214" s="202"/>
      <c r="D1214" s="203"/>
      <c r="E1214" s="316"/>
      <c r="F1214" s="316"/>
      <c r="G1214" s="316"/>
      <c r="H1214" s="316"/>
      <c r="I1214" s="316"/>
      <c r="J1214" s="204"/>
      <c r="K1214" s="513"/>
      <c r="L1214" s="513"/>
      <c r="M1214" s="436"/>
      <c r="N1214" s="436"/>
      <c r="O1214" s="436"/>
      <c r="P1214" s="11"/>
      <c r="Q1214" s="55"/>
      <c r="R1214" s="196"/>
      <c r="U1214" s="205"/>
      <c r="V1214" s="206"/>
      <c r="W1214" s="207"/>
    </row>
    <row r="1215" spans="2:26" s="200" customFormat="1" ht="13.75" hidden="1" customHeight="1" x14ac:dyDescent="0.3">
      <c r="B1215" s="516"/>
      <c r="C1215" s="202"/>
      <c r="D1215" s="203"/>
      <c r="E1215" s="316"/>
      <c r="F1215" s="316"/>
      <c r="G1215" s="316"/>
      <c r="H1215" s="316"/>
      <c r="I1215" s="316"/>
      <c r="J1215" s="204"/>
      <c r="K1215" s="513"/>
      <c r="L1215" s="513"/>
      <c r="M1215" s="436"/>
      <c r="N1215" s="436"/>
      <c r="O1215" s="436"/>
      <c r="P1215" s="11"/>
      <c r="Q1215" s="81"/>
      <c r="R1215" s="197"/>
      <c r="U1215" s="205"/>
      <c r="V1215" s="206"/>
      <c r="W1215" s="208"/>
      <c r="Y1215" s="209"/>
    </row>
    <row r="1216" spans="2:26" s="200" customFormat="1" ht="13.75" hidden="1" customHeight="1" x14ac:dyDescent="0.3">
      <c r="B1216" s="516"/>
      <c r="C1216" s="202"/>
      <c r="D1216" s="203"/>
      <c r="E1216" s="316"/>
      <c r="F1216" s="316"/>
      <c r="G1216" s="316"/>
      <c r="H1216" s="316"/>
      <c r="I1216" s="316"/>
      <c r="J1216" s="204"/>
      <c r="K1216" s="513"/>
      <c r="L1216" s="513"/>
      <c r="M1216" s="436"/>
      <c r="N1216" s="436"/>
      <c r="O1216" s="436"/>
      <c r="P1216" s="11"/>
      <c r="Q1216" s="55"/>
      <c r="R1216" s="57"/>
      <c r="U1216" s="72"/>
      <c r="V1216" s="206"/>
      <c r="W1216" s="210"/>
    </row>
    <row r="1217" spans="2:26" s="200" customFormat="1" ht="13.75" hidden="1" customHeight="1" x14ac:dyDescent="0.3">
      <c r="B1217" s="516"/>
      <c r="C1217" s="202"/>
      <c r="D1217" s="203"/>
      <c r="E1217" s="316"/>
      <c r="F1217" s="316"/>
      <c r="G1217" s="316"/>
      <c r="H1217" s="316"/>
      <c r="I1217" s="316"/>
      <c r="J1217" s="204"/>
      <c r="K1217" s="513"/>
      <c r="L1217" s="513"/>
      <c r="M1217" s="436"/>
      <c r="N1217" s="436"/>
      <c r="O1217" s="436"/>
      <c r="P1217" s="11"/>
      <c r="Q1217" s="41"/>
      <c r="R1217" s="57"/>
      <c r="U1217" s="211"/>
      <c r="V1217" s="206"/>
    </row>
    <row r="1218" spans="2:26" s="200" customFormat="1" ht="13.75" hidden="1" customHeight="1" x14ac:dyDescent="0.3">
      <c r="B1218" s="516"/>
      <c r="C1218" s="202"/>
      <c r="D1218" s="203"/>
      <c r="E1218" s="316"/>
      <c r="F1218" s="316"/>
      <c r="G1218" s="316"/>
      <c r="H1218" s="316"/>
      <c r="I1218" s="316"/>
      <c r="J1218" s="204"/>
      <c r="K1218" s="513"/>
      <c r="L1218" s="513"/>
      <c r="M1218" s="436"/>
      <c r="N1218" s="436"/>
      <c r="O1218" s="436"/>
      <c r="P1218" s="11"/>
      <c r="Q1218" s="50"/>
      <c r="R1218" s="197"/>
      <c r="U1218" s="212"/>
      <c r="V1218" s="206"/>
      <c r="W1218" s="210"/>
      <c r="Y1218" s="213"/>
    </row>
    <row r="1219" spans="2:26" s="200" customFormat="1" ht="13.75" hidden="1" customHeight="1" x14ac:dyDescent="0.3">
      <c r="B1219" s="516"/>
      <c r="C1219" s="202"/>
      <c r="D1219" s="203"/>
      <c r="E1219" s="316"/>
      <c r="F1219" s="316"/>
      <c r="G1219" s="316"/>
      <c r="H1219" s="316"/>
      <c r="I1219" s="316"/>
      <c r="J1219" s="204"/>
      <c r="K1219" s="513"/>
      <c r="L1219" s="513"/>
      <c r="M1219" s="436"/>
      <c r="N1219" s="436"/>
      <c r="O1219" s="436"/>
      <c r="P1219" s="11"/>
      <c r="Q1219" s="50"/>
      <c r="R1219" s="197"/>
      <c r="U1219" s="214"/>
      <c r="V1219" s="206"/>
      <c r="W1219" s="215"/>
    </row>
    <row r="1220" spans="2:26" s="200" customFormat="1" ht="13.75" hidden="1" customHeight="1" x14ac:dyDescent="0.3">
      <c r="B1220" s="516"/>
      <c r="C1220" s="202"/>
      <c r="D1220" s="203"/>
      <c r="E1220" s="316"/>
      <c r="F1220" s="316"/>
      <c r="G1220" s="316"/>
      <c r="H1220" s="316"/>
      <c r="I1220" s="316"/>
      <c r="J1220" s="204"/>
      <c r="K1220" s="513"/>
      <c r="L1220" s="513"/>
      <c r="M1220" s="436"/>
      <c r="N1220" s="436"/>
      <c r="O1220" s="436"/>
      <c r="P1220" s="11"/>
      <c r="Q1220" s="40"/>
      <c r="R1220" s="198"/>
      <c r="U1220" s="214"/>
      <c r="V1220" s="206"/>
    </row>
    <row r="1221" spans="2:26" s="200" customFormat="1" ht="13.75" hidden="1" customHeight="1" x14ac:dyDescent="0.3">
      <c r="B1221" s="516"/>
      <c r="C1221" s="319"/>
      <c r="D1221" s="216"/>
      <c r="E1221" s="11"/>
      <c r="F1221" s="11"/>
      <c r="G1221" s="11"/>
      <c r="H1221" s="11"/>
      <c r="I1221" s="11"/>
      <c r="J1221" s="204"/>
      <c r="K1221" s="513"/>
      <c r="L1221" s="513"/>
      <c r="M1221" s="436"/>
      <c r="N1221" s="436"/>
      <c r="O1221" s="436"/>
      <c r="P1221" s="11"/>
      <c r="Q1221" s="41"/>
      <c r="R1221" s="57"/>
      <c r="U1221" s="201"/>
    </row>
    <row r="1222" spans="2:26" s="200" customFormat="1" ht="5.25" hidden="1" customHeight="1" x14ac:dyDescent="0.3">
      <c r="B1222" s="318"/>
      <c r="C1222" s="318"/>
      <c r="D1222" s="217"/>
      <c r="E1222" s="318"/>
      <c r="F1222" s="318"/>
      <c r="G1222" s="318"/>
      <c r="H1222" s="318"/>
      <c r="I1222" s="318"/>
      <c r="J1222" s="318"/>
      <c r="K1222" s="517"/>
      <c r="L1222" s="517"/>
      <c r="M1222" s="318"/>
      <c r="N1222" s="517"/>
      <c r="O1222" s="517"/>
      <c r="P1222" s="517"/>
      <c r="Q1222" s="517"/>
      <c r="R1222" s="517"/>
      <c r="U1222" s="201"/>
    </row>
    <row r="1223" spans="2:26" s="200" customFormat="1" ht="15.75" hidden="1" customHeight="1" x14ac:dyDescent="0.3">
      <c r="B1223" s="319"/>
      <c r="C1223" s="319"/>
      <c r="D1223" s="199"/>
      <c r="E1223" s="319"/>
      <c r="F1223" s="319"/>
      <c r="G1223" s="319"/>
      <c r="H1223" s="319"/>
      <c r="I1223" s="319"/>
      <c r="J1223" s="319"/>
      <c r="K1223" s="515"/>
      <c r="L1223" s="515"/>
      <c r="M1223" s="436"/>
      <c r="N1223" s="436"/>
      <c r="O1223" s="436"/>
      <c r="P1223" s="11"/>
      <c r="Q1223" s="41"/>
      <c r="R1223" s="57"/>
      <c r="U1223" s="201"/>
    </row>
    <row r="1224" spans="2:26" s="200" customFormat="1" ht="13.75" hidden="1" customHeight="1" x14ac:dyDescent="0.3">
      <c r="B1224" s="516"/>
      <c r="C1224" s="202"/>
      <c r="D1224" s="203"/>
      <c r="E1224" s="316"/>
      <c r="F1224" s="316"/>
      <c r="G1224" s="316"/>
      <c r="H1224" s="316"/>
      <c r="I1224" s="316"/>
      <c r="J1224" s="204"/>
      <c r="K1224" s="513"/>
      <c r="L1224" s="513"/>
      <c r="M1224" s="436"/>
      <c r="N1224" s="436"/>
      <c r="O1224" s="436"/>
      <c r="P1224" s="11"/>
      <c r="Q1224" s="55"/>
      <c r="R1224" s="196"/>
      <c r="U1224" s="205"/>
      <c r="V1224" s="206"/>
      <c r="W1224" s="207"/>
    </row>
    <row r="1225" spans="2:26" s="200" customFormat="1" ht="13.75" hidden="1" customHeight="1" x14ac:dyDescent="0.3">
      <c r="B1225" s="516"/>
      <c r="C1225" s="202"/>
      <c r="D1225" s="203"/>
      <c r="E1225" s="316"/>
      <c r="F1225" s="316"/>
      <c r="G1225" s="316"/>
      <c r="H1225" s="316"/>
      <c r="I1225" s="316"/>
      <c r="J1225" s="204"/>
      <c r="K1225" s="513"/>
      <c r="L1225" s="513"/>
      <c r="M1225" s="436"/>
      <c r="N1225" s="436"/>
      <c r="O1225" s="436"/>
      <c r="P1225" s="11"/>
      <c r="Q1225" s="81"/>
      <c r="R1225" s="197"/>
      <c r="U1225" s="205"/>
      <c r="V1225" s="206"/>
      <c r="W1225" s="208"/>
      <c r="Y1225" s="209"/>
    </row>
    <row r="1226" spans="2:26" s="200" customFormat="1" ht="13.75" hidden="1" customHeight="1" x14ac:dyDescent="0.3">
      <c r="B1226" s="516"/>
      <c r="C1226" s="202"/>
      <c r="D1226" s="203"/>
      <c r="E1226" s="316"/>
      <c r="F1226" s="316"/>
      <c r="G1226" s="316"/>
      <c r="H1226" s="316"/>
      <c r="I1226" s="316"/>
      <c r="J1226" s="204"/>
      <c r="K1226" s="513"/>
      <c r="L1226" s="513"/>
      <c r="M1226" s="436"/>
      <c r="N1226" s="436"/>
      <c r="O1226" s="436"/>
      <c r="P1226" s="11"/>
      <c r="Q1226" s="55"/>
      <c r="R1226" s="57"/>
      <c r="U1226" s="72"/>
      <c r="V1226" s="206"/>
      <c r="W1226" s="210"/>
      <c r="X1226" s="218"/>
      <c r="Y1226" s="218"/>
      <c r="Z1226" s="218"/>
    </row>
    <row r="1227" spans="2:26" s="200" customFormat="1" ht="13.75" hidden="1" customHeight="1" x14ac:dyDescent="0.3">
      <c r="B1227" s="516"/>
      <c r="C1227" s="202"/>
      <c r="D1227" s="203"/>
      <c r="E1227" s="316"/>
      <c r="F1227" s="316"/>
      <c r="G1227" s="316"/>
      <c r="H1227" s="316"/>
      <c r="I1227" s="316"/>
      <c r="J1227" s="204"/>
      <c r="K1227" s="513"/>
      <c r="L1227" s="513"/>
      <c r="M1227" s="436"/>
      <c r="N1227" s="436"/>
      <c r="O1227" s="436"/>
      <c r="P1227" s="11"/>
      <c r="Q1227" s="41"/>
      <c r="R1227" s="57"/>
      <c r="U1227" s="211"/>
      <c r="V1227" s="206"/>
    </row>
    <row r="1228" spans="2:26" s="200" customFormat="1" ht="13.75" hidden="1" customHeight="1" x14ac:dyDescent="0.3">
      <c r="B1228" s="516"/>
      <c r="C1228" s="202"/>
      <c r="D1228" s="203"/>
      <c r="E1228" s="316"/>
      <c r="F1228" s="316"/>
      <c r="G1228" s="316"/>
      <c r="H1228" s="316"/>
      <c r="I1228" s="316"/>
      <c r="J1228" s="204"/>
      <c r="K1228" s="513"/>
      <c r="L1228" s="513"/>
      <c r="M1228" s="436"/>
      <c r="N1228" s="436"/>
      <c r="O1228" s="436"/>
      <c r="P1228" s="11"/>
      <c r="Q1228" s="50"/>
      <c r="R1228" s="197"/>
      <c r="U1228" s="212"/>
      <c r="V1228" s="206"/>
      <c r="W1228" s="219"/>
      <c r="Y1228" s="213"/>
    </row>
    <row r="1229" spans="2:26" s="200" customFormat="1" ht="13.75" hidden="1" customHeight="1" x14ac:dyDescent="0.3">
      <c r="B1229" s="516"/>
      <c r="C1229" s="202"/>
      <c r="D1229" s="203"/>
      <c r="E1229" s="316"/>
      <c r="F1229" s="316"/>
      <c r="G1229" s="316"/>
      <c r="H1229" s="316"/>
      <c r="I1229" s="316"/>
      <c r="J1229" s="204"/>
      <c r="K1229" s="513"/>
      <c r="L1229" s="513"/>
      <c r="M1229" s="436"/>
      <c r="N1229" s="436"/>
      <c r="O1229" s="436"/>
      <c r="P1229" s="11"/>
      <c r="Q1229" s="50"/>
      <c r="R1229" s="197"/>
      <c r="U1229" s="214"/>
      <c r="V1229" s="206"/>
      <c r="W1229" s="215"/>
    </row>
    <row r="1230" spans="2:26" s="200" customFormat="1" ht="13.75" hidden="1" customHeight="1" x14ac:dyDescent="0.3">
      <c r="B1230" s="516"/>
      <c r="C1230" s="202"/>
      <c r="D1230" s="203"/>
      <c r="E1230" s="316"/>
      <c r="F1230" s="316"/>
      <c r="G1230" s="316"/>
      <c r="H1230" s="316"/>
      <c r="I1230" s="316"/>
      <c r="J1230" s="204"/>
      <c r="K1230" s="513"/>
      <c r="L1230" s="513"/>
      <c r="M1230" s="436"/>
      <c r="N1230" s="436"/>
      <c r="O1230" s="436"/>
      <c r="P1230" s="11"/>
      <c r="Q1230" s="40"/>
      <c r="R1230" s="198"/>
      <c r="U1230" s="214"/>
      <c r="V1230" s="206"/>
    </row>
    <row r="1231" spans="2:26" s="200" customFormat="1" ht="13.75" hidden="1" customHeight="1" x14ac:dyDescent="0.3">
      <c r="B1231" s="516"/>
      <c r="C1231" s="319"/>
      <c r="D1231" s="220"/>
      <c r="E1231" s="11"/>
      <c r="F1231" s="11"/>
      <c r="G1231" s="11"/>
      <c r="H1231" s="11"/>
      <c r="I1231" s="11"/>
      <c r="J1231" s="204"/>
      <c r="K1231" s="513"/>
      <c r="L1231" s="513"/>
      <c r="M1231" s="436"/>
      <c r="N1231" s="436"/>
      <c r="O1231" s="436"/>
      <c r="P1231" s="11"/>
      <c r="Q1231" s="41"/>
      <c r="R1231" s="57"/>
      <c r="U1231" s="201"/>
    </row>
    <row r="1232" spans="2:26" s="200" customFormat="1" ht="5.25" hidden="1" customHeight="1" x14ac:dyDescent="0.3">
      <c r="B1232" s="318"/>
      <c r="C1232" s="318"/>
      <c r="D1232" s="217"/>
      <c r="E1232" s="318"/>
      <c r="F1232" s="318"/>
      <c r="G1232" s="318"/>
      <c r="H1232" s="318"/>
      <c r="I1232" s="318"/>
      <c r="J1232" s="318"/>
      <c r="K1232" s="517"/>
      <c r="L1232" s="517"/>
      <c r="M1232" s="318"/>
      <c r="N1232" s="517"/>
      <c r="O1232" s="517"/>
      <c r="P1232" s="517"/>
      <c r="Q1232" s="517"/>
      <c r="R1232" s="517"/>
      <c r="U1232" s="201"/>
    </row>
    <row r="1233" spans="1:28" s="221" customFormat="1" ht="13.75" hidden="1" customHeight="1" x14ac:dyDescent="0.3">
      <c r="A1233" s="200"/>
      <c r="B1233" s="319"/>
      <c r="C1233" s="319"/>
      <c r="D1233" s="199"/>
      <c r="E1233" s="319"/>
      <c r="F1233" s="319"/>
      <c r="G1233" s="319"/>
      <c r="H1233" s="319"/>
      <c r="I1233" s="319"/>
      <c r="J1233" s="319"/>
      <c r="K1233" s="515"/>
      <c r="L1233" s="515"/>
      <c r="M1233" s="436"/>
      <c r="N1233" s="436"/>
      <c r="O1233" s="436"/>
      <c r="P1233" s="11"/>
      <c r="Q1233" s="41"/>
      <c r="R1233" s="57"/>
      <c r="S1233" s="200"/>
      <c r="T1233" s="200"/>
      <c r="U1233" s="201"/>
      <c r="V1233" s="200"/>
      <c r="W1233" s="200"/>
      <c r="X1233" s="200"/>
      <c r="Y1233" s="200"/>
      <c r="Z1233" s="200"/>
      <c r="AA1233" s="200"/>
      <c r="AB1233" s="200"/>
    </row>
    <row r="1234" spans="1:28" s="200" customFormat="1" ht="12.75" hidden="1" customHeight="1" x14ac:dyDescent="0.3">
      <c r="B1234" s="516"/>
      <c r="C1234" s="202"/>
      <c r="D1234" s="203"/>
      <c r="E1234" s="316"/>
      <c r="F1234" s="316"/>
      <c r="G1234" s="316"/>
      <c r="H1234" s="316"/>
      <c r="I1234" s="316"/>
      <c r="J1234" s="204"/>
      <c r="K1234" s="513"/>
      <c r="L1234" s="513"/>
      <c r="M1234" s="436"/>
      <c r="N1234" s="436"/>
      <c r="O1234" s="436"/>
      <c r="P1234" s="11"/>
      <c r="Q1234" s="55"/>
      <c r="R1234" s="196"/>
      <c r="U1234" s="205"/>
      <c r="V1234" s="206"/>
      <c r="W1234" s="207"/>
    </row>
    <row r="1235" spans="1:28" s="200" customFormat="1" hidden="1" x14ac:dyDescent="0.3">
      <c r="B1235" s="516"/>
      <c r="C1235" s="202"/>
      <c r="D1235" s="203"/>
      <c r="E1235" s="316"/>
      <c r="F1235" s="316"/>
      <c r="G1235" s="316"/>
      <c r="H1235" s="316"/>
      <c r="I1235" s="316"/>
      <c r="J1235" s="204"/>
      <c r="K1235" s="513"/>
      <c r="L1235" s="513"/>
      <c r="M1235" s="436"/>
      <c r="N1235" s="436"/>
      <c r="O1235" s="436"/>
      <c r="P1235" s="11"/>
      <c r="Q1235" s="81"/>
      <c r="R1235" s="197"/>
      <c r="U1235" s="205"/>
      <c r="V1235" s="206"/>
      <c r="W1235" s="208"/>
      <c r="Y1235" s="209"/>
    </row>
    <row r="1236" spans="1:28" s="200" customFormat="1" hidden="1" x14ac:dyDescent="0.3">
      <c r="B1236" s="516"/>
      <c r="C1236" s="202"/>
      <c r="D1236" s="203"/>
      <c r="E1236" s="316"/>
      <c r="F1236" s="316"/>
      <c r="G1236" s="316"/>
      <c r="H1236" s="316"/>
      <c r="I1236" s="316"/>
      <c r="J1236" s="204"/>
      <c r="K1236" s="513"/>
      <c r="L1236" s="513"/>
      <c r="M1236" s="436"/>
      <c r="N1236" s="436"/>
      <c r="O1236" s="436"/>
      <c r="P1236" s="11"/>
      <c r="Q1236" s="55"/>
      <c r="R1236" s="57"/>
      <c r="U1236" s="72"/>
      <c r="V1236" s="206"/>
      <c r="W1236" s="210"/>
    </row>
    <row r="1237" spans="1:28" s="200" customFormat="1" hidden="1" x14ac:dyDescent="0.3">
      <c r="B1237" s="516"/>
      <c r="C1237" s="202"/>
      <c r="D1237" s="203"/>
      <c r="E1237" s="316"/>
      <c r="F1237" s="316"/>
      <c r="G1237" s="316"/>
      <c r="H1237" s="316"/>
      <c r="I1237" s="316"/>
      <c r="J1237" s="204"/>
      <c r="K1237" s="513"/>
      <c r="L1237" s="513"/>
      <c r="M1237" s="436"/>
      <c r="N1237" s="436"/>
      <c r="O1237" s="436"/>
      <c r="P1237" s="11"/>
      <c r="Q1237" s="41"/>
      <c r="R1237" s="57"/>
      <c r="U1237" s="211"/>
      <c r="V1237" s="206"/>
    </row>
    <row r="1238" spans="1:28" s="200" customFormat="1" hidden="1" x14ac:dyDescent="0.3">
      <c r="B1238" s="516"/>
      <c r="C1238" s="202"/>
      <c r="D1238" s="203"/>
      <c r="E1238" s="316"/>
      <c r="F1238" s="316"/>
      <c r="G1238" s="316"/>
      <c r="H1238" s="316"/>
      <c r="I1238" s="316"/>
      <c r="J1238" s="204"/>
      <c r="K1238" s="513"/>
      <c r="L1238" s="513"/>
      <c r="M1238" s="436"/>
      <c r="N1238" s="436"/>
      <c r="O1238" s="436"/>
      <c r="P1238" s="11"/>
      <c r="Q1238" s="50"/>
      <c r="R1238" s="197"/>
      <c r="U1238" s="212"/>
      <c r="V1238" s="206"/>
      <c r="W1238" s="219"/>
      <c r="Y1238" s="213"/>
    </row>
    <row r="1239" spans="1:28" s="200" customFormat="1" hidden="1" x14ac:dyDescent="0.3">
      <c r="B1239" s="516"/>
      <c r="C1239" s="202"/>
      <c r="D1239" s="203"/>
      <c r="E1239" s="316"/>
      <c r="F1239" s="316"/>
      <c r="G1239" s="316"/>
      <c r="H1239" s="316"/>
      <c r="I1239" s="316"/>
      <c r="J1239" s="204"/>
      <c r="K1239" s="513"/>
      <c r="L1239" s="513"/>
      <c r="M1239" s="436"/>
      <c r="N1239" s="436"/>
      <c r="O1239" s="436"/>
      <c r="P1239" s="11"/>
      <c r="Q1239" s="50"/>
      <c r="R1239" s="197"/>
      <c r="U1239" s="214"/>
      <c r="V1239" s="206"/>
      <c r="W1239" s="215"/>
    </row>
    <row r="1240" spans="1:28" s="200" customFormat="1" hidden="1" x14ac:dyDescent="0.3">
      <c r="B1240" s="516"/>
      <c r="C1240" s="202"/>
      <c r="D1240" s="203"/>
      <c r="E1240" s="316"/>
      <c r="F1240" s="316"/>
      <c r="G1240" s="316"/>
      <c r="H1240" s="316"/>
      <c r="I1240" s="316"/>
      <c r="J1240" s="204"/>
      <c r="K1240" s="513"/>
      <c r="L1240" s="513"/>
      <c r="M1240" s="436"/>
      <c r="N1240" s="436"/>
      <c r="O1240" s="436"/>
      <c r="P1240" s="11"/>
      <c r="Q1240" s="40"/>
      <c r="R1240" s="198"/>
      <c r="U1240" s="214"/>
      <c r="V1240" s="206"/>
    </row>
    <row r="1241" spans="1:28" s="200" customFormat="1" hidden="1" x14ac:dyDescent="0.3">
      <c r="B1241" s="516"/>
      <c r="C1241" s="319"/>
      <c r="D1241" s="216"/>
      <c r="E1241" s="11"/>
      <c r="F1241" s="11"/>
      <c r="G1241" s="11"/>
      <c r="H1241" s="11"/>
      <c r="I1241" s="11"/>
      <c r="J1241" s="204"/>
      <c r="K1241" s="513"/>
      <c r="L1241" s="513"/>
      <c r="M1241" s="436"/>
      <c r="N1241" s="436"/>
      <c r="O1241" s="436"/>
      <c r="P1241" s="11"/>
      <c r="Q1241" s="41"/>
      <c r="R1241" s="57"/>
      <c r="U1241" s="201"/>
    </row>
    <row r="1242" spans="1:28" s="200" customFormat="1" hidden="1" x14ac:dyDescent="0.3">
      <c r="B1242" s="318"/>
      <c r="C1242" s="318"/>
      <c r="D1242" s="217"/>
      <c r="E1242" s="318"/>
      <c r="F1242" s="318"/>
      <c r="G1242" s="318"/>
      <c r="H1242" s="318"/>
      <c r="I1242" s="318"/>
      <c r="J1242" s="318"/>
      <c r="K1242" s="517"/>
      <c r="L1242" s="517"/>
      <c r="M1242" s="318"/>
      <c r="N1242" s="517"/>
      <c r="O1242" s="517"/>
      <c r="P1242" s="517"/>
      <c r="Q1242" s="517"/>
      <c r="R1242" s="517"/>
      <c r="U1242" s="201"/>
    </row>
    <row r="1243" spans="1:28" s="200" customFormat="1" hidden="1" x14ac:dyDescent="0.3">
      <c r="B1243" s="319"/>
      <c r="C1243" s="319"/>
      <c r="D1243" s="199"/>
      <c r="E1243" s="319"/>
      <c r="F1243" s="222"/>
      <c r="G1243" s="319"/>
      <c r="H1243" s="319"/>
      <c r="I1243" s="319"/>
      <c r="J1243" s="319"/>
      <c r="K1243" s="515"/>
      <c r="L1243" s="515"/>
      <c r="M1243" s="436"/>
      <c r="N1243" s="436"/>
      <c r="O1243" s="436"/>
      <c r="P1243" s="11"/>
      <c r="Q1243" s="41"/>
      <c r="R1243" s="57"/>
      <c r="U1243" s="201"/>
    </row>
    <row r="1244" spans="1:28" s="200" customFormat="1" hidden="1" x14ac:dyDescent="0.3">
      <c r="B1244" s="516"/>
      <c r="C1244" s="202"/>
      <c r="D1244" s="203"/>
      <c r="E1244" s="316"/>
      <c r="F1244" s="316"/>
      <c r="G1244" s="316"/>
      <c r="H1244" s="316"/>
      <c r="I1244" s="316"/>
      <c r="J1244" s="204"/>
      <c r="K1244" s="513"/>
      <c r="L1244" s="513"/>
      <c r="M1244" s="436"/>
      <c r="N1244" s="436"/>
      <c r="O1244" s="436"/>
      <c r="P1244" s="11"/>
      <c r="Q1244" s="55"/>
      <c r="R1244" s="196"/>
      <c r="U1244" s="205"/>
      <c r="V1244" s="206"/>
      <c r="W1244" s="207"/>
    </row>
    <row r="1245" spans="1:28" s="200" customFormat="1" hidden="1" x14ac:dyDescent="0.3">
      <c r="B1245" s="516"/>
      <c r="C1245" s="202"/>
      <c r="D1245" s="203"/>
      <c r="E1245" s="316"/>
      <c r="F1245" s="316"/>
      <c r="G1245" s="316"/>
      <c r="H1245" s="316"/>
      <c r="I1245" s="316"/>
      <c r="J1245" s="204"/>
      <c r="K1245" s="513"/>
      <c r="L1245" s="513"/>
      <c r="M1245" s="436"/>
      <c r="N1245" s="436"/>
      <c r="O1245" s="436"/>
      <c r="P1245" s="11"/>
      <c r="Q1245" s="81"/>
      <c r="R1245" s="197"/>
      <c r="U1245" s="205"/>
      <c r="V1245" s="206"/>
      <c r="W1245" s="208"/>
      <c r="Y1245" s="209"/>
    </row>
    <row r="1246" spans="1:28" s="200" customFormat="1" hidden="1" x14ac:dyDescent="0.3">
      <c r="B1246" s="516"/>
      <c r="C1246" s="202"/>
      <c r="D1246" s="203"/>
      <c r="E1246" s="316"/>
      <c r="F1246" s="316"/>
      <c r="G1246" s="316"/>
      <c r="H1246" s="316"/>
      <c r="I1246" s="316"/>
      <c r="J1246" s="204"/>
      <c r="K1246" s="513"/>
      <c r="L1246" s="513"/>
      <c r="M1246" s="436"/>
      <c r="N1246" s="436"/>
      <c r="O1246" s="436"/>
      <c r="P1246" s="11"/>
      <c r="Q1246" s="55"/>
      <c r="R1246" s="57"/>
      <c r="U1246" s="72"/>
      <c r="V1246" s="206"/>
      <c r="W1246" s="210"/>
      <c r="X1246" s="218"/>
      <c r="Y1246" s="218"/>
      <c r="Z1246" s="218"/>
    </row>
    <row r="1247" spans="1:28" s="200" customFormat="1" hidden="1" x14ac:dyDescent="0.3">
      <c r="B1247" s="516"/>
      <c r="C1247" s="202"/>
      <c r="D1247" s="203"/>
      <c r="E1247" s="316"/>
      <c r="F1247" s="316"/>
      <c r="G1247" s="316"/>
      <c r="H1247" s="316"/>
      <c r="I1247" s="316"/>
      <c r="J1247" s="204"/>
      <c r="K1247" s="513"/>
      <c r="L1247" s="513"/>
      <c r="M1247" s="436"/>
      <c r="N1247" s="436"/>
      <c r="O1247" s="436"/>
      <c r="P1247" s="11"/>
      <c r="Q1247" s="41"/>
      <c r="R1247" s="57"/>
      <c r="U1247" s="211"/>
      <c r="V1247" s="206"/>
    </row>
    <row r="1248" spans="1:28" s="200" customFormat="1" hidden="1" x14ac:dyDescent="0.3">
      <c r="B1248" s="516"/>
      <c r="C1248" s="202"/>
      <c r="D1248" s="203"/>
      <c r="E1248" s="316"/>
      <c r="F1248" s="316"/>
      <c r="G1248" s="316"/>
      <c r="H1248" s="316"/>
      <c r="I1248" s="316"/>
      <c r="J1248" s="204"/>
      <c r="K1248" s="513"/>
      <c r="L1248" s="513"/>
      <c r="M1248" s="436"/>
      <c r="N1248" s="436"/>
      <c r="O1248" s="436"/>
      <c r="P1248" s="11"/>
      <c r="Q1248" s="50"/>
      <c r="R1248" s="197"/>
      <c r="U1248" s="212"/>
      <c r="V1248" s="206"/>
      <c r="W1248" s="219"/>
      <c r="Y1248" s="213"/>
    </row>
    <row r="1249" spans="2:25" s="200" customFormat="1" hidden="1" x14ac:dyDescent="0.3">
      <c r="B1249" s="516"/>
      <c r="C1249" s="202"/>
      <c r="D1249" s="203"/>
      <c r="E1249" s="316"/>
      <c r="F1249" s="316"/>
      <c r="G1249" s="316"/>
      <c r="H1249" s="316"/>
      <c r="I1249" s="316"/>
      <c r="J1249" s="204"/>
      <c r="K1249" s="513"/>
      <c r="L1249" s="513"/>
      <c r="M1249" s="436"/>
      <c r="N1249" s="436"/>
      <c r="O1249" s="436"/>
      <c r="P1249" s="11"/>
      <c r="Q1249" s="50"/>
      <c r="R1249" s="197"/>
      <c r="U1249" s="214"/>
      <c r="V1249" s="206"/>
      <c r="W1249" s="215"/>
    </row>
    <row r="1250" spans="2:25" s="200" customFormat="1" hidden="1" x14ac:dyDescent="0.3">
      <c r="B1250" s="516"/>
      <c r="C1250" s="202"/>
      <c r="D1250" s="203"/>
      <c r="E1250" s="316"/>
      <c r="F1250" s="316"/>
      <c r="G1250" s="316"/>
      <c r="H1250" s="316"/>
      <c r="I1250" s="316"/>
      <c r="J1250" s="204"/>
      <c r="K1250" s="513"/>
      <c r="L1250" s="513"/>
      <c r="M1250" s="436"/>
      <c r="N1250" s="436"/>
      <c r="O1250" s="436"/>
      <c r="P1250" s="11"/>
      <c r="Q1250" s="40"/>
      <c r="R1250" s="198"/>
      <c r="U1250" s="214"/>
      <c r="V1250" s="206"/>
    </row>
    <row r="1251" spans="2:25" s="200" customFormat="1" hidden="1" x14ac:dyDescent="0.3">
      <c r="B1251" s="516"/>
      <c r="C1251" s="319"/>
      <c r="D1251" s="220"/>
      <c r="E1251" s="11"/>
      <c r="F1251" s="11"/>
      <c r="G1251" s="11"/>
      <c r="H1251" s="11"/>
      <c r="I1251" s="11"/>
      <c r="J1251" s="204"/>
      <c r="K1251" s="513"/>
      <c r="L1251" s="513"/>
      <c r="M1251" s="436"/>
      <c r="N1251" s="436"/>
      <c r="O1251" s="436"/>
      <c r="P1251" s="11"/>
      <c r="Q1251" s="41"/>
      <c r="R1251" s="57"/>
      <c r="U1251" s="201"/>
    </row>
    <row r="1252" spans="2:25" s="200" customFormat="1" ht="5.25" hidden="1" customHeight="1" x14ac:dyDescent="0.3">
      <c r="B1252" s="315"/>
      <c r="C1252" s="319"/>
      <c r="D1252" s="220"/>
      <c r="E1252" s="11"/>
      <c r="F1252" s="11"/>
      <c r="G1252" s="11"/>
      <c r="H1252" s="11"/>
      <c r="I1252" s="11"/>
      <c r="J1252" s="204"/>
      <c r="K1252" s="316"/>
      <c r="L1252" s="316"/>
      <c r="M1252" s="317"/>
      <c r="N1252" s="317"/>
      <c r="O1252" s="317"/>
      <c r="P1252" s="11"/>
      <c r="Q1252" s="41"/>
      <c r="R1252" s="57"/>
      <c r="U1252" s="201"/>
    </row>
    <row r="1253" spans="2:25" s="200" customFormat="1" ht="13.75" hidden="1" customHeight="1" x14ac:dyDescent="0.3">
      <c r="B1253" s="518"/>
      <c r="C1253" s="518"/>
      <c r="D1253" s="223"/>
      <c r="E1253" s="223"/>
      <c r="F1253" s="223"/>
      <c r="G1253" s="223"/>
      <c r="H1253" s="223"/>
      <c r="I1253" s="223"/>
      <c r="J1253" s="224"/>
      <c r="K1253" s="518"/>
      <c r="L1253" s="518"/>
      <c r="M1253" s="518"/>
      <c r="N1253" s="518"/>
      <c r="O1253" s="225"/>
      <c r="P1253" s="226"/>
      <c r="Q1253" s="227"/>
      <c r="R1253" s="228"/>
      <c r="U1253" s="201"/>
    </row>
    <row r="1254" spans="2:25" s="200" customFormat="1" ht="5.25" hidden="1" customHeight="1" x14ac:dyDescent="0.3">
      <c r="B1254" s="318"/>
      <c r="C1254" s="318"/>
      <c r="D1254" s="217"/>
      <c r="E1254" s="318"/>
      <c r="F1254" s="318"/>
      <c r="G1254" s="318"/>
      <c r="H1254" s="318"/>
      <c r="I1254" s="318"/>
      <c r="J1254" s="318"/>
      <c r="K1254" s="517"/>
      <c r="L1254" s="517"/>
      <c r="M1254" s="318"/>
      <c r="N1254" s="517"/>
      <c r="O1254" s="517"/>
      <c r="P1254" s="517"/>
      <c r="Q1254" s="517"/>
      <c r="R1254" s="517"/>
      <c r="U1254" s="201"/>
    </row>
    <row r="1255" spans="2:25" s="200" customFormat="1" ht="15.75" hidden="1" customHeight="1" x14ac:dyDescent="0.3">
      <c r="B1255" s="319"/>
      <c r="C1255" s="319"/>
      <c r="D1255" s="199"/>
      <c r="E1255" s="319"/>
      <c r="F1255" s="319"/>
      <c r="G1255" s="319"/>
      <c r="H1255" s="319"/>
      <c r="I1255" s="319"/>
      <c r="J1255" s="319"/>
      <c r="K1255" s="515"/>
      <c r="L1255" s="515"/>
      <c r="M1255" s="436"/>
      <c r="N1255" s="436"/>
      <c r="O1255" s="436"/>
      <c r="P1255" s="11"/>
      <c r="Q1255" s="41"/>
      <c r="R1255" s="57"/>
      <c r="U1255" s="201"/>
    </row>
    <row r="1256" spans="2:25" s="200" customFormat="1" ht="13.75" hidden="1" customHeight="1" x14ac:dyDescent="0.3">
      <c r="B1256" s="516"/>
      <c r="C1256" s="202"/>
      <c r="D1256" s="203"/>
      <c r="E1256" s="316"/>
      <c r="F1256" s="316"/>
      <c r="G1256" s="316"/>
      <c r="H1256" s="316"/>
      <c r="I1256" s="316"/>
      <c r="J1256" s="204"/>
      <c r="K1256" s="513"/>
      <c r="L1256" s="513"/>
      <c r="M1256" s="436"/>
      <c r="N1256" s="436"/>
      <c r="O1256" s="436"/>
      <c r="P1256" s="11"/>
      <c r="Q1256" s="55"/>
      <c r="R1256" s="196"/>
      <c r="U1256" s="205"/>
      <c r="V1256" s="206"/>
      <c r="W1256" s="207"/>
    </row>
    <row r="1257" spans="2:25" s="200" customFormat="1" ht="13.75" hidden="1" customHeight="1" x14ac:dyDescent="0.3">
      <c r="B1257" s="516"/>
      <c r="C1257" s="202"/>
      <c r="D1257" s="203"/>
      <c r="E1257" s="316"/>
      <c r="F1257" s="316"/>
      <c r="G1257" s="316"/>
      <c r="H1257" s="316"/>
      <c r="I1257" s="316"/>
      <c r="J1257" s="204"/>
      <c r="K1257" s="513"/>
      <c r="L1257" s="513"/>
      <c r="M1257" s="436"/>
      <c r="N1257" s="436"/>
      <c r="O1257" s="436"/>
      <c r="P1257" s="11"/>
      <c r="Q1257" s="81"/>
      <c r="R1257" s="197"/>
      <c r="U1257" s="205"/>
      <c r="V1257" s="206"/>
      <c r="W1257" s="208"/>
      <c r="Y1257" s="209"/>
    </row>
    <row r="1258" spans="2:25" s="200" customFormat="1" ht="13.75" hidden="1" customHeight="1" x14ac:dyDescent="0.3">
      <c r="B1258" s="516"/>
      <c r="C1258" s="202"/>
      <c r="D1258" s="203"/>
      <c r="E1258" s="316"/>
      <c r="F1258" s="316"/>
      <c r="G1258" s="316"/>
      <c r="H1258" s="316"/>
      <c r="I1258" s="316"/>
      <c r="J1258" s="204"/>
      <c r="K1258" s="513"/>
      <c r="L1258" s="513"/>
      <c r="M1258" s="436"/>
      <c r="N1258" s="436"/>
      <c r="O1258" s="436"/>
      <c r="P1258" s="11"/>
      <c r="Q1258" s="55"/>
      <c r="R1258" s="57"/>
      <c r="U1258" s="72"/>
      <c r="V1258" s="206"/>
      <c r="W1258" s="210"/>
    </row>
    <row r="1259" spans="2:25" s="200" customFormat="1" ht="13.75" hidden="1" customHeight="1" x14ac:dyDescent="0.3">
      <c r="B1259" s="516"/>
      <c r="C1259" s="202"/>
      <c r="D1259" s="203"/>
      <c r="E1259" s="316"/>
      <c r="F1259" s="316"/>
      <c r="G1259" s="316"/>
      <c r="H1259" s="316"/>
      <c r="I1259" s="316"/>
      <c r="J1259" s="204"/>
      <c r="K1259" s="513"/>
      <c r="L1259" s="513"/>
      <c r="M1259" s="436"/>
      <c r="N1259" s="436"/>
      <c r="O1259" s="436"/>
      <c r="P1259" s="11"/>
      <c r="Q1259" s="41"/>
      <c r="R1259" s="57"/>
      <c r="U1259" s="211"/>
      <c r="V1259" s="206"/>
    </row>
    <row r="1260" spans="2:25" s="200" customFormat="1" ht="13.75" hidden="1" customHeight="1" x14ac:dyDescent="0.3">
      <c r="B1260" s="516"/>
      <c r="C1260" s="202"/>
      <c r="D1260" s="203"/>
      <c r="E1260" s="316"/>
      <c r="F1260" s="316"/>
      <c r="G1260" s="316"/>
      <c r="H1260" s="316"/>
      <c r="I1260" s="316"/>
      <c r="J1260" s="204"/>
      <c r="K1260" s="513"/>
      <c r="L1260" s="513"/>
      <c r="M1260" s="436"/>
      <c r="N1260" s="436"/>
      <c r="O1260" s="436"/>
      <c r="P1260" s="11"/>
      <c r="Q1260" s="50"/>
      <c r="R1260" s="197"/>
      <c r="U1260" s="212"/>
      <c r="V1260" s="206"/>
      <c r="W1260" s="210"/>
      <c r="Y1260" s="213"/>
    </row>
    <row r="1261" spans="2:25" s="200" customFormat="1" ht="13.75" hidden="1" customHeight="1" x14ac:dyDescent="0.3">
      <c r="B1261" s="516"/>
      <c r="C1261" s="202"/>
      <c r="D1261" s="203"/>
      <c r="E1261" s="316"/>
      <c r="F1261" s="316"/>
      <c r="G1261" s="316"/>
      <c r="H1261" s="316"/>
      <c r="I1261" s="316"/>
      <c r="J1261" s="204"/>
      <c r="K1261" s="513"/>
      <c r="L1261" s="513"/>
      <c r="M1261" s="436"/>
      <c r="N1261" s="436"/>
      <c r="O1261" s="436"/>
      <c r="P1261" s="11"/>
      <c r="Q1261" s="50"/>
      <c r="R1261" s="197"/>
      <c r="U1261" s="214"/>
      <c r="V1261" s="206"/>
      <c r="W1261" s="215"/>
    </row>
    <row r="1262" spans="2:25" s="200" customFormat="1" ht="13.75" hidden="1" customHeight="1" x14ac:dyDescent="0.3">
      <c r="B1262" s="516"/>
      <c r="C1262" s="202"/>
      <c r="D1262" s="203"/>
      <c r="E1262" s="316"/>
      <c r="F1262" s="316"/>
      <c r="G1262" s="316"/>
      <c r="H1262" s="316"/>
      <c r="I1262" s="316"/>
      <c r="J1262" s="204"/>
      <c r="K1262" s="513"/>
      <c r="L1262" s="513"/>
      <c r="M1262" s="436"/>
      <c r="N1262" s="436"/>
      <c r="O1262" s="436"/>
      <c r="P1262" s="11"/>
      <c r="Q1262" s="40"/>
      <c r="R1262" s="198"/>
      <c r="U1262" s="214"/>
      <c r="V1262" s="206"/>
    </row>
    <row r="1263" spans="2:25" s="200" customFormat="1" ht="13.75" hidden="1" customHeight="1" x14ac:dyDescent="0.3">
      <c r="B1263" s="516"/>
      <c r="C1263" s="319"/>
      <c r="D1263" s="216"/>
      <c r="E1263" s="11"/>
      <c r="F1263" s="11"/>
      <c r="G1263" s="11"/>
      <c r="H1263" s="11"/>
      <c r="I1263" s="11"/>
      <c r="J1263" s="204"/>
      <c r="K1263" s="513"/>
      <c r="L1263" s="513"/>
      <c r="M1263" s="436"/>
      <c r="N1263" s="436"/>
      <c r="O1263" s="436"/>
      <c r="P1263" s="11"/>
      <c r="Q1263" s="41"/>
      <c r="R1263" s="57"/>
      <c r="U1263" s="201"/>
    </row>
    <row r="1264" spans="2:25" s="200" customFormat="1" ht="5.25" hidden="1" customHeight="1" x14ac:dyDescent="0.3">
      <c r="B1264" s="318"/>
      <c r="C1264" s="318"/>
      <c r="D1264" s="217"/>
      <c r="E1264" s="318"/>
      <c r="F1264" s="318"/>
      <c r="G1264" s="318"/>
      <c r="H1264" s="318"/>
      <c r="I1264" s="318"/>
      <c r="J1264" s="318"/>
      <c r="K1264" s="517"/>
      <c r="L1264" s="517"/>
      <c r="M1264" s="318"/>
      <c r="N1264" s="517"/>
      <c r="O1264" s="517"/>
      <c r="P1264" s="517"/>
      <c r="Q1264" s="517"/>
      <c r="R1264" s="517"/>
      <c r="U1264" s="201"/>
    </row>
    <row r="1265" spans="1:28" s="200" customFormat="1" ht="15.75" hidden="1" customHeight="1" x14ac:dyDescent="0.3">
      <c r="B1265" s="319"/>
      <c r="C1265" s="319"/>
      <c r="D1265" s="199"/>
      <c r="E1265" s="319"/>
      <c r="F1265" s="319"/>
      <c r="G1265" s="319"/>
      <c r="H1265" s="319"/>
      <c r="I1265" s="319"/>
      <c r="J1265" s="319"/>
      <c r="K1265" s="515"/>
      <c r="L1265" s="515"/>
      <c r="M1265" s="436"/>
      <c r="N1265" s="436"/>
      <c r="O1265" s="436"/>
      <c r="P1265" s="11"/>
      <c r="Q1265" s="41"/>
      <c r="R1265" s="57"/>
      <c r="U1265" s="201"/>
    </row>
    <row r="1266" spans="1:28" s="200" customFormat="1" ht="13.75" hidden="1" customHeight="1" x14ac:dyDescent="0.3">
      <c r="B1266" s="516"/>
      <c r="C1266" s="202"/>
      <c r="D1266" s="203"/>
      <c r="E1266" s="316"/>
      <c r="F1266" s="316"/>
      <c r="G1266" s="316"/>
      <c r="H1266" s="316"/>
      <c r="I1266" s="316"/>
      <c r="J1266" s="204"/>
      <c r="K1266" s="513"/>
      <c r="L1266" s="513"/>
      <c r="M1266" s="436"/>
      <c r="N1266" s="436"/>
      <c r="O1266" s="436"/>
      <c r="P1266" s="11"/>
      <c r="Q1266" s="55"/>
      <c r="R1266" s="196"/>
      <c r="U1266" s="205"/>
      <c r="V1266" s="206"/>
      <c r="W1266" s="207"/>
    </row>
    <row r="1267" spans="1:28" s="200" customFormat="1" ht="13.75" hidden="1" customHeight="1" x14ac:dyDescent="0.3">
      <c r="B1267" s="516"/>
      <c r="C1267" s="202"/>
      <c r="D1267" s="203"/>
      <c r="E1267" s="316"/>
      <c r="F1267" s="316"/>
      <c r="G1267" s="316"/>
      <c r="H1267" s="316"/>
      <c r="I1267" s="316"/>
      <c r="J1267" s="204"/>
      <c r="K1267" s="513"/>
      <c r="L1267" s="513"/>
      <c r="M1267" s="436"/>
      <c r="N1267" s="436"/>
      <c r="O1267" s="436"/>
      <c r="P1267" s="11"/>
      <c r="Q1267" s="81"/>
      <c r="R1267" s="197"/>
      <c r="U1267" s="205"/>
      <c r="V1267" s="206"/>
      <c r="W1267" s="208"/>
      <c r="Y1267" s="209"/>
    </row>
    <row r="1268" spans="1:28" s="200" customFormat="1" ht="13.75" hidden="1" customHeight="1" x14ac:dyDescent="0.3">
      <c r="B1268" s="516"/>
      <c r="C1268" s="202"/>
      <c r="D1268" s="203"/>
      <c r="E1268" s="316"/>
      <c r="F1268" s="316"/>
      <c r="G1268" s="316"/>
      <c r="H1268" s="316"/>
      <c r="I1268" s="316"/>
      <c r="J1268" s="204"/>
      <c r="K1268" s="513"/>
      <c r="L1268" s="513"/>
      <c r="M1268" s="436"/>
      <c r="N1268" s="436"/>
      <c r="O1268" s="436"/>
      <c r="P1268" s="11"/>
      <c r="Q1268" s="55"/>
      <c r="R1268" s="57"/>
      <c r="U1268" s="72"/>
      <c r="V1268" s="206"/>
      <c r="W1268" s="210"/>
      <c r="X1268" s="218"/>
      <c r="Y1268" s="218"/>
      <c r="Z1268" s="218"/>
    </row>
    <row r="1269" spans="1:28" s="200" customFormat="1" ht="13.75" hidden="1" customHeight="1" x14ac:dyDescent="0.3">
      <c r="B1269" s="516"/>
      <c r="C1269" s="202"/>
      <c r="D1269" s="203"/>
      <c r="E1269" s="316"/>
      <c r="F1269" s="316"/>
      <c r="G1269" s="316"/>
      <c r="H1269" s="316"/>
      <c r="I1269" s="316"/>
      <c r="J1269" s="204"/>
      <c r="K1269" s="513"/>
      <c r="L1269" s="513"/>
      <c r="M1269" s="436"/>
      <c r="N1269" s="436"/>
      <c r="O1269" s="436"/>
      <c r="P1269" s="11"/>
      <c r="Q1269" s="41"/>
      <c r="R1269" s="57"/>
      <c r="U1269" s="211"/>
      <c r="V1269" s="206"/>
    </row>
    <row r="1270" spans="1:28" s="200" customFormat="1" ht="13.75" hidden="1" customHeight="1" x14ac:dyDescent="0.3">
      <c r="B1270" s="516"/>
      <c r="C1270" s="202"/>
      <c r="D1270" s="203"/>
      <c r="E1270" s="316"/>
      <c r="F1270" s="316"/>
      <c r="G1270" s="316"/>
      <c r="H1270" s="316"/>
      <c r="I1270" s="316"/>
      <c r="J1270" s="204"/>
      <c r="K1270" s="513"/>
      <c r="L1270" s="513"/>
      <c r="M1270" s="436"/>
      <c r="N1270" s="436"/>
      <c r="O1270" s="436"/>
      <c r="P1270" s="11"/>
      <c r="Q1270" s="50"/>
      <c r="R1270" s="197"/>
      <c r="U1270" s="212"/>
      <c r="V1270" s="206"/>
      <c r="W1270" s="219"/>
      <c r="Y1270" s="213"/>
    </row>
    <row r="1271" spans="1:28" s="200" customFormat="1" ht="13.75" hidden="1" customHeight="1" x14ac:dyDescent="0.3">
      <c r="B1271" s="516"/>
      <c r="C1271" s="202"/>
      <c r="D1271" s="203"/>
      <c r="E1271" s="316"/>
      <c r="F1271" s="316"/>
      <c r="G1271" s="316"/>
      <c r="H1271" s="316"/>
      <c r="I1271" s="316"/>
      <c r="J1271" s="204"/>
      <c r="K1271" s="513"/>
      <c r="L1271" s="513"/>
      <c r="M1271" s="436"/>
      <c r="N1271" s="436"/>
      <c r="O1271" s="436"/>
      <c r="P1271" s="11"/>
      <c r="Q1271" s="50"/>
      <c r="R1271" s="197"/>
      <c r="U1271" s="214"/>
      <c r="V1271" s="206"/>
      <c r="W1271" s="215"/>
    </row>
    <row r="1272" spans="1:28" s="200" customFormat="1" ht="13.75" hidden="1" customHeight="1" x14ac:dyDescent="0.3">
      <c r="B1272" s="516"/>
      <c r="C1272" s="202"/>
      <c r="D1272" s="203"/>
      <c r="E1272" s="316"/>
      <c r="F1272" s="316"/>
      <c r="G1272" s="316"/>
      <c r="H1272" s="316"/>
      <c r="I1272" s="316"/>
      <c r="J1272" s="204"/>
      <c r="K1272" s="513"/>
      <c r="L1272" s="513"/>
      <c r="M1272" s="436"/>
      <c r="N1272" s="436"/>
      <c r="O1272" s="436"/>
      <c r="P1272" s="11"/>
      <c r="Q1272" s="40"/>
      <c r="R1272" s="198"/>
      <c r="U1272" s="214"/>
      <c r="V1272" s="206"/>
    </row>
    <row r="1273" spans="1:28" s="200" customFormat="1" ht="13.75" hidden="1" customHeight="1" x14ac:dyDescent="0.3">
      <c r="B1273" s="516"/>
      <c r="C1273" s="319"/>
      <c r="D1273" s="220"/>
      <c r="E1273" s="11"/>
      <c r="F1273" s="11"/>
      <c r="G1273" s="11"/>
      <c r="H1273" s="11"/>
      <c r="I1273" s="11"/>
      <c r="J1273" s="204"/>
      <c r="K1273" s="513"/>
      <c r="L1273" s="513"/>
      <c r="M1273" s="436"/>
      <c r="N1273" s="436"/>
      <c r="O1273" s="436"/>
      <c r="P1273" s="11"/>
      <c r="Q1273" s="41"/>
      <c r="R1273" s="57"/>
      <c r="U1273" s="201"/>
    </row>
    <row r="1274" spans="1:28" s="200" customFormat="1" ht="5.25" hidden="1" customHeight="1" x14ac:dyDescent="0.3">
      <c r="B1274" s="318"/>
      <c r="C1274" s="318"/>
      <c r="D1274" s="217"/>
      <c r="E1274" s="318"/>
      <c r="F1274" s="318"/>
      <c r="G1274" s="318"/>
      <c r="H1274" s="318"/>
      <c r="I1274" s="318"/>
      <c r="J1274" s="318"/>
      <c r="K1274" s="517"/>
      <c r="L1274" s="517"/>
      <c r="M1274" s="318"/>
      <c r="N1274" s="517"/>
      <c r="O1274" s="517"/>
      <c r="P1274" s="517"/>
      <c r="Q1274" s="517"/>
      <c r="R1274" s="517"/>
      <c r="U1274" s="201"/>
    </row>
    <row r="1275" spans="1:28" s="221" customFormat="1" ht="13.75" hidden="1" customHeight="1" x14ac:dyDescent="0.3">
      <c r="A1275" s="200"/>
      <c r="B1275" s="319"/>
      <c r="C1275" s="319"/>
      <c r="D1275" s="199"/>
      <c r="E1275" s="319"/>
      <c r="F1275" s="319"/>
      <c r="G1275" s="319"/>
      <c r="H1275" s="319"/>
      <c r="I1275" s="319"/>
      <c r="J1275" s="319"/>
      <c r="K1275" s="515"/>
      <c r="L1275" s="515"/>
      <c r="M1275" s="436"/>
      <c r="N1275" s="436"/>
      <c r="O1275" s="436"/>
      <c r="P1275" s="11"/>
      <c r="Q1275" s="41"/>
      <c r="R1275" s="57"/>
      <c r="S1275" s="200"/>
      <c r="T1275" s="200"/>
      <c r="U1275" s="201"/>
      <c r="V1275" s="200"/>
      <c r="W1275" s="200"/>
      <c r="X1275" s="200"/>
      <c r="Y1275" s="200"/>
      <c r="Z1275" s="200"/>
      <c r="AA1275" s="200"/>
      <c r="AB1275" s="200"/>
    </row>
    <row r="1276" spans="1:28" s="200" customFormat="1" ht="12.75" hidden="1" customHeight="1" x14ac:dyDescent="0.3">
      <c r="B1276" s="516"/>
      <c r="C1276" s="202"/>
      <c r="D1276" s="203"/>
      <c r="E1276" s="316"/>
      <c r="F1276" s="316"/>
      <c r="G1276" s="316"/>
      <c r="H1276" s="316"/>
      <c r="I1276" s="316"/>
      <c r="J1276" s="204"/>
      <c r="K1276" s="513"/>
      <c r="L1276" s="513"/>
      <c r="M1276" s="436"/>
      <c r="N1276" s="436"/>
      <c r="O1276" s="436"/>
      <c r="P1276" s="11"/>
      <c r="Q1276" s="55"/>
      <c r="R1276" s="196"/>
      <c r="U1276" s="205"/>
      <c r="V1276" s="206"/>
      <c r="W1276" s="207"/>
    </row>
    <row r="1277" spans="1:28" s="200" customFormat="1" hidden="1" x14ac:dyDescent="0.3">
      <c r="B1277" s="516"/>
      <c r="C1277" s="202"/>
      <c r="D1277" s="203"/>
      <c r="E1277" s="316"/>
      <c r="F1277" s="316"/>
      <c r="G1277" s="316"/>
      <c r="H1277" s="316"/>
      <c r="I1277" s="316"/>
      <c r="J1277" s="204"/>
      <c r="K1277" s="513"/>
      <c r="L1277" s="513"/>
      <c r="M1277" s="436"/>
      <c r="N1277" s="436"/>
      <c r="O1277" s="436"/>
      <c r="P1277" s="11"/>
      <c r="Q1277" s="81"/>
      <c r="R1277" s="197"/>
      <c r="U1277" s="205"/>
      <c r="V1277" s="206"/>
      <c r="W1277" s="208"/>
      <c r="Y1277" s="209"/>
    </row>
    <row r="1278" spans="1:28" s="200" customFormat="1" hidden="1" x14ac:dyDescent="0.3">
      <c r="B1278" s="516"/>
      <c r="C1278" s="202"/>
      <c r="D1278" s="203"/>
      <c r="E1278" s="316"/>
      <c r="F1278" s="316"/>
      <c r="G1278" s="316"/>
      <c r="H1278" s="316"/>
      <c r="I1278" s="316"/>
      <c r="J1278" s="204"/>
      <c r="K1278" s="513"/>
      <c r="L1278" s="513"/>
      <c r="M1278" s="436"/>
      <c r="N1278" s="436"/>
      <c r="O1278" s="436"/>
      <c r="P1278" s="11"/>
      <c r="Q1278" s="55"/>
      <c r="R1278" s="57"/>
      <c r="U1278" s="72"/>
      <c r="V1278" s="206"/>
      <c r="W1278" s="210"/>
    </row>
    <row r="1279" spans="1:28" s="200" customFormat="1" hidden="1" x14ac:dyDescent="0.3">
      <c r="B1279" s="516"/>
      <c r="C1279" s="202"/>
      <c r="D1279" s="203"/>
      <c r="E1279" s="316"/>
      <c r="F1279" s="316"/>
      <c r="G1279" s="316"/>
      <c r="H1279" s="316"/>
      <c r="I1279" s="316"/>
      <c r="J1279" s="204"/>
      <c r="K1279" s="513"/>
      <c r="L1279" s="513"/>
      <c r="M1279" s="436"/>
      <c r="N1279" s="436"/>
      <c r="O1279" s="436"/>
      <c r="P1279" s="11"/>
      <c r="Q1279" s="41"/>
      <c r="R1279" s="57"/>
      <c r="U1279" s="211"/>
      <c r="V1279" s="206"/>
    </row>
    <row r="1280" spans="1:28" s="200" customFormat="1" hidden="1" x14ac:dyDescent="0.3">
      <c r="B1280" s="516"/>
      <c r="C1280" s="202"/>
      <c r="D1280" s="203"/>
      <c r="E1280" s="316"/>
      <c r="F1280" s="316"/>
      <c r="G1280" s="316"/>
      <c r="H1280" s="316"/>
      <c r="I1280" s="316"/>
      <c r="J1280" s="204"/>
      <c r="K1280" s="513"/>
      <c r="L1280" s="513"/>
      <c r="M1280" s="436"/>
      <c r="N1280" s="436"/>
      <c r="O1280" s="436"/>
      <c r="P1280" s="11"/>
      <c r="Q1280" s="50"/>
      <c r="R1280" s="197"/>
      <c r="U1280" s="212"/>
      <c r="V1280" s="206"/>
      <c r="W1280" s="219"/>
      <c r="Y1280" s="213"/>
    </row>
    <row r="1281" spans="2:26" s="200" customFormat="1" hidden="1" x14ac:dyDescent="0.3">
      <c r="B1281" s="516"/>
      <c r="C1281" s="202"/>
      <c r="D1281" s="203"/>
      <c r="E1281" s="316"/>
      <c r="F1281" s="316"/>
      <c r="G1281" s="316"/>
      <c r="H1281" s="316"/>
      <c r="I1281" s="316"/>
      <c r="J1281" s="204"/>
      <c r="K1281" s="513"/>
      <c r="L1281" s="513"/>
      <c r="M1281" s="436"/>
      <c r="N1281" s="436"/>
      <c r="O1281" s="436"/>
      <c r="P1281" s="11"/>
      <c r="Q1281" s="50"/>
      <c r="R1281" s="197"/>
      <c r="U1281" s="214"/>
      <c r="V1281" s="206"/>
      <c r="W1281" s="215"/>
    </row>
    <row r="1282" spans="2:26" s="200" customFormat="1" hidden="1" x14ac:dyDescent="0.3">
      <c r="B1282" s="516"/>
      <c r="C1282" s="202"/>
      <c r="D1282" s="203"/>
      <c r="E1282" s="316"/>
      <c r="F1282" s="316"/>
      <c r="G1282" s="316"/>
      <c r="H1282" s="316"/>
      <c r="I1282" s="316"/>
      <c r="J1282" s="204"/>
      <c r="K1282" s="513"/>
      <c r="L1282" s="513"/>
      <c r="M1282" s="436"/>
      <c r="N1282" s="436"/>
      <c r="O1282" s="436"/>
      <c r="P1282" s="11"/>
      <c r="Q1282" s="40"/>
      <c r="R1282" s="198"/>
      <c r="U1282" s="214"/>
      <c r="V1282" s="206"/>
    </row>
    <row r="1283" spans="2:26" s="200" customFormat="1" hidden="1" x14ac:dyDescent="0.3">
      <c r="B1283" s="516"/>
      <c r="C1283" s="319"/>
      <c r="D1283" s="216"/>
      <c r="E1283" s="11"/>
      <c r="F1283" s="11"/>
      <c r="G1283" s="11"/>
      <c r="H1283" s="11"/>
      <c r="I1283" s="11"/>
      <c r="J1283" s="204"/>
      <c r="K1283" s="513"/>
      <c r="L1283" s="513"/>
      <c r="M1283" s="436"/>
      <c r="N1283" s="436"/>
      <c r="O1283" s="436"/>
      <c r="P1283" s="11"/>
      <c r="Q1283" s="41"/>
      <c r="R1283" s="57"/>
      <c r="U1283" s="201"/>
    </row>
    <row r="1284" spans="2:26" s="200" customFormat="1" hidden="1" x14ac:dyDescent="0.3">
      <c r="B1284" s="318"/>
      <c r="C1284" s="318"/>
      <c r="D1284" s="217"/>
      <c r="E1284" s="318"/>
      <c r="F1284" s="318"/>
      <c r="G1284" s="318"/>
      <c r="H1284" s="318"/>
      <c r="I1284" s="318"/>
      <c r="J1284" s="318"/>
      <c r="K1284" s="517"/>
      <c r="L1284" s="517"/>
      <c r="M1284" s="318"/>
      <c r="N1284" s="517"/>
      <c r="O1284" s="517"/>
      <c r="P1284" s="517"/>
      <c r="Q1284" s="517"/>
      <c r="R1284" s="517"/>
      <c r="U1284" s="201"/>
    </row>
    <row r="1285" spans="2:26" s="200" customFormat="1" hidden="1" x14ac:dyDescent="0.3">
      <c r="B1285" s="319"/>
      <c r="C1285" s="319"/>
      <c r="D1285" s="199"/>
      <c r="E1285" s="319"/>
      <c r="F1285" s="222"/>
      <c r="G1285" s="319"/>
      <c r="H1285" s="319"/>
      <c r="I1285" s="319"/>
      <c r="J1285" s="319"/>
      <c r="K1285" s="515"/>
      <c r="L1285" s="515"/>
      <c r="M1285" s="436"/>
      <c r="N1285" s="436"/>
      <c r="O1285" s="436"/>
      <c r="P1285" s="11"/>
      <c r="Q1285" s="41"/>
      <c r="R1285" s="57"/>
      <c r="U1285" s="201"/>
    </row>
    <row r="1286" spans="2:26" s="200" customFormat="1" hidden="1" x14ac:dyDescent="0.3">
      <c r="B1286" s="516"/>
      <c r="C1286" s="202"/>
      <c r="D1286" s="203"/>
      <c r="E1286" s="316"/>
      <c r="F1286" s="316"/>
      <c r="G1286" s="316"/>
      <c r="H1286" s="316"/>
      <c r="I1286" s="316"/>
      <c r="J1286" s="204"/>
      <c r="K1286" s="513"/>
      <c r="L1286" s="513"/>
      <c r="M1286" s="436"/>
      <c r="N1286" s="436"/>
      <c r="O1286" s="436"/>
      <c r="P1286" s="11"/>
      <c r="Q1286" s="55"/>
      <c r="R1286" s="196"/>
      <c r="U1286" s="205"/>
      <c r="V1286" s="206"/>
      <c r="W1286" s="207"/>
    </row>
    <row r="1287" spans="2:26" s="200" customFormat="1" hidden="1" x14ac:dyDescent="0.3">
      <c r="B1287" s="516"/>
      <c r="C1287" s="202"/>
      <c r="D1287" s="203"/>
      <c r="E1287" s="316"/>
      <c r="F1287" s="316"/>
      <c r="G1287" s="316"/>
      <c r="H1287" s="316"/>
      <c r="I1287" s="316"/>
      <c r="J1287" s="204"/>
      <c r="K1287" s="513"/>
      <c r="L1287" s="513"/>
      <c r="M1287" s="436"/>
      <c r="N1287" s="436"/>
      <c r="O1287" s="436"/>
      <c r="P1287" s="11"/>
      <c r="Q1287" s="81"/>
      <c r="R1287" s="197"/>
      <c r="U1287" s="205"/>
      <c r="V1287" s="206"/>
      <c r="W1287" s="208"/>
      <c r="Y1287" s="209"/>
    </row>
    <row r="1288" spans="2:26" s="200" customFormat="1" hidden="1" x14ac:dyDescent="0.3">
      <c r="B1288" s="516"/>
      <c r="C1288" s="202"/>
      <c r="D1288" s="203"/>
      <c r="E1288" s="316"/>
      <c r="F1288" s="316"/>
      <c r="G1288" s="316"/>
      <c r="H1288" s="316"/>
      <c r="I1288" s="316"/>
      <c r="J1288" s="204"/>
      <c r="K1288" s="513"/>
      <c r="L1288" s="513"/>
      <c r="M1288" s="436"/>
      <c r="N1288" s="436"/>
      <c r="O1288" s="436"/>
      <c r="P1288" s="11"/>
      <c r="Q1288" s="55"/>
      <c r="R1288" s="57"/>
      <c r="U1288" s="72"/>
      <c r="V1288" s="206"/>
      <c r="W1288" s="210"/>
      <c r="X1288" s="218"/>
      <c r="Y1288" s="218"/>
      <c r="Z1288" s="218"/>
    </row>
    <row r="1289" spans="2:26" s="200" customFormat="1" hidden="1" x14ac:dyDescent="0.3">
      <c r="B1289" s="516"/>
      <c r="C1289" s="202"/>
      <c r="D1289" s="203"/>
      <c r="E1289" s="316"/>
      <c r="F1289" s="316"/>
      <c r="G1289" s="316"/>
      <c r="H1289" s="316"/>
      <c r="I1289" s="316"/>
      <c r="J1289" s="204"/>
      <c r="K1289" s="513"/>
      <c r="L1289" s="513"/>
      <c r="M1289" s="436"/>
      <c r="N1289" s="436"/>
      <c r="O1289" s="436"/>
      <c r="P1289" s="11"/>
      <c r="Q1289" s="41"/>
      <c r="R1289" s="57"/>
      <c r="U1289" s="211"/>
      <c r="V1289" s="206"/>
    </row>
    <row r="1290" spans="2:26" s="200" customFormat="1" hidden="1" x14ac:dyDescent="0.3">
      <c r="B1290" s="516"/>
      <c r="C1290" s="202"/>
      <c r="D1290" s="203"/>
      <c r="E1290" s="316"/>
      <c r="F1290" s="316"/>
      <c r="G1290" s="316"/>
      <c r="H1290" s="316"/>
      <c r="I1290" s="316"/>
      <c r="J1290" s="204"/>
      <c r="K1290" s="513"/>
      <c r="L1290" s="513"/>
      <c r="M1290" s="436"/>
      <c r="N1290" s="436"/>
      <c r="O1290" s="436"/>
      <c r="P1290" s="11"/>
      <c r="Q1290" s="50"/>
      <c r="R1290" s="197"/>
      <c r="U1290" s="212"/>
      <c r="V1290" s="206"/>
      <c r="W1290" s="219"/>
      <c r="Y1290" s="213"/>
    </row>
    <row r="1291" spans="2:26" s="200" customFormat="1" hidden="1" x14ac:dyDescent="0.3">
      <c r="B1291" s="516"/>
      <c r="C1291" s="202"/>
      <c r="D1291" s="203"/>
      <c r="E1291" s="316"/>
      <c r="F1291" s="316"/>
      <c r="G1291" s="316"/>
      <c r="H1291" s="316"/>
      <c r="I1291" s="316"/>
      <c r="J1291" s="204"/>
      <c r="K1291" s="513"/>
      <c r="L1291" s="513"/>
      <c r="M1291" s="436"/>
      <c r="N1291" s="436"/>
      <c r="O1291" s="436"/>
      <c r="P1291" s="11"/>
      <c r="Q1291" s="50"/>
      <c r="R1291" s="197"/>
      <c r="U1291" s="214"/>
      <c r="V1291" s="206"/>
      <c r="W1291" s="215"/>
    </row>
    <row r="1292" spans="2:26" s="200" customFormat="1" hidden="1" x14ac:dyDescent="0.3">
      <c r="B1292" s="516"/>
      <c r="C1292" s="202"/>
      <c r="D1292" s="203"/>
      <c r="E1292" s="316"/>
      <c r="F1292" s="316"/>
      <c r="G1292" s="316"/>
      <c r="H1292" s="316"/>
      <c r="I1292" s="316"/>
      <c r="J1292" s="204"/>
      <c r="K1292" s="513"/>
      <c r="L1292" s="513"/>
      <c r="M1292" s="436"/>
      <c r="N1292" s="436"/>
      <c r="O1292" s="436"/>
      <c r="P1292" s="11"/>
      <c r="Q1292" s="40"/>
      <c r="R1292" s="198"/>
      <c r="U1292" s="214"/>
      <c r="V1292" s="206"/>
    </row>
    <row r="1293" spans="2:26" s="200" customFormat="1" hidden="1" x14ac:dyDescent="0.3">
      <c r="B1293" s="516"/>
      <c r="C1293" s="319"/>
      <c r="D1293" s="220"/>
      <c r="E1293" s="11"/>
      <c r="F1293" s="11"/>
      <c r="G1293" s="11"/>
      <c r="H1293" s="11"/>
      <c r="I1293" s="11"/>
      <c r="J1293" s="204"/>
      <c r="K1293" s="513"/>
      <c r="L1293" s="513"/>
      <c r="M1293" s="436"/>
      <c r="N1293" s="436"/>
      <c r="O1293" s="436"/>
      <c r="P1293" s="11"/>
      <c r="Q1293" s="41"/>
      <c r="R1293" s="57"/>
      <c r="U1293" s="201"/>
    </row>
    <row r="1294" spans="2:26" s="200" customFormat="1" ht="5.25" hidden="1" customHeight="1" x14ac:dyDescent="0.3">
      <c r="B1294" s="315"/>
      <c r="C1294" s="319"/>
      <c r="D1294" s="220"/>
      <c r="E1294" s="11"/>
      <c r="F1294" s="11"/>
      <c r="G1294" s="11"/>
      <c r="H1294" s="11"/>
      <c r="I1294" s="11"/>
      <c r="J1294" s="204"/>
      <c r="K1294" s="316"/>
      <c r="L1294" s="316"/>
      <c r="M1294" s="317"/>
      <c r="N1294" s="317"/>
      <c r="O1294" s="317"/>
      <c r="P1294" s="11"/>
      <c r="Q1294" s="41"/>
      <c r="R1294" s="57"/>
      <c r="U1294" s="201"/>
    </row>
    <row r="1295" spans="2:26" s="200" customFormat="1" ht="13.75" hidden="1" customHeight="1" x14ac:dyDescent="0.3">
      <c r="B1295" s="518"/>
      <c r="C1295" s="518"/>
      <c r="D1295" s="223"/>
      <c r="E1295" s="223"/>
      <c r="F1295" s="223"/>
      <c r="G1295" s="223"/>
      <c r="H1295" s="223"/>
      <c r="I1295" s="223"/>
      <c r="J1295" s="224"/>
      <c r="K1295" s="518"/>
      <c r="L1295" s="518"/>
      <c r="M1295" s="518"/>
      <c r="N1295" s="518"/>
      <c r="O1295" s="225"/>
      <c r="P1295" s="226"/>
      <c r="Q1295" s="227"/>
      <c r="R1295" s="228"/>
      <c r="U1295" s="201"/>
    </row>
    <row r="1296" spans="2:26" s="200" customFormat="1" ht="5.25" hidden="1" customHeight="1" x14ac:dyDescent="0.3">
      <c r="B1296" s="318"/>
      <c r="C1296" s="318"/>
      <c r="D1296" s="217"/>
      <c r="E1296" s="318"/>
      <c r="F1296" s="318"/>
      <c r="G1296" s="318"/>
      <c r="H1296" s="318"/>
      <c r="I1296" s="318"/>
      <c r="J1296" s="318"/>
      <c r="K1296" s="517"/>
      <c r="L1296" s="517"/>
      <c r="M1296" s="318"/>
      <c r="N1296" s="517"/>
      <c r="O1296" s="517"/>
      <c r="P1296" s="517"/>
      <c r="Q1296" s="517"/>
      <c r="R1296" s="517"/>
      <c r="U1296" s="201"/>
    </row>
    <row r="1297" spans="2:26" s="200" customFormat="1" ht="15.75" hidden="1" customHeight="1" x14ac:dyDescent="0.3">
      <c r="B1297" s="319"/>
      <c r="C1297" s="319"/>
      <c r="D1297" s="199"/>
      <c r="E1297" s="319"/>
      <c r="F1297" s="319"/>
      <c r="G1297" s="319"/>
      <c r="H1297" s="319"/>
      <c r="I1297" s="319"/>
      <c r="J1297" s="319"/>
      <c r="K1297" s="515"/>
      <c r="L1297" s="515"/>
      <c r="M1297" s="436"/>
      <c r="N1297" s="436"/>
      <c r="O1297" s="436"/>
      <c r="P1297" s="11"/>
      <c r="Q1297" s="41"/>
      <c r="R1297" s="57"/>
      <c r="U1297" s="201"/>
    </row>
    <row r="1298" spans="2:26" s="200" customFormat="1" ht="13.75" hidden="1" customHeight="1" x14ac:dyDescent="0.3">
      <c r="B1298" s="516"/>
      <c r="C1298" s="202"/>
      <c r="D1298" s="203"/>
      <c r="E1298" s="316"/>
      <c r="F1298" s="316"/>
      <c r="G1298" s="316"/>
      <c r="H1298" s="316"/>
      <c r="I1298" s="316"/>
      <c r="J1298" s="204"/>
      <c r="K1298" s="513"/>
      <c r="L1298" s="513"/>
      <c r="M1298" s="436"/>
      <c r="N1298" s="436"/>
      <c r="O1298" s="436"/>
      <c r="P1298" s="11"/>
      <c r="Q1298" s="55"/>
      <c r="R1298" s="196"/>
      <c r="U1298" s="205"/>
      <c r="V1298" s="206"/>
      <c r="W1298" s="207"/>
    </row>
    <row r="1299" spans="2:26" s="200" customFormat="1" ht="13.75" hidden="1" customHeight="1" x14ac:dyDescent="0.3">
      <c r="B1299" s="516"/>
      <c r="C1299" s="202"/>
      <c r="D1299" s="203"/>
      <c r="E1299" s="316"/>
      <c r="F1299" s="316"/>
      <c r="G1299" s="316"/>
      <c r="H1299" s="316"/>
      <c r="I1299" s="316"/>
      <c r="J1299" s="204"/>
      <c r="K1299" s="513"/>
      <c r="L1299" s="513"/>
      <c r="M1299" s="436"/>
      <c r="N1299" s="436"/>
      <c r="O1299" s="436"/>
      <c r="P1299" s="11"/>
      <c r="Q1299" s="81"/>
      <c r="R1299" s="197"/>
      <c r="U1299" s="205"/>
      <c r="V1299" s="206"/>
      <c r="W1299" s="208"/>
      <c r="Y1299" s="209"/>
    </row>
    <row r="1300" spans="2:26" s="200" customFormat="1" ht="13.75" hidden="1" customHeight="1" x14ac:dyDescent="0.3">
      <c r="B1300" s="516"/>
      <c r="C1300" s="202"/>
      <c r="D1300" s="203"/>
      <c r="E1300" s="316"/>
      <c r="F1300" s="316"/>
      <c r="G1300" s="316"/>
      <c r="H1300" s="316"/>
      <c r="I1300" s="316"/>
      <c r="J1300" s="204"/>
      <c r="K1300" s="513"/>
      <c r="L1300" s="513"/>
      <c r="M1300" s="436"/>
      <c r="N1300" s="436"/>
      <c r="O1300" s="436"/>
      <c r="P1300" s="11"/>
      <c r="Q1300" s="55"/>
      <c r="R1300" s="57"/>
      <c r="U1300" s="72"/>
      <c r="V1300" s="206"/>
      <c r="W1300" s="210"/>
    </row>
    <row r="1301" spans="2:26" s="200" customFormat="1" ht="13.75" hidden="1" customHeight="1" x14ac:dyDescent="0.3">
      <c r="B1301" s="516"/>
      <c r="C1301" s="202"/>
      <c r="D1301" s="203"/>
      <c r="E1301" s="316"/>
      <c r="F1301" s="316"/>
      <c r="G1301" s="316"/>
      <c r="H1301" s="316"/>
      <c r="I1301" s="316"/>
      <c r="J1301" s="204"/>
      <c r="K1301" s="513"/>
      <c r="L1301" s="513"/>
      <c r="M1301" s="436"/>
      <c r="N1301" s="436"/>
      <c r="O1301" s="436"/>
      <c r="P1301" s="11"/>
      <c r="Q1301" s="41"/>
      <c r="R1301" s="57"/>
      <c r="U1301" s="211"/>
      <c r="V1301" s="206"/>
    </row>
    <row r="1302" spans="2:26" s="200" customFormat="1" ht="13.75" hidden="1" customHeight="1" x14ac:dyDescent="0.3">
      <c r="B1302" s="516"/>
      <c r="C1302" s="202"/>
      <c r="D1302" s="203"/>
      <c r="E1302" s="316"/>
      <c r="F1302" s="316"/>
      <c r="G1302" s="316"/>
      <c r="H1302" s="316"/>
      <c r="I1302" s="316"/>
      <c r="J1302" s="204"/>
      <c r="K1302" s="513"/>
      <c r="L1302" s="513"/>
      <c r="M1302" s="436"/>
      <c r="N1302" s="436"/>
      <c r="O1302" s="436"/>
      <c r="P1302" s="11"/>
      <c r="Q1302" s="50"/>
      <c r="R1302" s="197"/>
      <c r="U1302" s="212"/>
      <c r="V1302" s="206"/>
      <c r="W1302" s="210"/>
      <c r="Y1302" s="213"/>
    </row>
    <row r="1303" spans="2:26" s="200" customFormat="1" ht="13.75" hidden="1" customHeight="1" x14ac:dyDescent="0.3">
      <c r="B1303" s="516"/>
      <c r="C1303" s="202"/>
      <c r="D1303" s="203"/>
      <c r="E1303" s="316"/>
      <c r="F1303" s="316"/>
      <c r="G1303" s="316"/>
      <c r="H1303" s="316"/>
      <c r="I1303" s="316"/>
      <c r="J1303" s="204"/>
      <c r="K1303" s="513"/>
      <c r="L1303" s="513"/>
      <c r="M1303" s="436"/>
      <c r="N1303" s="436"/>
      <c r="O1303" s="436"/>
      <c r="P1303" s="11"/>
      <c r="Q1303" s="50"/>
      <c r="R1303" s="197"/>
      <c r="U1303" s="214"/>
      <c r="V1303" s="206"/>
      <c r="W1303" s="215"/>
    </row>
    <row r="1304" spans="2:26" s="200" customFormat="1" ht="13.75" hidden="1" customHeight="1" x14ac:dyDescent="0.3">
      <c r="B1304" s="516"/>
      <c r="C1304" s="202"/>
      <c r="D1304" s="203"/>
      <c r="E1304" s="316"/>
      <c r="F1304" s="316"/>
      <c r="G1304" s="316"/>
      <c r="H1304" s="316"/>
      <c r="I1304" s="316"/>
      <c r="J1304" s="204"/>
      <c r="K1304" s="513"/>
      <c r="L1304" s="513"/>
      <c r="M1304" s="436"/>
      <c r="N1304" s="436"/>
      <c r="O1304" s="436"/>
      <c r="P1304" s="11"/>
      <c r="Q1304" s="40"/>
      <c r="R1304" s="198"/>
      <c r="U1304" s="214"/>
      <c r="V1304" s="206"/>
    </row>
    <row r="1305" spans="2:26" s="200" customFormat="1" ht="13.75" hidden="1" customHeight="1" x14ac:dyDescent="0.3">
      <c r="B1305" s="516"/>
      <c r="C1305" s="319"/>
      <c r="D1305" s="216"/>
      <c r="E1305" s="11"/>
      <c r="F1305" s="11"/>
      <c r="G1305" s="11"/>
      <c r="H1305" s="11"/>
      <c r="I1305" s="11"/>
      <c r="J1305" s="204"/>
      <c r="K1305" s="513"/>
      <c r="L1305" s="513"/>
      <c r="M1305" s="436"/>
      <c r="N1305" s="436"/>
      <c r="O1305" s="436"/>
      <c r="P1305" s="11"/>
      <c r="Q1305" s="41"/>
      <c r="R1305" s="57"/>
      <c r="U1305" s="201"/>
    </row>
    <row r="1306" spans="2:26" s="200" customFormat="1" ht="5.25" hidden="1" customHeight="1" x14ac:dyDescent="0.3">
      <c r="B1306" s="318"/>
      <c r="C1306" s="318"/>
      <c r="D1306" s="217"/>
      <c r="E1306" s="318"/>
      <c r="F1306" s="318"/>
      <c r="G1306" s="318"/>
      <c r="H1306" s="318"/>
      <c r="I1306" s="318"/>
      <c r="J1306" s="318"/>
      <c r="K1306" s="517"/>
      <c r="L1306" s="517"/>
      <c r="M1306" s="318"/>
      <c r="N1306" s="517"/>
      <c r="O1306" s="517"/>
      <c r="P1306" s="517"/>
      <c r="Q1306" s="517"/>
      <c r="R1306" s="517"/>
      <c r="U1306" s="201"/>
    </row>
    <row r="1307" spans="2:26" s="200" customFormat="1" ht="15.75" hidden="1" customHeight="1" x14ac:dyDescent="0.3">
      <c r="B1307" s="319"/>
      <c r="C1307" s="319"/>
      <c r="D1307" s="199"/>
      <c r="E1307" s="319"/>
      <c r="F1307" s="319"/>
      <c r="G1307" s="319"/>
      <c r="H1307" s="319"/>
      <c r="I1307" s="319"/>
      <c r="J1307" s="319"/>
      <c r="K1307" s="515"/>
      <c r="L1307" s="515"/>
      <c r="M1307" s="436"/>
      <c r="N1307" s="436"/>
      <c r="O1307" s="436"/>
      <c r="P1307" s="11"/>
      <c r="Q1307" s="41"/>
      <c r="R1307" s="57"/>
      <c r="U1307" s="201"/>
    </row>
    <row r="1308" spans="2:26" s="200" customFormat="1" ht="13.75" hidden="1" customHeight="1" x14ac:dyDescent="0.3">
      <c r="B1308" s="516"/>
      <c r="C1308" s="202"/>
      <c r="D1308" s="203"/>
      <c r="E1308" s="316"/>
      <c r="F1308" s="316"/>
      <c r="G1308" s="316"/>
      <c r="H1308" s="316"/>
      <c r="I1308" s="316"/>
      <c r="J1308" s="204"/>
      <c r="K1308" s="513"/>
      <c r="L1308" s="513"/>
      <c r="M1308" s="436"/>
      <c r="N1308" s="436"/>
      <c r="O1308" s="436"/>
      <c r="P1308" s="11"/>
      <c r="Q1308" s="55"/>
      <c r="R1308" s="196"/>
      <c r="U1308" s="205"/>
      <c r="V1308" s="206"/>
      <c r="W1308" s="207"/>
    </row>
    <row r="1309" spans="2:26" s="200" customFormat="1" ht="13.75" hidden="1" customHeight="1" x14ac:dyDescent="0.3">
      <c r="B1309" s="516"/>
      <c r="C1309" s="202"/>
      <c r="D1309" s="203"/>
      <c r="E1309" s="316"/>
      <c r="F1309" s="316"/>
      <c r="G1309" s="316"/>
      <c r="H1309" s="316"/>
      <c r="I1309" s="316"/>
      <c r="J1309" s="204"/>
      <c r="K1309" s="513"/>
      <c r="L1309" s="513"/>
      <c r="M1309" s="436"/>
      <c r="N1309" s="436"/>
      <c r="O1309" s="436"/>
      <c r="P1309" s="11"/>
      <c r="Q1309" s="81"/>
      <c r="R1309" s="197"/>
      <c r="U1309" s="205"/>
      <c r="V1309" s="206"/>
      <c r="W1309" s="208"/>
      <c r="Y1309" s="209"/>
    </row>
    <row r="1310" spans="2:26" s="200" customFormat="1" ht="13.75" hidden="1" customHeight="1" x14ac:dyDescent="0.3">
      <c r="B1310" s="516"/>
      <c r="C1310" s="202"/>
      <c r="D1310" s="203"/>
      <c r="E1310" s="316"/>
      <c r="F1310" s="316"/>
      <c r="G1310" s="316"/>
      <c r="H1310" s="316"/>
      <c r="I1310" s="316"/>
      <c r="J1310" s="204"/>
      <c r="K1310" s="513"/>
      <c r="L1310" s="513"/>
      <c r="M1310" s="436"/>
      <c r="N1310" s="436"/>
      <c r="O1310" s="436"/>
      <c r="P1310" s="11"/>
      <c r="Q1310" s="55"/>
      <c r="R1310" s="57"/>
      <c r="U1310" s="72"/>
      <c r="V1310" s="206"/>
      <c r="W1310" s="210"/>
      <c r="X1310" s="218"/>
      <c r="Y1310" s="218"/>
      <c r="Z1310" s="218"/>
    </row>
    <row r="1311" spans="2:26" s="200" customFormat="1" ht="13.75" hidden="1" customHeight="1" x14ac:dyDescent="0.3">
      <c r="B1311" s="516"/>
      <c r="C1311" s="202"/>
      <c r="D1311" s="203"/>
      <c r="E1311" s="316"/>
      <c r="F1311" s="316"/>
      <c r="G1311" s="316"/>
      <c r="H1311" s="316"/>
      <c r="I1311" s="316"/>
      <c r="J1311" s="204"/>
      <c r="K1311" s="513"/>
      <c r="L1311" s="513"/>
      <c r="M1311" s="436"/>
      <c r="N1311" s="436"/>
      <c r="O1311" s="436"/>
      <c r="P1311" s="11"/>
      <c r="Q1311" s="41"/>
      <c r="R1311" s="57"/>
      <c r="U1311" s="211"/>
      <c r="V1311" s="206"/>
    </row>
    <row r="1312" spans="2:26" s="200" customFormat="1" ht="13.75" hidden="1" customHeight="1" x14ac:dyDescent="0.3">
      <c r="B1312" s="516"/>
      <c r="C1312" s="202"/>
      <c r="D1312" s="203"/>
      <c r="E1312" s="316"/>
      <c r="F1312" s="316"/>
      <c r="G1312" s="316"/>
      <c r="H1312" s="316"/>
      <c r="I1312" s="316"/>
      <c r="J1312" s="204"/>
      <c r="K1312" s="513"/>
      <c r="L1312" s="513"/>
      <c r="M1312" s="436"/>
      <c r="N1312" s="436"/>
      <c r="O1312" s="436"/>
      <c r="P1312" s="11"/>
      <c r="Q1312" s="50"/>
      <c r="R1312" s="197"/>
      <c r="U1312" s="212"/>
      <c r="V1312" s="206"/>
      <c r="W1312" s="219"/>
      <c r="Y1312" s="213"/>
    </row>
    <row r="1313" spans="1:28" s="200" customFormat="1" ht="13.75" hidden="1" customHeight="1" x14ac:dyDescent="0.3">
      <c r="B1313" s="516"/>
      <c r="C1313" s="202"/>
      <c r="D1313" s="203"/>
      <c r="E1313" s="316"/>
      <c r="F1313" s="316"/>
      <c r="G1313" s="316"/>
      <c r="H1313" s="316"/>
      <c r="I1313" s="316"/>
      <c r="J1313" s="204"/>
      <c r="K1313" s="513"/>
      <c r="L1313" s="513"/>
      <c r="M1313" s="436"/>
      <c r="N1313" s="436"/>
      <c r="O1313" s="436"/>
      <c r="P1313" s="11"/>
      <c r="Q1313" s="50"/>
      <c r="R1313" s="197"/>
      <c r="U1313" s="214"/>
      <c r="V1313" s="206"/>
      <c r="W1313" s="215"/>
    </row>
    <row r="1314" spans="1:28" s="200" customFormat="1" ht="13.75" hidden="1" customHeight="1" x14ac:dyDescent="0.3">
      <c r="B1314" s="516"/>
      <c r="C1314" s="202"/>
      <c r="D1314" s="203"/>
      <c r="E1314" s="316"/>
      <c r="F1314" s="316"/>
      <c r="G1314" s="316"/>
      <c r="H1314" s="316"/>
      <c r="I1314" s="316"/>
      <c r="J1314" s="204"/>
      <c r="K1314" s="513"/>
      <c r="L1314" s="513"/>
      <c r="M1314" s="436"/>
      <c r="N1314" s="436"/>
      <c r="O1314" s="436"/>
      <c r="P1314" s="11"/>
      <c r="Q1314" s="40"/>
      <c r="R1314" s="198"/>
      <c r="U1314" s="214"/>
      <c r="V1314" s="206"/>
    </row>
    <row r="1315" spans="1:28" s="200" customFormat="1" ht="13.75" hidden="1" customHeight="1" x14ac:dyDescent="0.3">
      <c r="B1315" s="516"/>
      <c r="C1315" s="319"/>
      <c r="D1315" s="220"/>
      <c r="E1315" s="11"/>
      <c r="F1315" s="11"/>
      <c r="G1315" s="11"/>
      <c r="H1315" s="11"/>
      <c r="I1315" s="11"/>
      <c r="J1315" s="204"/>
      <c r="K1315" s="513"/>
      <c r="L1315" s="513"/>
      <c r="M1315" s="436"/>
      <c r="N1315" s="436"/>
      <c r="O1315" s="436"/>
      <c r="P1315" s="11"/>
      <c r="Q1315" s="41"/>
      <c r="R1315" s="57"/>
      <c r="U1315" s="201"/>
    </row>
    <row r="1316" spans="1:28" s="200" customFormat="1" ht="5.25" hidden="1" customHeight="1" x14ac:dyDescent="0.3">
      <c r="B1316" s="318"/>
      <c r="C1316" s="318"/>
      <c r="D1316" s="217"/>
      <c r="E1316" s="318"/>
      <c r="F1316" s="318"/>
      <c r="G1316" s="318"/>
      <c r="H1316" s="318"/>
      <c r="I1316" s="318"/>
      <c r="J1316" s="318"/>
      <c r="K1316" s="517"/>
      <c r="L1316" s="517"/>
      <c r="M1316" s="318"/>
      <c r="N1316" s="517"/>
      <c r="O1316" s="517"/>
      <c r="P1316" s="517"/>
      <c r="Q1316" s="517"/>
      <c r="R1316" s="517"/>
      <c r="U1316" s="201"/>
    </row>
    <row r="1317" spans="1:28" s="221" customFormat="1" ht="13.75" hidden="1" customHeight="1" x14ac:dyDescent="0.3">
      <c r="A1317" s="200"/>
      <c r="B1317" s="319"/>
      <c r="C1317" s="319"/>
      <c r="D1317" s="199"/>
      <c r="E1317" s="319"/>
      <c r="F1317" s="319"/>
      <c r="G1317" s="319"/>
      <c r="H1317" s="319"/>
      <c r="I1317" s="319"/>
      <c r="J1317" s="319"/>
      <c r="K1317" s="515"/>
      <c r="L1317" s="515"/>
      <c r="M1317" s="436"/>
      <c r="N1317" s="436"/>
      <c r="O1317" s="436"/>
      <c r="P1317" s="11"/>
      <c r="Q1317" s="41"/>
      <c r="R1317" s="57"/>
      <c r="S1317" s="200"/>
      <c r="T1317" s="200"/>
      <c r="U1317" s="201"/>
      <c r="V1317" s="200"/>
      <c r="W1317" s="200"/>
      <c r="X1317" s="200"/>
      <c r="Y1317" s="200"/>
      <c r="Z1317" s="200"/>
      <c r="AA1317" s="200"/>
      <c r="AB1317" s="200"/>
    </row>
    <row r="1318" spans="1:28" s="200" customFormat="1" ht="12.75" hidden="1" customHeight="1" x14ac:dyDescent="0.3">
      <c r="B1318" s="516"/>
      <c r="C1318" s="202"/>
      <c r="D1318" s="203"/>
      <c r="E1318" s="316"/>
      <c r="F1318" s="316"/>
      <c r="G1318" s="316"/>
      <c r="H1318" s="316"/>
      <c r="I1318" s="316"/>
      <c r="J1318" s="204"/>
      <c r="K1318" s="513"/>
      <c r="L1318" s="513"/>
      <c r="M1318" s="436"/>
      <c r="N1318" s="436"/>
      <c r="O1318" s="436"/>
      <c r="P1318" s="11"/>
      <c r="Q1318" s="55"/>
      <c r="R1318" s="196"/>
      <c r="U1318" s="205"/>
      <c r="V1318" s="206"/>
      <c r="W1318" s="207"/>
    </row>
    <row r="1319" spans="1:28" s="200" customFormat="1" hidden="1" x14ac:dyDescent="0.3">
      <c r="B1319" s="516"/>
      <c r="C1319" s="202"/>
      <c r="D1319" s="203"/>
      <c r="E1319" s="316"/>
      <c r="F1319" s="316"/>
      <c r="G1319" s="316"/>
      <c r="H1319" s="316"/>
      <c r="I1319" s="316"/>
      <c r="J1319" s="204"/>
      <c r="K1319" s="513"/>
      <c r="L1319" s="513"/>
      <c r="M1319" s="436"/>
      <c r="N1319" s="436"/>
      <c r="O1319" s="436"/>
      <c r="P1319" s="11"/>
      <c r="Q1319" s="81"/>
      <c r="R1319" s="197"/>
      <c r="U1319" s="205"/>
      <c r="V1319" s="206"/>
      <c r="W1319" s="208"/>
      <c r="Y1319" s="209"/>
    </row>
    <row r="1320" spans="1:28" s="200" customFormat="1" hidden="1" x14ac:dyDescent="0.3">
      <c r="B1320" s="516"/>
      <c r="C1320" s="202"/>
      <c r="D1320" s="203"/>
      <c r="E1320" s="316"/>
      <c r="F1320" s="316"/>
      <c r="G1320" s="316"/>
      <c r="H1320" s="316"/>
      <c r="I1320" s="316"/>
      <c r="J1320" s="204"/>
      <c r="K1320" s="513"/>
      <c r="L1320" s="513"/>
      <c r="M1320" s="436"/>
      <c r="N1320" s="436"/>
      <c r="O1320" s="436"/>
      <c r="P1320" s="11"/>
      <c r="Q1320" s="55"/>
      <c r="R1320" s="57"/>
      <c r="U1320" s="72"/>
      <c r="V1320" s="206"/>
      <c r="W1320" s="210"/>
    </row>
    <row r="1321" spans="1:28" s="200" customFormat="1" hidden="1" x14ac:dyDescent="0.3">
      <c r="B1321" s="516"/>
      <c r="C1321" s="202"/>
      <c r="D1321" s="203"/>
      <c r="E1321" s="316"/>
      <c r="F1321" s="316"/>
      <c r="G1321" s="316"/>
      <c r="H1321" s="316"/>
      <c r="I1321" s="316"/>
      <c r="J1321" s="204"/>
      <c r="K1321" s="513"/>
      <c r="L1321" s="513"/>
      <c r="M1321" s="436"/>
      <c r="N1321" s="436"/>
      <c r="O1321" s="436"/>
      <c r="P1321" s="11"/>
      <c r="Q1321" s="41"/>
      <c r="R1321" s="57"/>
      <c r="U1321" s="211"/>
      <c r="V1321" s="206"/>
    </row>
    <row r="1322" spans="1:28" s="200" customFormat="1" hidden="1" x14ac:dyDescent="0.3">
      <c r="B1322" s="516"/>
      <c r="C1322" s="202"/>
      <c r="D1322" s="203"/>
      <c r="E1322" s="316"/>
      <c r="F1322" s="316"/>
      <c r="G1322" s="316"/>
      <c r="H1322" s="316"/>
      <c r="I1322" s="316"/>
      <c r="J1322" s="204"/>
      <c r="K1322" s="513"/>
      <c r="L1322" s="513"/>
      <c r="M1322" s="436"/>
      <c r="N1322" s="436"/>
      <c r="O1322" s="436"/>
      <c r="P1322" s="11"/>
      <c r="Q1322" s="50"/>
      <c r="R1322" s="197"/>
      <c r="U1322" s="212"/>
      <c r="V1322" s="206"/>
      <c r="W1322" s="219"/>
      <c r="Y1322" s="213"/>
    </row>
    <row r="1323" spans="1:28" s="200" customFormat="1" hidden="1" x14ac:dyDescent="0.3">
      <c r="B1323" s="516"/>
      <c r="C1323" s="202"/>
      <c r="D1323" s="203"/>
      <c r="E1323" s="316"/>
      <c r="F1323" s="316"/>
      <c r="G1323" s="316"/>
      <c r="H1323" s="316"/>
      <c r="I1323" s="316"/>
      <c r="J1323" s="204"/>
      <c r="K1323" s="513"/>
      <c r="L1323" s="513"/>
      <c r="M1323" s="436"/>
      <c r="N1323" s="436"/>
      <c r="O1323" s="436"/>
      <c r="P1323" s="11"/>
      <c r="Q1323" s="50"/>
      <c r="R1323" s="197"/>
      <c r="U1323" s="214"/>
      <c r="V1323" s="206"/>
      <c r="W1323" s="215"/>
    </row>
    <row r="1324" spans="1:28" s="200" customFormat="1" hidden="1" x14ac:dyDescent="0.3">
      <c r="B1324" s="516"/>
      <c r="C1324" s="202"/>
      <c r="D1324" s="203"/>
      <c r="E1324" s="316"/>
      <c r="F1324" s="316"/>
      <c r="G1324" s="316"/>
      <c r="H1324" s="316"/>
      <c r="I1324" s="316"/>
      <c r="J1324" s="204"/>
      <c r="K1324" s="513"/>
      <c r="L1324" s="513"/>
      <c r="M1324" s="436"/>
      <c r="N1324" s="436"/>
      <c r="O1324" s="436"/>
      <c r="P1324" s="11"/>
      <c r="Q1324" s="40"/>
      <c r="R1324" s="198"/>
      <c r="U1324" s="214"/>
      <c r="V1324" s="206"/>
    </row>
    <row r="1325" spans="1:28" s="200" customFormat="1" hidden="1" x14ac:dyDescent="0.3">
      <c r="B1325" s="516"/>
      <c r="C1325" s="319"/>
      <c r="D1325" s="216"/>
      <c r="E1325" s="11"/>
      <c r="F1325" s="11"/>
      <c r="G1325" s="11"/>
      <c r="H1325" s="11"/>
      <c r="I1325" s="11"/>
      <c r="J1325" s="204"/>
      <c r="K1325" s="513"/>
      <c r="L1325" s="513"/>
      <c r="M1325" s="436"/>
      <c r="N1325" s="436"/>
      <c r="O1325" s="436"/>
      <c r="P1325" s="11"/>
      <c r="Q1325" s="41"/>
      <c r="R1325" s="57"/>
      <c r="U1325" s="201"/>
    </row>
    <row r="1326" spans="1:28" s="200" customFormat="1" hidden="1" x14ac:dyDescent="0.3">
      <c r="B1326" s="318"/>
      <c r="C1326" s="318"/>
      <c r="D1326" s="217"/>
      <c r="E1326" s="318"/>
      <c r="F1326" s="318"/>
      <c r="G1326" s="318"/>
      <c r="H1326" s="318"/>
      <c r="I1326" s="318"/>
      <c r="J1326" s="318"/>
      <c r="K1326" s="517"/>
      <c r="L1326" s="517"/>
      <c r="M1326" s="318"/>
      <c r="N1326" s="517"/>
      <c r="O1326" s="517"/>
      <c r="P1326" s="517"/>
      <c r="Q1326" s="517"/>
      <c r="R1326" s="517"/>
      <c r="U1326" s="201"/>
    </row>
    <row r="1327" spans="1:28" s="200" customFormat="1" hidden="1" x14ac:dyDescent="0.3">
      <c r="B1327" s="319"/>
      <c r="C1327" s="319"/>
      <c r="D1327" s="199"/>
      <c r="E1327" s="319"/>
      <c r="F1327" s="222"/>
      <c r="G1327" s="319"/>
      <c r="H1327" s="319"/>
      <c r="I1327" s="319"/>
      <c r="J1327" s="319"/>
      <c r="K1327" s="515"/>
      <c r="L1327" s="515"/>
      <c r="M1327" s="436"/>
      <c r="N1327" s="436"/>
      <c r="O1327" s="436"/>
      <c r="P1327" s="11"/>
      <c r="Q1327" s="41"/>
      <c r="R1327" s="57"/>
      <c r="U1327" s="201"/>
    </row>
    <row r="1328" spans="1:28" s="200" customFormat="1" hidden="1" x14ac:dyDescent="0.3">
      <c r="B1328" s="516"/>
      <c r="C1328" s="202"/>
      <c r="D1328" s="203"/>
      <c r="E1328" s="316"/>
      <c r="F1328" s="316"/>
      <c r="G1328" s="316"/>
      <c r="H1328" s="316"/>
      <c r="I1328" s="316"/>
      <c r="J1328" s="204"/>
      <c r="K1328" s="513"/>
      <c r="L1328" s="513"/>
      <c r="M1328" s="436"/>
      <c r="N1328" s="436"/>
      <c r="O1328" s="436"/>
      <c r="P1328" s="11"/>
      <c r="Q1328" s="55"/>
      <c r="R1328" s="196"/>
      <c r="U1328" s="205"/>
      <c r="V1328" s="206"/>
      <c r="W1328" s="207"/>
    </row>
    <row r="1329" spans="2:26" s="200" customFormat="1" hidden="1" x14ac:dyDescent="0.3">
      <c r="B1329" s="516"/>
      <c r="C1329" s="202"/>
      <c r="D1329" s="203"/>
      <c r="E1329" s="316"/>
      <c r="F1329" s="316"/>
      <c r="G1329" s="316"/>
      <c r="H1329" s="316"/>
      <c r="I1329" s="316"/>
      <c r="J1329" s="204"/>
      <c r="K1329" s="513"/>
      <c r="L1329" s="513"/>
      <c r="M1329" s="436"/>
      <c r="N1329" s="436"/>
      <c r="O1329" s="436"/>
      <c r="P1329" s="11"/>
      <c r="Q1329" s="81"/>
      <c r="R1329" s="197"/>
      <c r="U1329" s="205"/>
      <c r="V1329" s="206"/>
      <c r="W1329" s="208"/>
      <c r="Y1329" s="209"/>
    </row>
    <row r="1330" spans="2:26" s="200" customFormat="1" hidden="1" x14ac:dyDescent="0.3">
      <c r="B1330" s="516"/>
      <c r="C1330" s="202"/>
      <c r="D1330" s="203"/>
      <c r="E1330" s="316"/>
      <c r="F1330" s="316"/>
      <c r="G1330" s="316"/>
      <c r="H1330" s="316"/>
      <c r="I1330" s="316"/>
      <c r="J1330" s="204"/>
      <c r="K1330" s="513"/>
      <c r="L1330" s="513"/>
      <c r="M1330" s="436"/>
      <c r="N1330" s="436"/>
      <c r="O1330" s="436"/>
      <c r="P1330" s="11"/>
      <c r="Q1330" s="55"/>
      <c r="R1330" s="57"/>
      <c r="U1330" s="72"/>
      <c r="V1330" s="206"/>
      <c r="W1330" s="210"/>
      <c r="X1330" s="218"/>
      <c r="Y1330" s="218"/>
      <c r="Z1330" s="218"/>
    </row>
    <row r="1331" spans="2:26" s="200" customFormat="1" hidden="1" x14ac:dyDescent="0.3">
      <c r="B1331" s="516"/>
      <c r="C1331" s="202"/>
      <c r="D1331" s="203"/>
      <c r="E1331" s="316"/>
      <c r="F1331" s="316"/>
      <c r="G1331" s="316"/>
      <c r="H1331" s="316"/>
      <c r="I1331" s="316"/>
      <c r="J1331" s="204"/>
      <c r="K1331" s="513"/>
      <c r="L1331" s="513"/>
      <c r="M1331" s="436"/>
      <c r="N1331" s="436"/>
      <c r="O1331" s="436"/>
      <c r="P1331" s="11"/>
      <c r="Q1331" s="41"/>
      <c r="R1331" s="57"/>
      <c r="U1331" s="211"/>
      <c r="V1331" s="206"/>
    </row>
    <row r="1332" spans="2:26" s="200" customFormat="1" hidden="1" x14ac:dyDescent="0.3">
      <c r="B1332" s="516"/>
      <c r="C1332" s="202"/>
      <c r="D1332" s="203"/>
      <c r="E1332" s="316"/>
      <c r="F1332" s="316"/>
      <c r="G1332" s="316"/>
      <c r="H1332" s="316"/>
      <c r="I1332" s="316"/>
      <c r="J1332" s="204"/>
      <c r="K1332" s="513"/>
      <c r="L1332" s="513"/>
      <c r="M1332" s="436"/>
      <c r="N1332" s="436"/>
      <c r="O1332" s="436"/>
      <c r="P1332" s="11"/>
      <c r="Q1332" s="50"/>
      <c r="R1332" s="197"/>
      <c r="U1332" s="212"/>
      <c r="V1332" s="206"/>
      <c r="W1332" s="219"/>
      <c r="Y1332" s="213"/>
    </row>
    <row r="1333" spans="2:26" s="200" customFormat="1" hidden="1" x14ac:dyDescent="0.3">
      <c r="B1333" s="516"/>
      <c r="C1333" s="202"/>
      <c r="D1333" s="203"/>
      <c r="E1333" s="316"/>
      <c r="F1333" s="316"/>
      <c r="G1333" s="316"/>
      <c r="H1333" s="316"/>
      <c r="I1333" s="316"/>
      <c r="J1333" s="204"/>
      <c r="K1333" s="513"/>
      <c r="L1333" s="513"/>
      <c r="M1333" s="436"/>
      <c r="N1333" s="436"/>
      <c r="O1333" s="436"/>
      <c r="P1333" s="11"/>
      <c r="Q1333" s="50"/>
      <c r="R1333" s="197"/>
      <c r="U1333" s="214"/>
      <c r="V1333" s="206"/>
      <c r="W1333" s="215"/>
    </row>
    <row r="1334" spans="2:26" s="200" customFormat="1" hidden="1" x14ac:dyDescent="0.3">
      <c r="B1334" s="516"/>
      <c r="C1334" s="202"/>
      <c r="D1334" s="203"/>
      <c r="E1334" s="316"/>
      <c r="F1334" s="316"/>
      <c r="G1334" s="316"/>
      <c r="H1334" s="316"/>
      <c r="I1334" s="316"/>
      <c r="J1334" s="204"/>
      <c r="K1334" s="513"/>
      <c r="L1334" s="513"/>
      <c r="M1334" s="436"/>
      <c r="N1334" s="436"/>
      <c r="O1334" s="436"/>
      <c r="P1334" s="11"/>
      <c r="Q1334" s="40"/>
      <c r="R1334" s="198"/>
      <c r="U1334" s="214"/>
      <c r="V1334" s="206"/>
    </row>
    <row r="1335" spans="2:26" s="200" customFormat="1" hidden="1" x14ac:dyDescent="0.3">
      <c r="B1335" s="516"/>
      <c r="C1335" s="319"/>
      <c r="D1335" s="220"/>
      <c r="E1335" s="11"/>
      <c r="F1335" s="11"/>
      <c r="G1335" s="11"/>
      <c r="H1335" s="11"/>
      <c r="I1335" s="11"/>
      <c r="J1335" s="204"/>
      <c r="K1335" s="513"/>
      <c r="L1335" s="513"/>
      <c r="M1335" s="436"/>
      <c r="N1335" s="436"/>
      <c r="O1335" s="436"/>
      <c r="P1335" s="11"/>
      <c r="Q1335" s="41"/>
      <c r="R1335" s="57"/>
      <c r="U1335" s="201"/>
    </row>
    <row r="1336" spans="2:26" s="200" customFormat="1" ht="5.25" hidden="1" customHeight="1" x14ac:dyDescent="0.3">
      <c r="B1336" s="315"/>
      <c r="C1336" s="319"/>
      <c r="D1336" s="220"/>
      <c r="E1336" s="11"/>
      <c r="F1336" s="11"/>
      <c r="G1336" s="11"/>
      <c r="H1336" s="11"/>
      <c r="I1336" s="11"/>
      <c r="J1336" s="204"/>
      <c r="K1336" s="316"/>
      <c r="L1336" s="316"/>
      <c r="M1336" s="317"/>
      <c r="N1336" s="317"/>
      <c r="O1336" s="317"/>
      <c r="P1336" s="11"/>
      <c r="Q1336" s="41"/>
      <c r="R1336" s="57"/>
      <c r="U1336" s="201"/>
    </row>
    <row r="1337" spans="2:26" s="200" customFormat="1" ht="13.75" hidden="1" customHeight="1" x14ac:dyDescent="0.3">
      <c r="B1337" s="518"/>
      <c r="C1337" s="518"/>
      <c r="D1337" s="223"/>
      <c r="E1337" s="223"/>
      <c r="F1337" s="223"/>
      <c r="G1337" s="223"/>
      <c r="H1337" s="223"/>
      <c r="I1337" s="223"/>
      <c r="J1337" s="224"/>
      <c r="K1337" s="518"/>
      <c r="L1337" s="518"/>
      <c r="M1337" s="518"/>
      <c r="N1337" s="518"/>
      <c r="O1337" s="225"/>
      <c r="P1337" s="226"/>
      <c r="Q1337" s="227"/>
      <c r="R1337" s="228"/>
      <c r="U1337" s="201"/>
    </row>
    <row r="1338" spans="2:26" s="200" customFormat="1" ht="5.25" hidden="1" customHeight="1" x14ac:dyDescent="0.3">
      <c r="B1338" s="318"/>
      <c r="C1338" s="318"/>
      <c r="D1338" s="217"/>
      <c r="E1338" s="318"/>
      <c r="F1338" s="318"/>
      <c r="G1338" s="318"/>
      <c r="H1338" s="318"/>
      <c r="I1338" s="318"/>
      <c r="J1338" s="318"/>
      <c r="K1338" s="517"/>
      <c r="L1338" s="517"/>
      <c r="M1338" s="318"/>
      <c r="N1338" s="517"/>
      <c r="O1338" s="517"/>
      <c r="P1338" s="517"/>
      <c r="Q1338" s="517"/>
      <c r="R1338" s="517"/>
      <c r="U1338" s="201"/>
    </row>
    <row r="1339" spans="2:26" s="200" customFormat="1" ht="15.75" hidden="1" customHeight="1" x14ac:dyDescent="0.3">
      <c r="B1339" s="319"/>
      <c r="C1339" s="319"/>
      <c r="D1339" s="199"/>
      <c r="E1339" s="319"/>
      <c r="F1339" s="319"/>
      <c r="G1339" s="319"/>
      <c r="H1339" s="319"/>
      <c r="I1339" s="319"/>
      <c r="J1339" s="319"/>
      <c r="K1339" s="515"/>
      <c r="L1339" s="515"/>
      <c r="M1339" s="436"/>
      <c r="N1339" s="436"/>
      <c r="O1339" s="436"/>
      <c r="P1339" s="11"/>
      <c r="Q1339" s="41"/>
      <c r="R1339" s="57"/>
      <c r="U1339" s="201"/>
    </row>
    <row r="1340" spans="2:26" s="200" customFormat="1" ht="13.75" hidden="1" customHeight="1" x14ac:dyDescent="0.3">
      <c r="B1340" s="516"/>
      <c r="C1340" s="202"/>
      <c r="D1340" s="203"/>
      <c r="E1340" s="316"/>
      <c r="F1340" s="316"/>
      <c r="G1340" s="316"/>
      <c r="H1340" s="316"/>
      <c r="I1340" s="316"/>
      <c r="J1340" s="204"/>
      <c r="K1340" s="513"/>
      <c r="L1340" s="513"/>
      <c r="M1340" s="436"/>
      <c r="N1340" s="436"/>
      <c r="O1340" s="436"/>
      <c r="P1340" s="11"/>
      <c r="Q1340" s="55"/>
      <c r="R1340" s="196"/>
      <c r="U1340" s="205"/>
      <c r="V1340" s="206"/>
      <c r="W1340" s="207"/>
    </row>
    <row r="1341" spans="2:26" s="200" customFormat="1" ht="13.75" hidden="1" customHeight="1" x14ac:dyDescent="0.3">
      <c r="B1341" s="516"/>
      <c r="C1341" s="202"/>
      <c r="D1341" s="203"/>
      <c r="E1341" s="316"/>
      <c r="F1341" s="316"/>
      <c r="G1341" s="316"/>
      <c r="H1341" s="316"/>
      <c r="I1341" s="316"/>
      <c r="J1341" s="204"/>
      <c r="K1341" s="513"/>
      <c r="L1341" s="513"/>
      <c r="M1341" s="436"/>
      <c r="N1341" s="436"/>
      <c r="O1341" s="436"/>
      <c r="P1341" s="11"/>
      <c r="Q1341" s="81"/>
      <c r="R1341" s="197"/>
      <c r="U1341" s="205"/>
      <c r="V1341" s="206"/>
      <c r="W1341" s="208"/>
      <c r="Y1341" s="209"/>
    </row>
    <row r="1342" spans="2:26" s="200" customFormat="1" ht="13.75" hidden="1" customHeight="1" x14ac:dyDescent="0.3">
      <c r="B1342" s="516"/>
      <c r="C1342" s="202"/>
      <c r="D1342" s="203"/>
      <c r="E1342" s="316"/>
      <c r="F1342" s="316"/>
      <c r="G1342" s="316"/>
      <c r="H1342" s="316"/>
      <c r="I1342" s="316"/>
      <c r="J1342" s="204"/>
      <c r="K1342" s="513"/>
      <c r="L1342" s="513"/>
      <c r="M1342" s="436"/>
      <c r="N1342" s="436"/>
      <c r="O1342" s="436"/>
      <c r="P1342" s="11"/>
      <c r="Q1342" s="55"/>
      <c r="R1342" s="57"/>
      <c r="U1342" s="72"/>
      <c r="V1342" s="206"/>
      <c r="W1342" s="210"/>
    </row>
    <row r="1343" spans="2:26" s="200" customFormat="1" ht="13.75" hidden="1" customHeight="1" x14ac:dyDescent="0.3">
      <c r="B1343" s="516"/>
      <c r="C1343" s="202"/>
      <c r="D1343" s="203"/>
      <c r="E1343" s="316"/>
      <c r="F1343" s="316"/>
      <c r="G1343" s="316"/>
      <c r="H1343" s="316"/>
      <c r="I1343" s="316"/>
      <c r="J1343" s="204"/>
      <c r="K1343" s="513"/>
      <c r="L1343" s="513"/>
      <c r="M1343" s="436"/>
      <c r="N1343" s="436"/>
      <c r="O1343" s="436"/>
      <c r="P1343" s="11"/>
      <c r="Q1343" s="41"/>
      <c r="R1343" s="57"/>
      <c r="U1343" s="211"/>
      <c r="V1343" s="206"/>
    </row>
    <row r="1344" spans="2:26" s="200" customFormat="1" ht="13.75" hidden="1" customHeight="1" x14ac:dyDescent="0.3">
      <c r="B1344" s="516"/>
      <c r="C1344" s="202"/>
      <c r="D1344" s="203"/>
      <c r="E1344" s="316"/>
      <c r="F1344" s="316"/>
      <c r="G1344" s="316"/>
      <c r="H1344" s="316"/>
      <c r="I1344" s="316"/>
      <c r="J1344" s="204"/>
      <c r="K1344" s="513"/>
      <c r="L1344" s="513"/>
      <c r="M1344" s="436"/>
      <c r="N1344" s="436"/>
      <c r="O1344" s="436"/>
      <c r="P1344" s="11"/>
      <c r="Q1344" s="50"/>
      <c r="R1344" s="197"/>
      <c r="U1344" s="212"/>
      <c r="V1344" s="206"/>
      <c r="W1344" s="210"/>
      <c r="Y1344" s="213"/>
    </row>
    <row r="1345" spans="1:28" s="200" customFormat="1" ht="13.75" hidden="1" customHeight="1" x14ac:dyDescent="0.3">
      <c r="B1345" s="516"/>
      <c r="C1345" s="202"/>
      <c r="D1345" s="203"/>
      <c r="E1345" s="316"/>
      <c r="F1345" s="316"/>
      <c r="G1345" s="316"/>
      <c r="H1345" s="316"/>
      <c r="I1345" s="316"/>
      <c r="J1345" s="204"/>
      <c r="K1345" s="513"/>
      <c r="L1345" s="513"/>
      <c r="M1345" s="436"/>
      <c r="N1345" s="436"/>
      <c r="O1345" s="436"/>
      <c r="P1345" s="11"/>
      <c r="Q1345" s="50"/>
      <c r="R1345" s="197"/>
      <c r="U1345" s="214"/>
      <c r="V1345" s="206"/>
      <c r="W1345" s="215"/>
    </row>
    <row r="1346" spans="1:28" s="200" customFormat="1" ht="13.75" hidden="1" customHeight="1" x14ac:dyDescent="0.3">
      <c r="B1346" s="516"/>
      <c r="C1346" s="202"/>
      <c r="D1346" s="203"/>
      <c r="E1346" s="316"/>
      <c r="F1346" s="316"/>
      <c r="G1346" s="316"/>
      <c r="H1346" s="316"/>
      <c r="I1346" s="316"/>
      <c r="J1346" s="204"/>
      <c r="K1346" s="513"/>
      <c r="L1346" s="513"/>
      <c r="M1346" s="436"/>
      <c r="N1346" s="436"/>
      <c r="O1346" s="436"/>
      <c r="P1346" s="11"/>
      <c r="Q1346" s="40"/>
      <c r="R1346" s="198"/>
      <c r="U1346" s="214"/>
      <c r="V1346" s="206"/>
    </row>
    <row r="1347" spans="1:28" s="200" customFormat="1" ht="13.75" hidden="1" customHeight="1" x14ac:dyDescent="0.3">
      <c r="B1347" s="516"/>
      <c r="C1347" s="319"/>
      <c r="D1347" s="216"/>
      <c r="E1347" s="11"/>
      <c r="F1347" s="11"/>
      <c r="G1347" s="11"/>
      <c r="H1347" s="11"/>
      <c r="I1347" s="11"/>
      <c r="J1347" s="204"/>
      <c r="K1347" s="513"/>
      <c r="L1347" s="513"/>
      <c r="M1347" s="436"/>
      <c r="N1347" s="436"/>
      <c r="O1347" s="436"/>
      <c r="P1347" s="11"/>
      <c r="Q1347" s="41"/>
      <c r="R1347" s="57"/>
      <c r="U1347" s="201"/>
    </row>
    <row r="1348" spans="1:28" s="200" customFormat="1" ht="5.25" hidden="1" customHeight="1" x14ac:dyDescent="0.3">
      <c r="B1348" s="318"/>
      <c r="C1348" s="318"/>
      <c r="D1348" s="217"/>
      <c r="E1348" s="318"/>
      <c r="F1348" s="318"/>
      <c r="G1348" s="318"/>
      <c r="H1348" s="318"/>
      <c r="I1348" s="318"/>
      <c r="J1348" s="318"/>
      <c r="K1348" s="517"/>
      <c r="L1348" s="517"/>
      <c r="M1348" s="318"/>
      <c r="N1348" s="517"/>
      <c r="O1348" s="517"/>
      <c r="P1348" s="517"/>
      <c r="Q1348" s="517"/>
      <c r="R1348" s="517"/>
      <c r="U1348" s="201"/>
    </row>
    <row r="1349" spans="1:28" s="200" customFormat="1" ht="15.75" hidden="1" customHeight="1" x14ac:dyDescent="0.3">
      <c r="B1349" s="319"/>
      <c r="C1349" s="319"/>
      <c r="D1349" s="199"/>
      <c r="E1349" s="319"/>
      <c r="F1349" s="319"/>
      <c r="G1349" s="319"/>
      <c r="H1349" s="319"/>
      <c r="I1349" s="319"/>
      <c r="J1349" s="319"/>
      <c r="K1349" s="515"/>
      <c r="L1349" s="515"/>
      <c r="M1349" s="436"/>
      <c r="N1349" s="436"/>
      <c r="O1349" s="436"/>
      <c r="P1349" s="11"/>
      <c r="Q1349" s="41"/>
      <c r="R1349" s="57"/>
      <c r="U1349" s="201"/>
    </row>
    <row r="1350" spans="1:28" s="200" customFormat="1" ht="13.75" hidden="1" customHeight="1" x14ac:dyDescent="0.3">
      <c r="B1350" s="516"/>
      <c r="C1350" s="202"/>
      <c r="D1350" s="203"/>
      <c r="E1350" s="316"/>
      <c r="F1350" s="316"/>
      <c r="G1350" s="316"/>
      <c r="H1350" s="316"/>
      <c r="I1350" s="316"/>
      <c r="J1350" s="204"/>
      <c r="K1350" s="513"/>
      <c r="L1350" s="513"/>
      <c r="M1350" s="436"/>
      <c r="N1350" s="436"/>
      <c r="O1350" s="436"/>
      <c r="P1350" s="11"/>
      <c r="Q1350" s="55"/>
      <c r="R1350" s="196"/>
      <c r="U1350" s="205"/>
      <c r="V1350" s="206"/>
      <c r="W1350" s="207"/>
    </row>
    <row r="1351" spans="1:28" s="200" customFormat="1" ht="13.75" hidden="1" customHeight="1" x14ac:dyDescent="0.3">
      <c r="B1351" s="516"/>
      <c r="C1351" s="202"/>
      <c r="D1351" s="203"/>
      <c r="E1351" s="316"/>
      <c r="F1351" s="316"/>
      <c r="G1351" s="316"/>
      <c r="H1351" s="316"/>
      <c r="I1351" s="316"/>
      <c r="J1351" s="204"/>
      <c r="K1351" s="513"/>
      <c r="L1351" s="513"/>
      <c r="M1351" s="436"/>
      <c r="N1351" s="436"/>
      <c r="O1351" s="436"/>
      <c r="P1351" s="11"/>
      <c r="Q1351" s="81"/>
      <c r="R1351" s="197"/>
      <c r="U1351" s="205"/>
      <c r="V1351" s="206"/>
      <c r="W1351" s="208"/>
      <c r="Y1351" s="209"/>
    </row>
    <row r="1352" spans="1:28" s="200" customFormat="1" ht="13.75" hidden="1" customHeight="1" x14ac:dyDescent="0.3">
      <c r="B1352" s="516"/>
      <c r="C1352" s="202"/>
      <c r="D1352" s="203"/>
      <c r="E1352" s="316"/>
      <c r="F1352" s="316"/>
      <c r="G1352" s="316"/>
      <c r="H1352" s="316"/>
      <c r="I1352" s="316"/>
      <c r="J1352" s="204"/>
      <c r="K1352" s="513"/>
      <c r="L1352" s="513"/>
      <c r="M1352" s="436"/>
      <c r="N1352" s="436"/>
      <c r="O1352" s="436"/>
      <c r="P1352" s="11"/>
      <c r="Q1352" s="55"/>
      <c r="R1352" s="57"/>
      <c r="U1352" s="72"/>
      <c r="V1352" s="206"/>
      <c r="W1352" s="210"/>
      <c r="X1352" s="218"/>
      <c r="Y1352" s="218"/>
      <c r="Z1352" s="218"/>
    </row>
    <row r="1353" spans="1:28" s="200" customFormat="1" ht="13.75" hidden="1" customHeight="1" x14ac:dyDescent="0.3">
      <c r="B1353" s="516"/>
      <c r="C1353" s="202"/>
      <c r="D1353" s="203"/>
      <c r="E1353" s="316"/>
      <c r="F1353" s="316"/>
      <c r="G1353" s="316"/>
      <c r="H1353" s="316"/>
      <c r="I1353" s="316"/>
      <c r="J1353" s="204"/>
      <c r="K1353" s="513"/>
      <c r="L1353" s="513"/>
      <c r="M1353" s="436"/>
      <c r="N1353" s="436"/>
      <c r="O1353" s="436"/>
      <c r="P1353" s="11"/>
      <c r="Q1353" s="41"/>
      <c r="R1353" s="57"/>
      <c r="U1353" s="211"/>
      <c r="V1353" s="206"/>
    </row>
    <row r="1354" spans="1:28" s="200" customFormat="1" ht="13.75" hidden="1" customHeight="1" x14ac:dyDescent="0.3">
      <c r="B1354" s="516"/>
      <c r="C1354" s="202"/>
      <c r="D1354" s="203"/>
      <c r="E1354" s="316"/>
      <c r="F1354" s="316"/>
      <c r="G1354" s="316"/>
      <c r="H1354" s="316"/>
      <c r="I1354" s="316"/>
      <c r="J1354" s="204"/>
      <c r="K1354" s="513"/>
      <c r="L1354" s="513"/>
      <c r="M1354" s="436"/>
      <c r="N1354" s="436"/>
      <c r="O1354" s="436"/>
      <c r="P1354" s="11"/>
      <c r="Q1354" s="50"/>
      <c r="R1354" s="197"/>
      <c r="U1354" s="212"/>
      <c r="V1354" s="206"/>
      <c r="W1354" s="219"/>
      <c r="Y1354" s="213"/>
    </row>
    <row r="1355" spans="1:28" s="200" customFormat="1" ht="13.75" hidden="1" customHeight="1" x14ac:dyDescent="0.3">
      <c r="B1355" s="516"/>
      <c r="C1355" s="202"/>
      <c r="D1355" s="203"/>
      <c r="E1355" s="316"/>
      <c r="F1355" s="316"/>
      <c r="G1355" s="316"/>
      <c r="H1355" s="316"/>
      <c r="I1355" s="316"/>
      <c r="J1355" s="204"/>
      <c r="K1355" s="513"/>
      <c r="L1355" s="513"/>
      <c r="M1355" s="436"/>
      <c r="N1355" s="436"/>
      <c r="O1355" s="436"/>
      <c r="P1355" s="11"/>
      <c r="Q1355" s="50"/>
      <c r="R1355" s="197"/>
      <c r="U1355" s="214"/>
      <c r="V1355" s="206"/>
      <c r="W1355" s="215"/>
    </row>
    <row r="1356" spans="1:28" s="200" customFormat="1" ht="13.75" hidden="1" customHeight="1" x14ac:dyDescent="0.3">
      <c r="B1356" s="516"/>
      <c r="C1356" s="202"/>
      <c r="D1356" s="203"/>
      <c r="E1356" s="316"/>
      <c r="F1356" s="316"/>
      <c r="G1356" s="316"/>
      <c r="H1356" s="316"/>
      <c r="I1356" s="316"/>
      <c r="J1356" s="204"/>
      <c r="K1356" s="513"/>
      <c r="L1356" s="513"/>
      <c r="M1356" s="436"/>
      <c r="N1356" s="436"/>
      <c r="O1356" s="436"/>
      <c r="P1356" s="11"/>
      <c r="Q1356" s="40"/>
      <c r="R1356" s="198"/>
      <c r="U1356" s="214"/>
      <c r="V1356" s="206"/>
    </row>
    <row r="1357" spans="1:28" s="200" customFormat="1" ht="13.75" hidden="1" customHeight="1" x14ac:dyDescent="0.3">
      <c r="B1357" s="516"/>
      <c r="C1357" s="319"/>
      <c r="D1357" s="220"/>
      <c r="E1357" s="11"/>
      <c r="F1357" s="11"/>
      <c r="G1357" s="11"/>
      <c r="H1357" s="11"/>
      <c r="I1357" s="11"/>
      <c r="J1357" s="204"/>
      <c r="K1357" s="513"/>
      <c r="L1357" s="513"/>
      <c r="M1357" s="436"/>
      <c r="N1357" s="436"/>
      <c r="O1357" s="436"/>
      <c r="P1357" s="11"/>
      <c r="Q1357" s="41"/>
      <c r="R1357" s="57"/>
      <c r="U1357" s="201"/>
    </row>
    <row r="1358" spans="1:28" s="200" customFormat="1" ht="5.25" hidden="1" customHeight="1" x14ac:dyDescent="0.3">
      <c r="B1358" s="318"/>
      <c r="C1358" s="318"/>
      <c r="D1358" s="217"/>
      <c r="E1358" s="318"/>
      <c r="F1358" s="318"/>
      <c r="G1358" s="318"/>
      <c r="H1358" s="318"/>
      <c r="I1358" s="318"/>
      <c r="J1358" s="318"/>
      <c r="K1358" s="517"/>
      <c r="L1358" s="517"/>
      <c r="M1358" s="318"/>
      <c r="N1358" s="517"/>
      <c r="O1358" s="517"/>
      <c r="P1358" s="517"/>
      <c r="Q1358" s="517"/>
      <c r="R1358" s="517"/>
      <c r="U1358" s="201"/>
    </row>
    <row r="1359" spans="1:28" s="221" customFormat="1" ht="13.75" hidden="1" customHeight="1" x14ac:dyDescent="0.3">
      <c r="A1359" s="200"/>
      <c r="B1359" s="319"/>
      <c r="C1359" s="319"/>
      <c r="D1359" s="199"/>
      <c r="E1359" s="319"/>
      <c r="F1359" s="319"/>
      <c r="G1359" s="319"/>
      <c r="H1359" s="319"/>
      <c r="I1359" s="319"/>
      <c r="J1359" s="319"/>
      <c r="K1359" s="515"/>
      <c r="L1359" s="515"/>
      <c r="M1359" s="436"/>
      <c r="N1359" s="436"/>
      <c r="O1359" s="436"/>
      <c r="P1359" s="11"/>
      <c r="Q1359" s="41"/>
      <c r="R1359" s="57"/>
      <c r="S1359" s="200"/>
      <c r="T1359" s="200"/>
      <c r="U1359" s="201"/>
      <c r="V1359" s="200"/>
      <c r="W1359" s="200"/>
      <c r="X1359" s="200"/>
      <c r="Y1359" s="200"/>
      <c r="Z1359" s="200"/>
      <c r="AA1359" s="200"/>
      <c r="AB1359" s="200"/>
    </row>
    <row r="1360" spans="1:28" s="200" customFormat="1" ht="12.75" hidden="1" customHeight="1" x14ac:dyDescent="0.3">
      <c r="B1360" s="516"/>
      <c r="C1360" s="202"/>
      <c r="D1360" s="203"/>
      <c r="E1360" s="316"/>
      <c r="F1360" s="316"/>
      <c r="G1360" s="316"/>
      <c r="H1360" s="316"/>
      <c r="I1360" s="316"/>
      <c r="J1360" s="204"/>
      <c r="K1360" s="513"/>
      <c r="L1360" s="513"/>
      <c r="M1360" s="436"/>
      <c r="N1360" s="436"/>
      <c r="O1360" s="436"/>
      <c r="P1360" s="11"/>
      <c r="Q1360" s="55"/>
      <c r="R1360" s="196"/>
      <c r="U1360" s="205"/>
      <c r="V1360" s="206"/>
      <c r="W1360" s="207"/>
    </row>
    <row r="1361" spans="2:26" s="200" customFormat="1" hidden="1" x14ac:dyDescent="0.3">
      <c r="B1361" s="516"/>
      <c r="C1361" s="202"/>
      <c r="D1361" s="203"/>
      <c r="E1361" s="316"/>
      <c r="F1361" s="316"/>
      <c r="G1361" s="316"/>
      <c r="H1361" s="316"/>
      <c r="I1361" s="316"/>
      <c r="J1361" s="204"/>
      <c r="K1361" s="513"/>
      <c r="L1361" s="513"/>
      <c r="M1361" s="436"/>
      <c r="N1361" s="436"/>
      <c r="O1361" s="436"/>
      <c r="P1361" s="11"/>
      <c r="Q1361" s="81"/>
      <c r="R1361" s="197"/>
      <c r="U1361" s="205"/>
      <c r="V1361" s="206"/>
      <c r="W1361" s="208"/>
      <c r="Y1361" s="209"/>
    </row>
    <row r="1362" spans="2:26" s="200" customFormat="1" hidden="1" x14ac:dyDescent="0.3">
      <c r="B1362" s="516"/>
      <c r="C1362" s="202"/>
      <c r="D1362" s="203"/>
      <c r="E1362" s="316"/>
      <c r="F1362" s="316"/>
      <c r="G1362" s="316"/>
      <c r="H1362" s="316"/>
      <c r="I1362" s="316"/>
      <c r="J1362" s="204"/>
      <c r="K1362" s="513"/>
      <c r="L1362" s="513"/>
      <c r="M1362" s="436"/>
      <c r="N1362" s="436"/>
      <c r="O1362" s="436"/>
      <c r="P1362" s="11"/>
      <c r="Q1362" s="55"/>
      <c r="R1362" s="57"/>
      <c r="U1362" s="72"/>
      <c r="V1362" s="206"/>
      <c r="W1362" s="210"/>
    </row>
    <row r="1363" spans="2:26" s="200" customFormat="1" hidden="1" x14ac:dyDescent="0.3">
      <c r="B1363" s="516"/>
      <c r="C1363" s="202"/>
      <c r="D1363" s="203"/>
      <c r="E1363" s="316"/>
      <c r="F1363" s="316"/>
      <c r="G1363" s="316"/>
      <c r="H1363" s="316"/>
      <c r="I1363" s="316"/>
      <c r="J1363" s="204"/>
      <c r="K1363" s="513"/>
      <c r="L1363" s="513"/>
      <c r="M1363" s="436"/>
      <c r="N1363" s="436"/>
      <c r="O1363" s="436"/>
      <c r="P1363" s="11"/>
      <c r="Q1363" s="41"/>
      <c r="R1363" s="57"/>
      <c r="U1363" s="211"/>
      <c r="V1363" s="206"/>
    </row>
    <row r="1364" spans="2:26" s="200" customFormat="1" hidden="1" x14ac:dyDescent="0.3">
      <c r="B1364" s="516"/>
      <c r="C1364" s="202"/>
      <c r="D1364" s="203"/>
      <c r="E1364" s="316"/>
      <c r="F1364" s="316"/>
      <c r="G1364" s="316"/>
      <c r="H1364" s="316"/>
      <c r="I1364" s="316"/>
      <c r="J1364" s="204"/>
      <c r="K1364" s="513"/>
      <c r="L1364" s="513"/>
      <c r="M1364" s="436"/>
      <c r="N1364" s="436"/>
      <c r="O1364" s="436"/>
      <c r="P1364" s="11"/>
      <c r="Q1364" s="50"/>
      <c r="R1364" s="197"/>
      <c r="U1364" s="212"/>
      <c r="V1364" s="206"/>
      <c r="W1364" s="219"/>
      <c r="Y1364" s="213"/>
    </row>
    <row r="1365" spans="2:26" s="200" customFormat="1" hidden="1" x14ac:dyDescent="0.3">
      <c r="B1365" s="516"/>
      <c r="C1365" s="202"/>
      <c r="D1365" s="203"/>
      <c r="E1365" s="316"/>
      <c r="F1365" s="316"/>
      <c r="G1365" s="316"/>
      <c r="H1365" s="316"/>
      <c r="I1365" s="316"/>
      <c r="J1365" s="204"/>
      <c r="K1365" s="513"/>
      <c r="L1365" s="513"/>
      <c r="M1365" s="436"/>
      <c r="N1365" s="436"/>
      <c r="O1365" s="436"/>
      <c r="P1365" s="11"/>
      <c r="Q1365" s="50"/>
      <c r="R1365" s="197"/>
      <c r="U1365" s="214"/>
      <c r="V1365" s="206"/>
      <c r="W1365" s="215"/>
    </row>
    <row r="1366" spans="2:26" s="200" customFormat="1" hidden="1" x14ac:dyDescent="0.3">
      <c r="B1366" s="516"/>
      <c r="C1366" s="202"/>
      <c r="D1366" s="203"/>
      <c r="E1366" s="316"/>
      <c r="F1366" s="316"/>
      <c r="G1366" s="316"/>
      <c r="H1366" s="316"/>
      <c r="I1366" s="316"/>
      <c r="J1366" s="204"/>
      <c r="K1366" s="513"/>
      <c r="L1366" s="513"/>
      <c r="M1366" s="436"/>
      <c r="N1366" s="436"/>
      <c r="O1366" s="436"/>
      <c r="P1366" s="11"/>
      <c r="Q1366" s="40"/>
      <c r="R1366" s="198"/>
      <c r="U1366" s="214"/>
      <c r="V1366" s="206"/>
    </row>
    <row r="1367" spans="2:26" s="200" customFormat="1" hidden="1" x14ac:dyDescent="0.3">
      <c r="B1367" s="516"/>
      <c r="C1367" s="319"/>
      <c r="D1367" s="216"/>
      <c r="E1367" s="11"/>
      <c r="F1367" s="11"/>
      <c r="G1367" s="11"/>
      <c r="H1367" s="11"/>
      <c r="I1367" s="11"/>
      <c r="J1367" s="204"/>
      <c r="K1367" s="513"/>
      <c r="L1367" s="513"/>
      <c r="M1367" s="436"/>
      <c r="N1367" s="436"/>
      <c r="O1367" s="436"/>
      <c r="P1367" s="11"/>
      <c r="Q1367" s="41"/>
      <c r="R1367" s="57"/>
      <c r="U1367" s="201"/>
    </row>
    <row r="1368" spans="2:26" s="200" customFormat="1" hidden="1" x14ac:dyDescent="0.3">
      <c r="B1368" s="318"/>
      <c r="C1368" s="318"/>
      <c r="D1368" s="217"/>
      <c r="E1368" s="318"/>
      <c r="F1368" s="318"/>
      <c r="G1368" s="318"/>
      <c r="H1368" s="318"/>
      <c r="I1368" s="318"/>
      <c r="J1368" s="318"/>
      <c r="K1368" s="517"/>
      <c r="L1368" s="517"/>
      <c r="M1368" s="318"/>
      <c r="N1368" s="517"/>
      <c r="O1368" s="517"/>
      <c r="P1368" s="517"/>
      <c r="Q1368" s="517"/>
      <c r="R1368" s="517"/>
      <c r="U1368" s="201"/>
    </row>
    <row r="1369" spans="2:26" s="200" customFormat="1" hidden="1" x14ac:dyDescent="0.3">
      <c r="B1369" s="319"/>
      <c r="C1369" s="319"/>
      <c r="D1369" s="199"/>
      <c r="E1369" s="319"/>
      <c r="F1369" s="222"/>
      <c r="G1369" s="319"/>
      <c r="H1369" s="319"/>
      <c r="I1369" s="319"/>
      <c r="J1369" s="319"/>
      <c r="K1369" s="515"/>
      <c r="L1369" s="515"/>
      <c r="M1369" s="436"/>
      <c r="N1369" s="436"/>
      <c r="O1369" s="436"/>
      <c r="P1369" s="11"/>
      <c r="Q1369" s="41"/>
      <c r="R1369" s="57"/>
      <c r="U1369" s="201"/>
    </row>
    <row r="1370" spans="2:26" s="200" customFormat="1" hidden="1" x14ac:dyDescent="0.3">
      <c r="B1370" s="516"/>
      <c r="C1370" s="202"/>
      <c r="D1370" s="203"/>
      <c r="E1370" s="316"/>
      <c r="F1370" s="316"/>
      <c r="G1370" s="316"/>
      <c r="H1370" s="316"/>
      <c r="I1370" s="316"/>
      <c r="J1370" s="204"/>
      <c r="K1370" s="513"/>
      <c r="L1370" s="513"/>
      <c r="M1370" s="436"/>
      <c r="N1370" s="436"/>
      <c r="O1370" s="436"/>
      <c r="P1370" s="11"/>
      <c r="Q1370" s="55"/>
      <c r="R1370" s="196"/>
      <c r="U1370" s="205"/>
      <c r="V1370" s="206"/>
      <c r="W1370" s="207"/>
    </row>
    <row r="1371" spans="2:26" s="200" customFormat="1" hidden="1" x14ac:dyDescent="0.3">
      <c r="B1371" s="516"/>
      <c r="C1371" s="202"/>
      <c r="D1371" s="203"/>
      <c r="E1371" s="316"/>
      <c r="F1371" s="316"/>
      <c r="G1371" s="316"/>
      <c r="H1371" s="316"/>
      <c r="I1371" s="316"/>
      <c r="J1371" s="204"/>
      <c r="K1371" s="513"/>
      <c r="L1371" s="513"/>
      <c r="M1371" s="436"/>
      <c r="N1371" s="436"/>
      <c r="O1371" s="436"/>
      <c r="P1371" s="11"/>
      <c r="Q1371" s="81"/>
      <c r="R1371" s="197"/>
      <c r="U1371" s="205"/>
      <c r="V1371" s="206"/>
      <c r="W1371" s="208"/>
      <c r="Y1371" s="209"/>
    </row>
    <row r="1372" spans="2:26" s="200" customFormat="1" hidden="1" x14ac:dyDescent="0.3">
      <c r="B1372" s="516"/>
      <c r="C1372" s="202"/>
      <c r="D1372" s="203"/>
      <c r="E1372" s="316"/>
      <c r="F1372" s="316"/>
      <c r="G1372" s="316"/>
      <c r="H1372" s="316"/>
      <c r="I1372" s="316"/>
      <c r="J1372" s="204"/>
      <c r="K1372" s="513"/>
      <c r="L1372" s="513"/>
      <c r="M1372" s="436"/>
      <c r="N1372" s="436"/>
      <c r="O1372" s="436"/>
      <c r="P1372" s="11"/>
      <c r="Q1372" s="55"/>
      <c r="R1372" s="57"/>
      <c r="U1372" s="72"/>
      <c r="V1372" s="206"/>
      <c r="W1372" s="210"/>
      <c r="X1372" s="218"/>
      <c r="Y1372" s="218"/>
      <c r="Z1372" s="218"/>
    </row>
    <row r="1373" spans="2:26" s="200" customFormat="1" hidden="1" x14ac:dyDescent="0.3">
      <c r="B1373" s="516"/>
      <c r="C1373" s="202"/>
      <c r="D1373" s="203"/>
      <c r="E1373" s="316"/>
      <c r="F1373" s="316"/>
      <c r="G1373" s="316"/>
      <c r="H1373" s="316"/>
      <c r="I1373" s="316"/>
      <c r="J1373" s="204"/>
      <c r="K1373" s="513"/>
      <c r="L1373" s="513"/>
      <c r="M1373" s="436"/>
      <c r="N1373" s="436"/>
      <c r="O1373" s="436"/>
      <c r="P1373" s="11"/>
      <c r="Q1373" s="41"/>
      <c r="R1373" s="57"/>
      <c r="U1373" s="211"/>
      <c r="V1373" s="206"/>
    </row>
    <row r="1374" spans="2:26" s="200" customFormat="1" hidden="1" x14ac:dyDescent="0.3">
      <c r="B1374" s="516"/>
      <c r="C1374" s="202"/>
      <c r="D1374" s="203"/>
      <c r="E1374" s="316"/>
      <c r="F1374" s="316"/>
      <c r="G1374" s="316"/>
      <c r="H1374" s="316"/>
      <c r="I1374" s="316"/>
      <c r="J1374" s="204"/>
      <c r="K1374" s="513"/>
      <c r="L1374" s="513"/>
      <c r="M1374" s="436"/>
      <c r="N1374" s="436"/>
      <c r="O1374" s="436"/>
      <c r="P1374" s="11"/>
      <c r="Q1374" s="50"/>
      <c r="R1374" s="197"/>
      <c r="U1374" s="212"/>
      <c r="V1374" s="206"/>
      <c r="W1374" s="219"/>
      <c r="Y1374" s="213"/>
    </row>
    <row r="1375" spans="2:26" s="200" customFormat="1" hidden="1" x14ac:dyDescent="0.3">
      <c r="B1375" s="516"/>
      <c r="C1375" s="202"/>
      <c r="D1375" s="203"/>
      <c r="E1375" s="316"/>
      <c r="F1375" s="316"/>
      <c r="G1375" s="316"/>
      <c r="H1375" s="316"/>
      <c r="I1375" s="316"/>
      <c r="J1375" s="204"/>
      <c r="K1375" s="513"/>
      <c r="L1375" s="513"/>
      <c r="M1375" s="436"/>
      <c r="N1375" s="436"/>
      <c r="O1375" s="436"/>
      <c r="P1375" s="11"/>
      <c r="Q1375" s="50"/>
      <c r="R1375" s="197"/>
      <c r="U1375" s="214"/>
      <c r="V1375" s="206"/>
      <c r="W1375" s="215"/>
    </row>
    <row r="1376" spans="2:26" s="200" customFormat="1" hidden="1" x14ac:dyDescent="0.3">
      <c r="B1376" s="516"/>
      <c r="C1376" s="202"/>
      <c r="D1376" s="203"/>
      <c r="E1376" s="316"/>
      <c r="F1376" s="316"/>
      <c r="G1376" s="316"/>
      <c r="H1376" s="316"/>
      <c r="I1376" s="316"/>
      <c r="J1376" s="204"/>
      <c r="K1376" s="513"/>
      <c r="L1376" s="513"/>
      <c r="M1376" s="436"/>
      <c r="N1376" s="436"/>
      <c r="O1376" s="436"/>
      <c r="P1376" s="11"/>
      <c r="Q1376" s="40"/>
      <c r="R1376" s="198"/>
      <c r="U1376" s="214"/>
      <c r="V1376" s="206"/>
    </row>
    <row r="1377" spans="2:25" s="200" customFormat="1" hidden="1" x14ac:dyDescent="0.3">
      <c r="B1377" s="516"/>
      <c r="C1377" s="319"/>
      <c r="D1377" s="220"/>
      <c r="E1377" s="11"/>
      <c r="F1377" s="11"/>
      <c r="G1377" s="11"/>
      <c r="H1377" s="11"/>
      <c r="I1377" s="11"/>
      <c r="J1377" s="204"/>
      <c r="K1377" s="513"/>
      <c r="L1377" s="513"/>
      <c r="M1377" s="436"/>
      <c r="N1377" s="436"/>
      <c r="O1377" s="436"/>
      <c r="P1377" s="11"/>
      <c r="Q1377" s="41"/>
      <c r="R1377" s="57"/>
      <c r="U1377" s="201"/>
    </row>
    <row r="1378" spans="2:25" s="200" customFormat="1" ht="5.25" hidden="1" customHeight="1" x14ac:dyDescent="0.3">
      <c r="B1378" s="315"/>
      <c r="C1378" s="319"/>
      <c r="D1378" s="220"/>
      <c r="E1378" s="11"/>
      <c r="F1378" s="11"/>
      <c r="G1378" s="11"/>
      <c r="H1378" s="11"/>
      <c r="I1378" s="11"/>
      <c r="J1378" s="204"/>
      <c r="K1378" s="316"/>
      <c r="L1378" s="316"/>
      <c r="M1378" s="317"/>
      <c r="N1378" s="317"/>
      <c r="O1378" s="317"/>
      <c r="P1378" s="11"/>
      <c r="Q1378" s="41"/>
      <c r="R1378" s="57"/>
      <c r="U1378" s="201"/>
    </row>
    <row r="1379" spans="2:25" s="200" customFormat="1" ht="13.75" hidden="1" customHeight="1" x14ac:dyDescent="0.3">
      <c r="B1379" s="518"/>
      <c r="C1379" s="518"/>
      <c r="D1379" s="223"/>
      <c r="E1379" s="223"/>
      <c r="F1379" s="223"/>
      <c r="G1379" s="223"/>
      <c r="H1379" s="223"/>
      <c r="I1379" s="223"/>
      <c r="J1379" s="224"/>
      <c r="K1379" s="518"/>
      <c r="L1379" s="518"/>
      <c r="M1379" s="518"/>
      <c r="N1379" s="518"/>
      <c r="O1379" s="225"/>
      <c r="P1379" s="226"/>
      <c r="Q1379" s="227"/>
      <c r="R1379" s="228"/>
      <c r="U1379" s="201"/>
    </row>
    <row r="1380" spans="2:25" s="200" customFormat="1" ht="5.25" hidden="1" customHeight="1" x14ac:dyDescent="0.3">
      <c r="B1380" s="318"/>
      <c r="C1380" s="318"/>
      <c r="D1380" s="217"/>
      <c r="E1380" s="318"/>
      <c r="F1380" s="318"/>
      <c r="G1380" s="318"/>
      <c r="H1380" s="318"/>
      <c r="I1380" s="318"/>
      <c r="J1380" s="318"/>
      <c r="K1380" s="517"/>
      <c r="L1380" s="517"/>
      <c r="M1380" s="318"/>
      <c r="N1380" s="517"/>
      <c r="O1380" s="517"/>
      <c r="P1380" s="517"/>
      <c r="Q1380" s="517"/>
      <c r="R1380" s="517"/>
      <c r="U1380" s="201"/>
    </row>
    <row r="1381" spans="2:25" s="200" customFormat="1" ht="15.75" hidden="1" customHeight="1" x14ac:dyDescent="0.3">
      <c r="B1381" s="319"/>
      <c r="C1381" s="319"/>
      <c r="D1381" s="199"/>
      <c r="E1381" s="319"/>
      <c r="F1381" s="319"/>
      <c r="G1381" s="319"/>
      <c r="H1381" s="319"/>
      <c r="I1381" s="319"/>
      <c r="J1381" s="319"/>
      <c r="K1381" s="515"/>
      <c r="L1381" s="515"/>
      <c r="M1381" s="436"/>
      <c r="N1381" s="436"/>
      <c r="O1381" s="436"/>
      <c r="P1381" s="11"/>
      <c r="Q1381" s="41"/>
      <c r="R1381" s="57"/>
      <c r="U1381" s="201"/>
    </row>
    <row r="1382" spans="2:25" s="200" customFormat="1" ht="13.75" hidden="1" customHeight="1" x14ac:dyDescent="0.3">
      <c r="B1382" s="516"/>
      <c r="C1382" s="202"/>
      <c r="D1382" s="203"/>
      <c r="E1382" s="316"/>
      <c r="F1382" s="316"/>
      <c r="G1382" s="316"/>
      <c r="H1382" s="316"/>
      <c r="I1382" s="316"/>
      <c r="J1382" s="204"/>
      <c r="K1382" s="513"/>
      <c r="L1382" s="513"/>
      <c r="M1382" s="436"/>
      <c r="N1382" s="436"/>
      <c r="O1382" s="436"/>
      <c r="P1382" s="11"/>
      <c r="Q1382" s="55"/>
      <c r="R1382" s="196"/>
      <c r="U1382" s="205"/>
      <c r="V1382" s="206"/>
      <c r="W1382" s="207"/>
    </row>
    <row r="1383" spans="2:25" s="200" customFormat="1" ht="13.75" hidden="1" customHeight="1" x14ac:dyDescent="0.3">
      <c r="B1383" s="516"/>
      <c r="C1383" s="202"/>
      <c r="D1383" s="203"/>
      <c r="E1383" s="316"/>
      <c r="F1383" s="316"/>
      <c r="G1383" s="316"/>
      <c r="H1383" s="316"/>
      <c r="I1383" s="316"/>
      <c r="J1383" s="204"/>
      <c r="K1383" s="513"/>
      <c r="L1383" s="513"/>
      <c r="M1383" s="436"/>
      <c r="N1383" s="436"/>
      <c r="O1383" s="436"/>
      <c r="P1383" s="11"/>
      <c r="Q1383" s="81"/>
      <c r="R1383" s="197"/>
      <c r="U1383" s="205"/>
      <c r="V1383" s="206"/>
      <c r="W1383" s="208"/>
      <c r="Y1383" s="209"/>
    </row>
    <row r="1384" spans="2:25" s="200" customFormat="1" ht="13.75" hidden="1" customHeight="1" x14ac:dyDescent="0.3">
      <c r="B1384" s="516"/>
      <c r="C1384" s="202"/>
      <c r="D1384" s="203"/>
      <c r="E1384" s="316"/>
      <c r="F1384" s="316"/>
      <c r="G1384" s="316"/>
      <c r="H1384" s="316"/>
      <c r="I1384" s="316"/>
      <c r="J1384" s="204"/>
      <c r="K1384" s="513"/>
      <c r="L1384" s="513"/>
      <c r="M1384" s="436"/>
      <c r="N1384" s="436"/>
      <c r="O1384" s="436"/>
      <c r="P1384" s="11"/>
      <c r="Q1384" s="55"/>
      <c r="R1384" s="57"/>
      <c r="U1384" s="72"/>
      <c r="V1384" s="206"/>
      <c r="W1384" s="210"/>
    </row>
    <row r="1385" spans="2:25" s="200" customFormat="1" ht="13.75" hidden="1" customHeight="1" x14ac:dyDescent="0.3">
      <c r="B1385" s="516"/>
      <c r="C1385" s="202"/>
      <c r="D1385" s="203"/>
      <c r="E1385" s="316"/>
      <c r="F1385" s="316"/>
      <c r="G1385" s="316"/>
      <c r="H1385" s="316"/>
      <c r="I1385" s="316"/>
      <c r="J1385" s="204"/>
      <c r="K1385" s="513"/>
      <c r="L1385" s="513"/>
      <c r="M1385" s="436"/>
      <c r="N1385" s="436"/>
      <c r="O1385" s="436"/>
      <c r="P1385" s="11"/>
      <c r="Q1385" s="41"/>
      <c r="R1385" s="57"/>
      <c r="U1385" s="211"/>
      <c r="V1385" s="206"/>
    </row>
    <row r="1386" spans="2:25" s="200" customFormat="1" ht="13.75" hidden="1" customHeight="1" x14ac:dyDescent="0.3">
      <c r="B1386" s="516"/>
      <c r="C1386" s="202"/>
      <c r="D1386" s="203"/>
      <c r="E1386" s="316"/>
      <c r="F1386" s="316"/>
      <c r="G1386" s="316"/>
      <c r="H1386" s="316"/>
      <c r="I1386" s="316"/>
      <c r="J1386" s="204"/>
      <c r="K1386" s="513"/>
      <c r="L1386" s="513"/>
      <c r="M1386" s="436"/>
      <c r="N1386" s="436"/>
      <c r="O1386" s="436"/>
      <c r="P1386" s="11"/>
      <c r="Q1386" s="50"/>
      <c r="R1386" s="197"/>
      <c r="U1386" s="212"/>
      <c r="V1386" s="206"/>
      <c r="W1386" s="210"/>
      <c r="Y1386" s="213"/>
    </row>
    <row r="1387" spans="2:25" s="200" customFormat="1" ht="13.75" hidden="1" customHeight="1" x14ac:dyDescent="0.3">
      <c r="B1387" s="516"/>
      <c r="C1387" s="202"/>
      <c r="D1387" s="203"/>
      <c r="E1387" s="316"/>
      <c r="F1387" s="316"/>
      <c r="G1387" s="316"/>
      <c r="H1387" s="316"/>
      <c r="I1387" s="316"/>
      <c r="J1387" s="204"/>
      <c r="K1387" s="513"/>
      <c r="L1387" s="513"/>
      <c r="M1387" s="436"/>
      <c r="N1387" s="436"/>
      <c r="O1387" s="436"/>
      <c r="P1387" s="11"/>
      <c r="Q1387" s="50"/>
      <c r="R1387" s="197"/>
      <c r="U1387" s="214"/>
      <c r="V1387" s="206"/>
      <c r="W1387" s="215"/>
    </row>
    <row r="1388" spans="2:25" s="200" customFormat="1" ht="13.75" hidden="1" customHeight="1" x14ac:dyDescent="0.3">
      <c r="B1388" s="516"/>
      <c r="C1388" s="202"/>
      <c r="D1388" s="203"/>
      <c r="E1388" s="316"/>
      <c r="F1388" s="316"/>
      <c r="G1388" s="316"/>
      <c r="H1388" s="316"/>
      <c r="I1388" s="316"/>
      <c r="J1388" s="204"/>
      <c r="K1388" s="513"/>
      <c r="L1388" s="513"/>
      <c r="M1388" s="436"/>
      <c r="N1388" s="436"/>
      <c r="O1388" s="436"/>
      <c r="P1388" s="11"/>
      <c r="Q1388" s="40"/>
      <c r="R1388" s="198"/>
      <c r="U1388" s="214"/>
      <c r="V1388" s="206"/>
    </row>
    <row r="1389" spans="2:25" s="200" customFormat="1" ht="13.75" hidden="1" customHeight="1" x14ac:dyDescent="0.3">
      <c r="B1389" s="516"/>
      <c r="C1389" s="319"/>
      <c r="D1389" s="216"/>
      <c r="E1389" s="11"/>
      <c r="F1389" s="11"/>
      <c r="G1389" s="11"/>
      <c r="H1389" s="11"/>
      <c r="I1389" s="11"/>
      <c r="J1389" s="204"/>
      <c r="K1389" s="513"/>
      <c r="L1389" s="513"/>
      <c r="M1389" s="436"/>
      <c r="N1389" s="436"/>
      <c r="O1389" s="436"/>
      <c r="P1389" s="11"/>
      <c r="Q1389" s="41"/>
      <c r="R1389" s="57"/>
      <c r="U1389" s="201"/>
    </row>
    <row r="1390" spans="2:25" s="200" customFormat="1" ht="5.25" hidden="1" customHeight="1" x14ac:dyDescent="0.3">
      <c r="B1390" s="318"/>
      <c r="C1390" s="318"/>
      <c r="D1390" s="217"/>
      <c r="E1390" s="318"/>
      <c r="F1390" s="318"/>
      <c r="G1390" s="318"/>
      <c r="H1390" s="318"/>
      <c r="I1390" s="318"/>
      <c r="J1390" s="318"/>
      <c r="K1390" s="517"/>
      <c r="L1390" s="517"/>
      <c r="M1390" s="318"/>
      <c r="N1390" s="517"/>
      <c r="O1390" s="517"/>
      <c r="P1390" s="517"/>
      <c r="Q1390" s="517"/>
      <c r="R1390" s="517"/>
      <c r="U1390" s="201"/>
    </row>
    <row r="1391" spans="2:25" s="200" customFormat="1" ht="15.75" hidden="1" customHeight="1" x14ac:dyDescent="0.3">
      <c r="B1391" s="319"/>
      <c r="C1391" s="319"/>
      <c r="D1391" s="199"/>
      <c r="E1391" s="319"/>
      <c r="F1391" s="319"/>
      <c r="G1391" s="319"/>
      <c r="H1391" s="319"/>
      <c r="I1391" s="319"/>
      <c r="J1391" s="319"/>
      <c r="K1391" s="515"/>
      <c r="L1391" s="515"/>
      <c r="M1391" s="436"/>
      <c r="N1391" s="436"/>
      <c r="O1391" s="436"/>
      <c r="P1391" s="11"/>
      <c r="Q1391" s="41"/>
      <c r="R1391" s="57"/>
      <c r="U1391" s="201"/>
    </row>
    <row r="1392" spans="2:25" s="200" customFormat="1" ht="13.75" hidden="1" customHeight="1" x14ac:dyDescent="0.3">
      <c r="B1392" s="516"/>
      <c r="C1392" s="202"/>
      <c r="D1392" s="203"/>
      <c r="E1392" s="316"/>
      <c r="F1392" s="316"/>
      <c r="G1392" s="316"/>
      <c r="H1392" s="316"/>
      <c r="I1392" s="316"/>
      <c r="J1392" s="204"/>
      <c r="K1392" s="513"/>
      <c r="L1392" s="513"/>
      <c r="M1392" s="436"/>
      <c r="N1392" s="436"/>
      <c r="O1392" s="436"/>
      <c r="P1392" s="11"/>
      <c r="Q1392" s="55"/>
      <c r="R1392" s="196"/>
      <c r="U1392" s="205"/>
      <c r="V1392" s="206"/>
      <c r="W1392" s="207"/>
    </row>
    <row r="1393" spans="1:28" s="200" customFormat="1" ht="13.75" hidden="1" customHeight="1" x14ac:dyDescent="0.3">
      <c r="B1393" s="516"/>
      <c r="C1393" s="202"/>
      <c r="D1393" s="203"/>
      <c r="E1393" s="316"/>
      <c r="F1393" s="316"/>
      <c r="G1393" s="316"/>
      <c r="H1393" s="316"/>
      <c r="I1393" s="316"/>
      <c r="J1393" s="204"/>
      <c r="K1393" s="513"/>
      <c r="L1393" s="513"/>
      <c r="M1393" s="436"/>
      <c r="N1393" s="436"/>
      <c r="O1393" s="436"/>
      <c r="P1393" s="11"/>
      <c r="Q1393" s="81"/>
      <c r="R1393" s="197"/>
      <c r="U1393" s="205"/>
      <c r="V1393" s="206"/>
      <c r="W1393" s="208"/>
      <c r="Y1393" s="209"/>
    </row>
    <row r="1394" spans="1:28" s="200" customFormat="1" ht="13.75" hidden="1" customHeight="1" x14ac:dyDescent="0.3">
      <c r="B1394" s="516"/>
      <c r="C1394" s="202"/>
      <c r="D1394" s="203"/>
      <c r="E1394" s="316"/>
      <c r="F1394" s="316"/>
      <c r="G1394" s="316"/>
      <c r="H1394" s="316"/>
      <c r="I1394" s="316"/>
      <c r="J1394" s="204"/>
      <c r="K1394" s="513"/>
      <c r="L1394" s="513"/>
      <c r="M1394" s="436"/>
      <c r="N1394" s="436"/>
      <c r="O1394" s="436"/>
      <c r="P1394" s="11"/>
      <c r="Q1394" s="55"/>
      <c r="R1394" s="57"/>
      <c r="U1394" s="72"/>
      <c r="V1394" s="206"/>
      <c r="W1394" s="210"/>
      <c r="X1394" s="218"/>
      <c r="Y1394" s="218"/>
      <c r="Z1394" s="218"/>
    </row>
    <row r="1395" spans="1:28" s="200" customFormat="1" ht="13.75" hidden="1" customHeight="1" x14ac:dyDescent="0.3">
      <c r="B1395" s="516"/>
      <c r="C1395" s="202"/>
      <c r="D1395" s="203"/>
      <c r="E1395" s="316"/>
      <c r="F1395" s="316"/>
      <c r="G1395" s="316"/>
      <c r="H1395" s="316"/>
      <c r="I1395" s="316"/>
      <c r="J1395" s="204"/>
      <c r="K1395" s="513"/>
      <c r="L1395" s="513"/>
      <c r="M1395" s="436"/>
      <c r="N1395" s="436"/>
      <c r="O1395" s="436"/>
      <c r="P1395" s="11"/>
      <c r="Q1395" s="41"/>
      <c r="R1395" s="57"/>
      <c r="U1395" s="211"/>
      <c r="V1395" s="206"/>
    </row>
    <row r="1396" spans="1:28" s="200" customFormat="1" ht="13.75" hidden="1" customHeight="1" x14ac:dyDescent="0.3">
      <c r="B1396" s="516"/>
      <c r="C1396" s="202"/>
      <c r="D1396" s="203"/>
      <c r="E1396" s="316"/>
      <c r="F1396" s="316"/>
      <c r="G1396" s="316"/>
      <c r="H1396" s="316"/>
      <c r="I1396" s="316"/>
      <c r="J1396" s="204"/>
      <c r="K1396" s="513"/>
      <c r="L1396" s="513"/>
      <c r="M1396" s="436"/>
      <c r="N1396" s="436"/>
      <c r="O1396" s="436"/>
      <c r="P1396" s="11"/>
      <c r="Q1396" s="50"/>
      <c r="R1396" s="197"/>
      <c r="U1396" s="212"/>
      <c r="V1396" s="206"/>
      <c r="W1396" s="219"/>
      <c r="Y1396" s="213"/>
    </row>
    <row r="1397" spans="1:28" s="200" customFormat="1" ht="13.75" hidden="1" customHeight="1" x14ac:dyDescent="0.3">
      <c r="B1397" s="516"/>
      <c r="C1397" s="202"/>
      <c r="D1397" s="203"/>
      <c r="E1397" s="316"/>
      <c r="F1397" s="316"/>
      <c r="G1397" s="316"/>
      <c r="H1397" s="316"/>
      <c r="I1397" s="316"/>
      <c r="J1397" s="204"/>
      <c r="K1397" s="513"/>
      <c r="L1397" s="513"/>
      <c r="M1397" s="436"/>
      <c r="N1397" s="436"/>
      <c r="O1397" s="436"/>
      <c r="P1397" s="11"/>
      <c r="Q1397" s="50"/>
      <c r="R1397" s="197"/>
      <c r="U1397" s="214"/>
      <c r="V1397" s="206"/>
      <c r="W1397" s="215"/>
    </row>
    <row r="1398" spans="1:28" s="200" customFormat="1" ht="13.75" hidden="1" customHeight="1" x14ac:dyDescent="0.3">
      <c r="B1398" s="516"/>
      <c r="C1398" s="202"/>
      <c r="D1398" s="203"/>
      <c r="E1398" s="316"/>
      <c r="F1398" s="316"/>
      <c r="G1398" s="316"/>
      <c r="H1398" s="316"/>
      <c r="I1398" s="316"/>
      <c r="J1398" s="204"/>
      <c r="K1398" s="513"/>
      <c r="L1398" s="513"/>
      <c r="M1398" s="436"/>
      <c r="N1398" s="436"/>
      <c r="O1398" s="436"/>
      <c r="P1398" s="11"/>
      <c r="Q1398" s="40"/>
      <c r="R1398" s="198"/>
      <c r="U1398" s="214"/>
      <c r="V1398" s="206"/>
    </row>
    <row r="1399" spans="1:28" s="200" customFormat="1" ht="13.75" hidden="1" customHeight="1" x14ac:dyDescent="0.3">
      <c r="B1399" s="516"/>
      <c r="C1399" s="319"/>
      <c r="D1399" s="220"/>
      <c r="E1399" s="11"/>
      <c r="F1399" s="11"/>
      <c r="G1399" s="11"/>
      <c r="H1399" s="11"/>
      <c r="I1399" s="11"/>
      <c r="J1399" s="204"/>
      <c r="K1399" s="513"/>
      <c r="L1399" s="513"/>
      <c r="M1399" s="436"/>
      <c r="N1399" s="436"/>
      <c r="O1399" s="436"/>
      <c r="P1399" s="11"/>
      <c r="Q1399" s="41"/>
      <c r="R1399" s="57"/>
      <c r="U1399" s="201"/>
    </row>
    <row r="1400" spans="1:28" s="200" customFormat="1" ht="5.25" hidden="1" customHeight="1" x14ac:dyDescent="0.3">
      <c r="B1400" s="318"/>
      <c r="C1400" s="318"/>
      <c r="D1400" s="217"/>
      <c r="E1400" s="318"/>
      <c r="F1400" s="318"/>
      <c r="G1400" s="318"/>
      <c r="H1400" s="318"/>
      <c r="I1400" s="318"/>
      <c r="J1400" s="318"/>
      <c r="K1400" s="517"/>
      <c r="L1400" s="517"/>
      <c r="M1400" s="318"/>
      <c r="N1400" s="517"/>
      <c r="O1400" s="517"/>
      <c r="P1400" s="517"/>
      <c r="Q1400" s="517"/>
      <c r="R1400" s="517"/>
      <c r="U1400" s="201"/>
    </row>
    <row r="1401" spans="1:28" s="221" customFormat="1" ht="13.75" hidden="1" customHeight="1" x14ac:dyDescent="0.3">
      <c r="A1401" s="200"/>
      <c r="B1401" s="319"/>
      <c r="C1401" s="319"/>
      <c r="D1401" s="199"/>
      <c r="E1401" s="319"/>
      <c r="F1401" s="319"/>
      <c r="G1401" s="319"/>
      <c r="H1401" s="319"/>
      <c r="I1401" s="319"/>
      <c r="J1401" s="319"/>
      <c r="K1401" s="515"/>
      <c r="L1401" s="515"/>
      <c r="M1401" s="436"/>
      <c r="N1401" s="436"/>
      <c r="O1401" s="436"/>
      <c r="P1401" s="11"/>
      <c r="Q1401" s="41"/>
      <c r="R1401" s="57"/>
      <c r="S1401" s="200"/>
      <c r="T1401" s="200"/>
      <c r="U1401" s="201"/>
      <c r="V1401" s="200"/>
      <c r="W1401" s="200"/>
      <c r="X1401" s="200"/>
      <c r="Y1401" s="200"/>
      <c r="Z1401" s="200"/>
      <c r="AA1401" s="200"/>
      <c r="AB1401" s="200"/>
    </row>
    <row r="1402" spans="1:28" s="200" customFormat="1" ht="12.75" hidden="1" customHeight="1" x14ac:dyDescent="0.3">
      <c r="B1402" s="516"/>
      <c r="C1402" s="202"/>
      <c r="D1402" s="203"/>
      <c r="E1402" s="316"/>
      <c r="F1402" s="316"/>
      <c r="G1402" s="316"/>
      <c r="H1402" s="316"/>
      <c r="I1402" s="316"/>
      <c r="J1402" s="204"/>
      <c r="K1402" s="513"/>
      <c r="L1402" s="513"/>
      <c r="M1402" s="436"/>
      <c r="N1402" s="436"/>
      <c r="O1402" s="436"/>
      <c r="P1402" s="11"/>
      <c r="Q1402" s="55"/>
      <c r="R1402" s="196"/>
      <c r="U1402" s="205"/>
      <c r="V1402" s="206"/>
      <c r="W1402" s="207"/>
    </row>
    <row r="1403" spans="1:28" s="200" customFormat="1" hidden="1" x14ac:dyDescent="0.3">
      <c r="B1403" s="516"/>
      <c r="C1403" s="202"/>
      <c r="D1403" s="203"/>
      <c r="E1403" s="316"/>
      <c r="F1403" s="316"/>
      <c r="G1403" s="316"/>
      <c r="H1403" s="316"/>
      <c r="I1403" s="316"/>
      <c r="J1403" s="204"/>
      <c r="K1403" s="513"/>
      <c r="L1403" s="513"/>
      <c r="M1403" s="436"/>
      <c r="N1403" s="436"/>
      <c r="O1403" s="436"/>
      <c r="P1403" s="11"/>
      <c r="Q1403" s="81"/>
      <c r="R1403" s="197"/>
      <c r="U1403" s="205"/>
      <c r="V1403" s="206"/>
      <c r="W1403" s="208"/>
      <c r="Y1403" s="209"/>
    </row>
    <row r="1404" spans="1:28" s="200" customFormat="1" hidden="1" x14ac:dyDescent="0.3">
      <c r="B1404" s="516"/>
      <c r="C1404" s="202"/>
      <c r="D1404" s="203"/>
      <c r="E1404" s="316"/>
      <c r="F1404" s="316"/>
      <c r="G1404" s="316"/>
      <c r="H1404" s="316"/>
      <c r="I1404" s="316"/>
      <c r="J1404" s="204"/>
      <c r="K1404" s="513"/>
      <c r="L1404" s="513"/>
      <c r="M1404" s="436"/>
      <c r="N1404" s="436"/>
      <c r="O1404" s="436"/>
      <c r="P1404" s="11"/>
      <c r="Q1404" s="55"/>
      <c r="R1404" s="57"/>
      <c r="U1404" s="72"/>
      <c r="V1404" s="206"/>
      <c r="W1404" s="210"/>
    </row>
    <row r="1405" spans="1:28" s="200" customFormat="1" hidden="1" x14ac:dyDescent="0.3">
      <c r="B1405" s="516"/>
      <c r="C1405" s="202"/>
      <c r="D1405" s="203"/>
      <c r="E1405" s="316"/>
      <c r="F1405" s="316"/>
      <c r="G1405" s="316"/>
      <c r="H1405" s="316"/>
      <c r="I1405" s="316"/>
      <c r="J1405" s="204"/>
      <c r="K1405" s="513"/>
      <c r="L1405" s="513"/>
      <c r="M1405" s="436"/>
      <c r="N1405" s="436"/>
      <c r="O1405" s="436"/>
      <c r="P1405" s="11"/>
      <c r="Q1405" s="41"/>
      <c r="R1405" s="57"/>
      <c r="U1405" s="211"/>
      <c r="V1405" s="206"/>
    </row>
    <row r="1406" spans="1:28" s="200" customFormat="1" hidden="1" x14ac:dyDescent="0.3">
      <c r="B1406" s="516"/>
      <c r="C1406" s="202"/>
      <c r="D1406" s="203"/>
      <c r="E1406" s="316"/>
      <c r="F1406" s="316"/>
      <c r="G1406" s="316"/>
      <c r="H1406" s="316"/>
      <c r="I1406" s="316"/>
      <c r="J1406" s="204"/>
      <c r="K1406" s="513"/>
      <c r="L1406" s="513"/>
      <c r="M1406" s="436"/>
      <c r="N1406" s="436"/>
      <c r="O1406" s="436"/>
      <c r="P1406" s="11"/>
      <c r="Q1406" s="50"/>
      <c r="R1406" s="197"/>
      <c r="U1406" s="212"/>
      <c r="V1406" s="206"/>
      <c r="W1406" s="219"/>
      <c r="Y1406" s="213"/>
    </row>
    <row r="1407" spans="1:28" s="200" customFormat="1" hidden="1" x14ac:dyDescent="0.3">
      <c r="B1407" s="516"/>
      <c r="C1407" s="202"/>
      <c r="D1407" s="203"/>
      <c r="E1407" s="316"/>
      <c r="F1407" s="316"/>
      <c r="G1407" s="316"/>
      <c r="H1407" s="316"/>
      <c r="I1407" s="316"/>
      <c r="J1407" s="204"/>
      <c r="K1407" s="513"/>
      <c r="L1407" s="513"/>
      <c r="M1407" s="436"/>
      <c r="N1407" s="436"/>
      <c r="O1407" s="436"/>
      <c r="P1407" s="11"/>
      <c r="Q1407" s="50"/>
      <c r="R1407" s="197"/>
      <c r="U1407" s="214"/>
      <c r="V1407" s="206"/>
      <c r="W1407" s="215"/>
    </row>
    <row r="1408" spans="1:28" s="200" customFormat="1" hidden="1" x14ac:dyDescent="0.3">
      <c r="B1408" s="516"/>
      <c r="C1408" s="202"/>
      <c r="D1408" s="203"/>
      <c r="E1408" s="316"/>
      <c r="F1408" s="316"/>
      <c r="G1408" s="316"/>
      <c r="H1408" s="316"/>
      <c r="I1408" s="316"/>
      <c r="J1408" s="204"/>
      <c r="K1408" s="513"/>
      <c r="L1408" s="513"/>
      <c r="M1408" s="436"/>
      <c r="N1408" s="436"/>
      <c r="O1408" s="436"/>
      <c r="P1408" s="11"/>
      <c r="Q1408" s="40"/>
      <c r="R1408" s="198"/>
      <c r="U1408" s="214"/>
      <c r="V1408" s="206"/>
    </row>
    <row r="1409" spans="2:26" s="200" customFormat="1" hidden="1" x14ac:dyDescent="0.3">
      <c r="B1409" s="516"/>
      <c r="C1409" s="319"/>
      <c r="D1409" s="216"/>
      <c r="E1409" s="11"/>
      <c r="F1409" s="11"/>
      <c r="G1409" s="11"/>
      <c r="H1409" s="11"/>
      <c r="I1409" s="11"/>
      <c r="J1409" s="204"/>
      <c r="K1409" s="513"/>
      <c r="L1409" s="513"/>
      <c r="M1409" s="436"/>
      <c r="N1409" s="436"/>
      <c r="O1409" s="436"/>
      <c r="P1409" s="11"/>
      <c r="Q1409" s="41"/>
      <c r="R1409" s="57"/>
      <c r="U1409" s="201"/>
    </row>
    <row r="1410" spans="2:26" s="200" customFormat="1" hidden="1" x14ac:dyDescent="0.3">
      <c r="B1410" s="318"/>
      <c r="C1410" s="318"/>
      <c r="D1410" s="217"/>
      <c r="E1410" s="318"/>
      <c r="F1410" s="318"/>
      <c r="G1410" s="318"/>
      <c r="H1410" s="318"/>
      <c r="I1410" s="318"/>
      <c r="J1410" s="318"/>
      <c r="K1410" s="517"/>
      <c r="L1410" s="517"/>
      <c r="M1410" s="318"/>
      <c r="N1410" s="517"/>
      <c r="O1410" s="517"/>
      <c r="P1410" s="517"/>
      <c r="Q1410" s="517"/>
      <c r="R1410" s="517"/>
      <c r="U1410" s="201"/>
    </row>
    <row r="1411" spans="2:26" s="200" customFormat="1" hidden="1" x14ac:dyDescent="0.3">
      <c r="B1411" s="319"/>
      <c r="C1411" s="319"/>
      <c r="D1411" s="199"/>
      <c r="E1411" s="319"/>
      <c r="F1411" s="222"/>
      <c r="G1411" s="319"/>
      <c r="H1411" s="319"/>
      <c r="I1411" s="319"/>
      <c r="J1411" s="319"/>
      <c r="K1411" s="515"/>
      <c r="L1411" s="515"/>
      <c r="M1411" s="436"/>
      <c r="N1411" s="436"/>
      <c r="O1411" s="436"/>
      <c r="P1411" s="11"/>
      <c r="Q1411" s="41"/>
      <c r="R1411" s="57"/>
      <c r="U1411" s="201"/>
    </row>
    <row r="1412" spans="2:26" s="200" customFormat="1" hidden="1" x14ac:dyDescent="0.3">
      <c r="B1412" s="516"/>
      <c r="C1412" s="202"/>
      <c r="D1412" s="203"/>
      <c r="E1412" s="316"/>
      <c r="F1412" s="316"/>
      <c r="G1412" s="316"/>
      <c r="H1412" s="316"/>
      <c r="I1412" s="316"/>
      <c r="J1412" s="204"/>
      <c r="K1412" s="513"/>
      <c r="L1412" s="513"/>
      <c r="M1412" s="436"/>
      <c r="N1412" s="436"/>
      <c r="O1412" s="436"/>
      <c r="P1412" s="11"/>
      <c r="Q1412" s="55"/>
      <c r="R1412" s="196"/>
      <c r="U1412" s="205"/>
      <c r="V1412" s="206"/>
      <c r="W1412" s="207"/>
    </row>
    <row r="1413" spans="2:26" s="200" customFormat="1" hidden="1" x14ac:dyDescent="0.3">
      <c r="B1413" s="516"/>
      <c r="C1413" s="202"/>
      <c r="D1413" s="203"/>
      <c r="E1413" s="316"/>
      <c r="F1413" s="316"/>
      <c r="G1413" s="316"/>
      <c r="H1413" s="316"/>
      <c r="I1413" s="316"/>
      <c r="J1413" s="204"/>
      <c r="K1413" s="513"/>
      <c r="L1413" s="513"/>
      <c r="M1413" s="436"/>
      <c r="N1413" s="436"/>
      <c r="O1413" s="436"/>
      <c r="P1413" s="11"/>
      <c r="Q1413" s="81"/>
      <c r="R1413" s="197"/>
      <c r="U1413" s="205"/>
      <c r="V1413" s="206"/>
      <c r="W1413" s="208"/>
      <c r="Y1413" s="209"/>
    </row>
    <row r="1414" spans="2:26" s="200" customFormat="1" hidden="1" x14ac:dyDescent="0.3">
      <c r="B1414" s="516"/>
      <c r="C1414" s="202"/>
      <c r="D1414" s="203"/>
      <c r="E1414" s="316"/>
      <c r="F1414" s="316"/>
      <c r="G1414" s="316"/>
      <c r="H1414" s="316"/>
      <c r="I1414" s="316"/>
      <c r="J1414" s="204"/>
      <c r="K1414" s="513"/>
      <c r="L1414" s="513"/>
      <c r="M1414" s="436"/>
      <c r="N1414" s="436"/>
      <c r="O1414" s="436"/>
      <c r="P1414" s="11"/>
      <c r="Q1414" s="55"/>
      <c r="R1414" s="57"/>
      <c r="U1414" s="72"/>
      <c r="V1414" s="206"/>
      <c r="W1414" s="210"/>
      <c r="X1414" s="218"/>
      <c r="Y1414" s="218"/>
      <c r="Z1414" s="218"/>
    </row>
    <row r="1415" spans="2:26" s="200" customFormat="1" hidden="1" x14ac:dyDescent="0.3">
      <c r="B1415" s="516"/>
      <c r="C1415" s="202"/>
      <c r="D1415" s="203"/>
      <c r="E1415" s="316"/>
      <c r="F1415" s="316"/>
      <c r="G1415" s="316"/>
      <c r="H1415" s="316"/>
      <c r="I1415" s="316"/>
      <c r="J1415" s="204"/>
      <c r="K1415" s="513"/>
      <c r="L1415" s="513"/>
      <c r="M1415" s="436"/>
      <c r="N1415" s="436"/>
      <c r="O1415" s="436"/>
      <c r="P1415" s="11"/>
      <c r="Q1415" s="41"/>
      <c r="R1415" s="57"/>
      <c r="U1415" s="211"/>
      <c r="V1415" s="206"/>
    </row>
    <row r="1416" spans="2:26" s="200" customFormat="1" hidden="1" x14ac:dyDescent="0.3">
      <c r="B1416" s="516"/>
      <c r="C1416" s="202"/>
      <c r="D1416" s="203"/>
      <c r="E1416" s="316"/>
      <c r="F1416" s="316"/>
      <c r="G1416" s="316"/>
      <c r="H1416" s="316"/>
      <c r="I1416" s="316"/>
      <c r="J1416" s="204"/>
      <c r="K1416" s="513"/>
      <c r="L1416" s="513"/>
      <c r="M1416" s="436"/>
      <c r="N1416" s="436"/>
      <c r="O1416" s="436"/>
      <c r="P1416" s="11"/>
      <c r="Q1416" s="50"/>
      <c r="R1416" s="197"/>
      <c r="U1416" s="212"/>
      <c r="V1416" s="206"/>
      <c r="W1416" s="219"/>
      <c r="Y1416" s="213"/>
    </row>
    <row r="1417" spans="2:26" s="200" customFormat="1" hidden="1" x14ac:dyDescent="0.3">
      <c r="B1417" s="516"/>
      <c r="C1417" s="202"/>
      <c r="D1417" s="203"/>
      <c r="E1417" s="316"/>
      <c r="F1417" s="316"/>
      <c r="G1417" s="316"/>
      <c r="H1417" s="316"/>
      <c r="I1417" s="316"/>
      <c r="J1417" s="204"/>
      <c r="K1417" s="513"/>
      <c r="L1417" s="513"/>
      <c r="M1417" s="436"/>
      <c r="N1417" s="436"/>
      <c r="O1417" s="436"/>
      <c r="P1417" s="11"/>
      <c r="Q1417" s="50"/>
      <c r="R1417" s="197"/>
      <c r="U1417" s="214"/>
      <c r="V1417" s="206"/>
      <c r="W1417" s="215"/>
    </row>
    <row r="1418" spans="2:26" s="200" customFormat="1" hidden="1" x14ac:dyDescent="0.3">
      <c r="B1418" s="516"/>
      <c r="C1418" s="202"/>
      <c r="D1418" s="203"/>
      <c r="E1418" s="316"/>
      <c r="F1418" s="316"/>
      <c r="G1418" s="316"/>
      <c r="H1418" s="316"/>
      <c r="I1418" s="316"/>
      <c r="J1418" s="204"/>
      <c r="K1418" s="513"/>
      <c r="L1418" s="513"/>
      <c r="M1418" s="436"/>
      <c r="N1418" s="436"/>
      <c r="O1418" s="436"/>
      <c r="P1418" s="11"/>
      <c r="Q1418" s="40"/>
      <c r="R1418" s="198"/>
      <c r="U1418" s="214"/>
      <c r="V1418" s="206"/>
    </row>
    <row r="1419" spans="2:26" s="200" customFormat="1" hidden="1" x14ac:dyDescent="0.3">
      <c r="B1419" s="516"/>
      <c r="C1419" s="319"/>
      <c r="D1419" s="220"/>
      <c r="E1419" s="11"/>
      <c r="F1419" s="11"/>
      <c r="G1419" s="11"/>
      <c r="H1419" s="11"/>
      <c r="I1419" s="11"/>
      <c r="J1419" s="204"/>
      <c r="K1419" s="513"/>
      <c r="L1419" s="513"/>
      <c r="M1419" s="436"/>
      <c r="N1419" s="436"/>
      <c r="O1419" s="436"/>
      <c r="P1419" s="11"/>
      <c r="Q1419" s="41"/>
      <c r="R1419" s="57"/>
      <c r="U1419" s="201"/>
    </row>
    <row r="1420" spans="2:26" s="200" customFormat="1" ht="5.25" hidden="1" customHeight="1" x14ac:dyDescent="0.3">
      <c r="B1420" s="315"/>
      <c r="C1420" s="319"/>
      <c r="D1420" s="220"/>
      <c r="E1420" s="11"/>
      <c r="F1420" s="11"/>
      <c r="G1420" s="11"/>
      <c r="H1420" s="11"/>
      <c r="I1420" s="11"/>
      <c r="J1420" s="204"/>
      <c r="K1420" s="316"/>
      <c r="L1420" s="316"/>
      <c r="M1420" s="317"/>
      <c r="N1420" s="317"/>
      <c r="O1420" s="317"/>
      <c r="P1420" s="11"/>
      <c r="Q1420" s="41"/>
      <c r="R1420" s="57"/>
      <c r="U1420" s="201"/>
    </row>
    <row r="1421" spans="2:26" s="200" customFormat="1" ht="13.75" hidden="1" customHeight="1" x14ac:dyDescent="0.3">
      <c r="B1421" s="518"/>
      <c r="C1421" s="518"/>
      <c r="D1421" s="223"/>
      <c r="E1421" s="223"/>
      <c r="F1421" s="223"/>
      <c r="G1421" s="223"/>
      <c r="H1421" s="223"/>
      <c r="I1421" s="223"/>
      <c r="J1421" s="224"/>
      <c r="K1421" s="518"/>
      <c r="L1421" s="518"/>
      <c r="M1421" s="518"/>
      <c r="N1421" s="518"/>
      <c r="O1421" s="225"/>
      <c r="P1421" s="226"/>
      <c r="Q1421" s="227"/>
      <c r="R1421" s="228"/>
      <c r="U1421" s="201"/>
    </row>
    <row r="1422" spans="2:26" s="200" customFormat="1" ht="5.25" hidden="1" customHeight="1" x14ac:dyDescent="0.3">
      <c r="B1422" s="318"/>
      <c r="C1422" s="318"/>
      <c r="D1422" s="217"/>
      <c r="E1422" s="318"/>
      <c r="F1422" s="318"/>
      <c r="G1422" s="318"/>
      <c r="H1422" s="318"/>
      <c r="I1422" s="318"/>
      <c r="J1422" s="318"/>
      <c r="K1422" s="517"/>
      <c r="L1422" s="517"/>
      <c r="M1422" s="318"/>
      <c r="N1422" s="517"/>
      <c r="O1422" s="517"/>
      <c r="P1422" s="517"/>
      <c r="Q1422" s="517"/>
      <c r="R1422" s="517"/>
      <c r="U1422" s="201"/>
    </row>
    <row r="1423" spans="2:26" s="200" customFormat="1" ht="15.75" hidden="1" customHeight="1" x14ac:dyDescent="0.3">
      <c r="B1423" s="319"/>
      <c r="C1423" s="319"/>
      <c r="D1423" s="199"/>
      <c r="E1423" s="319"/>
      <c r="F1423" s="319"/>
      <c r="G1423" s="319"/>
      <c r="H1423" s="319"/>
      <c r="I1423" s="319"/>
      <c r="J1423" s="319"/>
      <c r="K1423" s="515"/>
      <c r="L1423" s="515"/>
      <c r="M1423" s="436"/>
      <c r="N1423" s="436"/>
      <c r="O1423" s="436"/>
      <c r="P1423" s="11"/>
      <c r="Q1423" s="41"/>
      <c r="R1423" s="57"/>
      <c r="U1423" s="201"/>
    </row>
    <row r="1424" spans="2:26" s="200" customFormat="1" ht="13.75" hidden="1" customHeight="1" x14ac:dyDescent="0.3">
      <c r="B1424" s="516"/>
      <c r="C1424" s="202"/>
      <c r="D1424" s="203"/>
      <c r="E1424" s="316"/>
      <c r="F1424" s="316"/>
      <c r="G1424" s="316"/>
      <c r="H1424" s="316"/>
      <c r="I1424" s="316"/>
      <c r="J1424" s="204"/>
      <c r="K1424" s="513"/>
      <c r="L1424" s="513"/>
      <c r="M1424" s="436"/>
      <c r="N1424" s="436"/>
      <c r="O1424" s="436"/>
      <c r="P1424" s="11"/>
      <c r="Q1424" s="55"/>
      <c r="R1424" s="196"/>
      <c r="U1424" s="205"/>
      <c r="V1424" s="206"/>
      <c r="W1424" s="207"/>
    </row>
    <row r="1425" spans="2:26" s="200" customFormat="1" ht="13.75" hidden="1" customHeight="1" x14ac:dyDescent="0.3">
      <c r="B1425" s="516"/>
      <c r="C1425" s="202"/>
      <c r="D1425" s="203"/>
      <c r="E1425" s="316"/>
      <c r="F1425" s="316"/>
      <c r="G1425" s="316"/>
      <c r="H1425" s="316"/>
      <c r="I1425" s="316"/>
      <c r="J1425" s="204"/>
      <c r="K1425" s="513"/>
      <c r="L1425" s="513"/>
      <c r="M1425" s="436"/>
      <c r="N1425" s="436"/>
      <c r="O1425" s="436"/>
      <c r="P1425" s="11"/>
      <c r="Q1425" s="81"/>
      <c r="R1425" s="197"/>
      <c r="U1425" s="205"/>
      <c r="V1425" s="206"/>
      <c r="W1425" s="208"/>
      <c r="Y1425" s="209"/>
    </row>
    <row r="1426" spans="2:26" s="200" customFormat="1" ht="13.75" hidden="1" customHeight="1" x14ac:dyDescent="0.3">
      <c r="B1426" s="516"/>
      <c r="C1426" s="202"/>
      <c r="D1426" s="203"/>
      <c r="E1426" s="316"/>
      <c r="F1426" s="316"/>
      <c r="G1426" s="316"/>
      <c r="H1426" s="316"/>
      <c r="I1426" s="316"/>
      <c r="J1426" s="204"/>
      <c r="K1426" s="513"/>
      <c r="L1426" s="513"/>
      <c r="M1426" s="436"/>
      <c r="N1426" s="436"/>
      <c r="O1426" s="436"/>
      <c r="P1426" s="11"/>
      <c r="Q1426" s="55"/>
      <c r="R1426" s="57"/>
      <c r="U1426" s="72"/>
      <c r="V1426" s="206"/>
      <c r="W1426" s="210"/>
    </row>
    <row r="1427" spans="2:26" s="200" customFormat="1" ht="13.75" hidden="1" customHeight="1" x14ac:dyDescent="0.3">
      <c r="B1427" s="516"/>
      <c r="C1427" s="202"/>
      <c r="D1427" s="203"/>
      <c r="E1427" s="316"/>
      <c r="F1427" s="316"/>
      <c r="G1427" s="316"/>
      <c r="H1427" s="316"/>
      <c r="I1427" s="316"/>
      <c r="J1427" s="204"/>
      <c r="K1427" s="513"/>
      <c r="L1427" s="513"/>
      <c r="M1427" s="436"/>
      <c r="N1427" s="436"/>
      <c r="O1427" s="436"/>
      <c r="P1427" s="11"/>
      <c r="Q1427" s="41"/>
      <c r="R1427" s="57"/>
      <c r="U1427" s="211"/>
      <c r="V1427" s="206"/>
    </row>
    <row r="1428" spans="2:26" s="200" customFormat="1" ht="13.75" hidden="1" customHeight="1" x14ac:dyDescent="0.3">
      <c r="B1428" s="516"/>
      <c r="C1428" s="202"/>
      <c r="D1428" s="203"/>
      <c r="E1428" s="316"/>
      <c r="F1428" s="316"/>
      <c r="G1428" s="316"/>
      <c r="H1428" s="316"/>
      <c r="I1428" s="316"/>
      <c r="J1428" s="204"/>
      <c r="K1428" s="513"/>
      <c r="L1428" s="513"/>
      <c r="M1428" s="436"/>
      <c r="N1428" s="436"/>
      <c r="O1428" s="436"/>
      <c r="P1428" s="11"/>
      <c r="Q1428" s="50"/>
      <c r="R1428" s="197"/>
      <c r="U1428" s="212"/>
      <c r="V1428" s="206"/>
      <c r="W1428" s="210"/>
      <c r="Y1428" s="213"/>
    </row>
    <row r="1429" spans="2:26" s="200" customFormat="1" ht="13.75" hidden="1" customHeight="1" x14ac:dyDescent="0.3">
      <c r="B1429" s="516"/>
      <c r="C1429" s="202"/>
      <c r="D1429" s="203"/>
      <c r="E1429" s="316"/>
      <c r="F1429" s="316"/>
      <c r="G1429" s="316"/>
      <c r="H1429" s="316"/>
      <c r="I1429" s="316"/>
      <c r="J1429" s="204"/>
      <c r="K1429" s="513"/>
      <c r="L1429" s="513"/>
      <c r="M1429" s="436"/>
      <c r="N1429" s="436"/>
      <c r="O1429" s="436"/>
      <c r="P1429" s="11"/>
      <c r="Q1429" s="50"/>
      <c r="R1429" s="197"/>
      <c r="U1429" s="214"/>
      <c r="V1429" s="206"/>
      <c r="W1429" s="215"/>
    </row>
    <row r="1430" spans="2:26" s="200" customFormat="1" ht="13.75" hidden="1" customHeight="1" x14ac:dyDescent="0.3">
      <c r="B1430" s="516"/>
      <c r="C1430" s="202"/>
      <c r="D1430" s="203"/>
      <c r="E1430" s="316"/>
      <c r="F1430" s="316"/>
      <c r="G1430" s="316"/>
      <c r="H1430" s="316"/>
      <c r="I1430" s="316"/>
      <c r="J1430" s="204"/>
      <c r="K1430" s="513"/>
      <c r="L1430" s="513"/>
      <c r="M1430" s="436"/>
      <c r="N1430" s="436"/>
      <c r="O1430" s="436"/>
      <c r="P1430" s="11"/>
      <c r="Q1430" s="40"/>
      <c r="R1430" s="198"/>
      <c r="U1430" s="214"/>
      <c r="V1430" s="206"/>
    </row>
    <row r="1431" spans="2:26" s="200" customFormat="1" ht="13.75" hidden="1" customHeight="1" x14ac:dyDescent="0.3">
      <c r="B1431" s="516"/>
      <c r="C1431" s="319"/>
      <c r="D1431" s="216"/>
      <c r="E1431" s="11"/>
      <c r="F1431" s="11"/>
      <c r="G1431" s="11"/>
      <c r="H1431" s="11"/>
      <c r="I1431" s="11"/>
      <c r="J1431" s="204"/>
      <c r="K1431" s="513"/>
      <c r="L1431" s="513"/>
      <c r="M1431" s="436"/>
      <c r="N1431" s="436"/>
      <c r="O1431" s="436"/>
      <c r="P1431" s="11"/>
      <c r="Q1431" s="41"/>
      <c r="R1431" s="57"/>
      <c r="U1431" s="201"/>
    </row>
    <row r="1432" spans="2:26" s="200" customFormat="1" ht="5.25" hidden="1" customHeight="1" x14ac:dyDescent="0.3">
      <c r="B1432" s="318"/>
      <c r="C1432" s="318"/>
      <c r="D1432" s="217"/>
      <c r="E1432" s="318"/>
      <c r="F1432" s="318"/>
      <c r="G1432" s="318"/>
      <c r="H1432" s="318"/>
      <c r="I1432" s="318"/>
      <c r="J1432" s="318"/>
      <c r="K1432" s="517"/>
      <c r="L1432" s="517"/>
      <c r="M1432" s="318"/>
      <c r="N1432" s="517"/>
      <c r="O1432" s="517"/>
      <c r="P1432" s="517"/>
      <c r="Q1432" s="517"/>
      <c r="R1432" s="517"/>
      <c r="U1432" s="201"/>
    </row>
    <row r="1433" spans="2:26" s="200" customFormat="1" ht="15.75" hidden="1" customHeight="1" x14ac:dyDescent="0.3">
      <c r="B1433" s="319"/>
      <c r="C1433" s="319"/>
      <c r="D1433" s="199"/>
      <c r="E1433" s="319"/>
      <c r="F1433" s="319"/>
      <c r="G1433" s="319"/>
      <c r="H1433" s="319"/>
      <c r="I1433" s="319"/>
      <c r="J1433" s="319"/>
      <c r="K1433" s="515"/>
      <c r="L1433" s="515"/>
      <c r="M1433" s="436"/>
      <c r="N1433" s="436"/>
      <c r="O1433" s="436"/>
      <c r="P1433" s="11"/>
      <c r="Q1433" s="41"/>
      <c r="R1433" s="57"/>
      <c r="U1433" s="201"/>
    </row>
    <row r="1434" spans="2:26" s="200" customFormat="1" ht="13.75" hidden="1" customHeight="1" x14ac:dyDescent="0.3">
      <c r="B1434" s="516"/>
      <c r="C1434" s="202"/>
      <c r="D1434" s="203"/>
      <c r="E1434" s="316"/>
      <c r="F1434" s="316"/>
      <c r="G1434" s="316"/>
      <c r="H1434" s="316"/>
      <c r="I1434" s="316"/>
      <c r="J1434" s="204"/>
      <c r="K1434" s="513"/>
      <c r="L1434" s="513"/>
      <c r="M1434" s="436"/>
      <c r="N1434" s="436"/>
      <c r="O1434" s="436"/>
      <c r="P1434" s="11"/>
      <c r="Q1434" s="55"/>
      <c r="R1434" s="196"/>
      <c r="U1434" s="205"/>
      <c r="V1434" s="206"/>
      <c r="W1434" s="207"/>
    </row>
    <row r="1435" spans="2:26" s="200" customFormat="1" ht="13.75" hidden="1" customHeight="1" x14ac:dyDescent="0.3">
      <c r="B1435" s="516"/>
      <c r="C1435" s="202"/>
      <c r="D1435" s="203"/>
      <c r="E1435" s="316"/>
      <c r="F1435" s="316"/>
      <c r="G1435" s="316"/>
      <c r="H1435" s="316"/>
      <c r="I1435" s="316"/>
      <c r="J1435" s="204"/>
      <c r="K1435" s="513"/>
      <c r="L1435" s="513"/>
      <c r="M1435" s="436"/>
      <c r="N1435" s="436"/>
      <c r="O1435" s="436"/>
      <c r="P1435" s="11"/>
      <c r="Q1435" s="81"/>
      <c r="R1435" s="197"/>
      <c r="U1435" s="205"/>
      <c r="V1435" s="206"/>
      <c r="W1435" s="208"/>
      <c r="Y1435" s="209"/>
    </row>
    <row r="1436" spans="2:26" s="200" customFormat="1" ht="13.75" hidden="1" customHeight="1" x14ac:dyDescent="0.3">
      <c r="B1436" s="516"/>
      <c r="C1436" s="202"/>
      <c r="D1436" s="203"/>
      <c r="E1436" s="316"/>
      <c r="F1436" s="316"/>
      <c r="G1436" s="316"/>
      <c r="H1436" s="316"/>
      <c r="I1436" s="316"/>
      <c r="J1436" s="204"/>
      <c r="K1436" s="513"/>
      <c r="L1436" s="513"/>
      <c r="M1436" s="436"/>
      <c r="N1436" s="436"/>
      <c r="O1436" s="436"/>
      <c r="P1436" s="11"/>
      <c r="Q1436" s="55"/>
      <c r="R1436" s="57"/>
      <c r="U1436" s="72"/>
      <c r="V1436" s="206"/>
      <c r="W1436" s="210"/>
      <c r="X1436" s="218"/>
      <c r="Y1436" s="218"/>
      <c r="Z1436" s="218"/>
    </row>
    <row r="1437" spans="2:26" s="200" customFormat="1" ht="13.75" hidden="1" customHeight="1" x14ac:dyDescent="0.3">
      <c r="B1437" s="516"/>
      <c r="C1437" s="202"/>
      <c r="D1437" s="203"/>
      <c r="E1437" s="316"/>
      <c r="F1437" s="316"/>
      <c r="G1437" s="316"/>
      <c r="H1437" s="316"/>
      <c r="I1437" s="316"/>
      <c r="J1437" s="204"/>
      <c r="K1437" s="513"/>
      <c r="L1437" s="513"/>
      <c r="M1437" s="436"/>
      <c r="N1437" s="436"/>
      <c r="O1437" s="436"/>
      <c r="P1437" s="11"/>
      <c r="Q1437" s="41"/>
      <c r="R1437" s="57"/>
      <c r="U1437" s="211"/>
      <c r="V1437" s="206"/>
    </row>
    <row r="1438" spans="2:26" s="200" customFormat="1" ht="13.75" hidden="1" customHeight="1" x14ac:dyDescent="0.3">
      <c r="B1438" s="516"/>
      <c r="C1438" s="202"/>
      <c r="D1438" s="203"/>
      <c r="E1438" s="316"/>
      <c r="F1438" s="316"/>
      <c r="G1438" s="316"/>
      <c r="H1438" s="316"/>
      <c r="I1438" s="316"/>
      <c r="J1438" s="204"/>
      <c r="K1438" s="513"/>
      <c r="L1438" s="513"/>
      <c r="M1438" s="436"/>
      <c r="N1438" s="436"/>
      <c r="O1438" s="436"/>
      <c r="P1438" s="11"/>
      <c r="Q1438" s="50"/>
      <c r="R1438" s="197"/>
      <c r="U1438" s="212"/>
      <c r="V1438" s="206"/>
      <c r="W1438" s="219"/>
      <c r="Y1438" s="213"/>
    </row>
    <row r="1439" spans="2:26" s="200" customFormat="1" ht="13.75" hidden="1" customHeight="1" x14ac:dyDescent="0.3">
      <c r="B1439" s="516"/>
      <c r="C1439" s="202"/>
      <c r="D1439" s="203"/>
      <c r="E1439" s="316"/>
      <c r="F1439" s="316"/>
      <c r="G1439" s="316"/>
      <c r="H1439" s="316"/>
      <c r="I1439" s="316"/>
      <c r="J1439" s="204"/>
      <c r="K1439" s="513"/>
      <c r="L1439" s="513"/>
      <c r="M1439" s="436"/>
      <c r="N1439" s="436"/>
      <c r="O1439" s="436"/>
      <c r="P1439" s="11"/>
      <c r="Q1439" s="50"/>
      <c r="R1439" s="197"/>
      <c r="U1439" s="214"/>
      <c r="V1439" s="206"/>
      <c r="W1439" s="215"/>
    </row>
    <row r="1440" spans="2:26" s="200" customFormat="1" ht="13.75" hidden="1" customHeight="1" x14ac:dyDescent="0.3">
      <c r="B1440" s="516"/>
      <c r="C1440" s="202"/>
      <c r="D1440" s="203"/>
      <c r="E1440" s="316"/>
      <c r="F1440" s="316"/>
      <c r="G1440" s="316"/>
      <c r="H1440" s="316"/>
      <c r="I1440" s="316"/>
      <c r="J1440" s="204"/>
      <c r="K1440" s="513"/>
      <c r="L1440" s="513"/>
      <c r="M1440" s="436"/>
      <c r="N1440" s="436"/>
      <c r="O1440" s="436"/>
      <c r="P1440" s="11"/>
      <c r="Q1440" s="40"/>
      <c r="R1440" s="198"/>
      <c r="U1440" s="214"/>
      <c r="V1440" s="206"/>
    </row>
    <row r="1441" spans="1:28" s="200" customFormat="1" ht="13.75" hidden="1" customHeight="1" x14ac:dyDescent="0.3">
      <c r="B1441" s="516"/>
      <c r="C1441" s="319"/>
      <c r="D1441" s="220"/>
      <c r="E1441" s="11"/>
      <c r="F1441" s="11"/>
      <c r="G1441" s="11"/>
      <c r="H1441" s="11"/>
      <c r="I1441" s="11"/>
      <c r="J1441" s="204"/>
      <c r="K1441" s="513"/>
      <c r="L1441" s="513"/>
      <c r="M1441" s="436"/>
      <c r="N1441" s="436"/>
      <c r="O1441" s="436"/>
      <c r="P1441" s="11"/>
      <c r="Q1441" s="41"/>
      <c r="R1441" s="57"/>
      <c r="U1441" s="201"/>
    </row>
    <row r="1442" spans="1:28" s="200" customFormat="1" ht="5.25" hidden="1" customHeight="1" x14ac:dyDescent="0.3">
      <c r="B1442" s="318"/>
      <c r="C1442" s="318"/>
      <c r="D1442" s="217"/>
      <c r="E1442" s="318"/>
      <c r="F1442" s="318"/>
      <c r="G1442" s="318"/>
      <c r="H1442" s="318"/>
      <c r="I1442" s="318"/>
      <c r="J1442" s="318"/>
      <c r="K1442" s="517"/>
      <c r="L1442" s="517"/>
      <c r="M1442" s="318"/>
      <c r="N1442" s="517"/>
      <c r="O1442" s="517"/>
      <c r="P1442" s="517"/>
      <c r="Q1442" s="517"/>
      <c r="R1442" s="517"/>
      <c r="U1442" s="201"/>
    </row>
    <row r="1443" spans="1:28" s="221" customFormat="1" ht="13.75" hidden="1" customHeight="1" x14ac:dyDescent="0.3">
      <c r="A1443" s="200"/>
      <c r="B1443" s="319"/>
      <c r="C1443" s="319"/>
      <c r="D1443" s="199"/>
      <c r="E1443" s="319"/>
      <c r="F1443" s="319"/>
      <c r="G1443" s="319"/>
      <c r="H1443" s="319"/>
      <c r="I1443" s="319"/>
      <c r="J1443" s="319"/>
      <c r="K1443" s="515"/>
      <c r="L1443" s="515"/>
      <c r="M1443" s="436"/>
      <c r="N1443" s="436"/>
      <c r="O1443" s="436"/>
      <c r="P1443" s="11"/>
      <c r="Q1443" s="41"/>
      <c r="R1443" s="57"/>
      <c r="S1443" s="200"/>
      <c r="T1443" s="200"/>
      <c r="U1443" s="201"/>
      <c r="V1443" s="200"/>
      <c r="W1443" s="200"/>
      <c r="X1443" s="200"/>
      <c r="Y1443" s="200"/>
      <c r="Z1443" s="200"/>
      <c r="AA1443" s="200"/>
      <c r="AB1443" s="200"/>
    </row>
    <row r="1444" spans="1:28" s="200" customFormat="1" ht="12.75" hidden="1" customHeight="1" x14ac:dyDescent="0.3">
      <c r="B1444" s="516"/>
      <c r="C1444" s="202"/>
      <c r="D1444" s="203"/>
      <c r="E1444" s="316"/>
      <c r="F1444" s="316"/>
      <c r="G1444" s="316"/>
      <c r="H1444" s="316"/>
      <c r="I1444" s="316"/>
      <c r="J1444" s="204"/>
      <c r="K1444" s="513"/>
      <c r="L1444" s="513"/>
      <c r="M1444" s="436"/>
      <c r="N1444" s="436"/>
      <c r="O1444" s="436"/>
      <c r="P1444" s="11"/>
      <c r="Q1444" s="55"/>
      <c r="R1444" s="196"/>
      <c r="U1444" s="205"/>
      <c r="V1444" s="206"/>
      <c r="W1444" s="207"/>
    </row>
    <row r="1445" spans="1:28" s="200" customFormat="1" hidden="1" x14ac:dyDescent="0.3">
      <c r="B1445" s="516"/>
      <c r="C1445" s="202"/>
      <c r="D1445" s="203"/>
      <c r="E1445" s="316"/>
      <c r="F1445" s="316"/>
      <c r="G1445" s="316"/>
      <c r="H1445" s="316"/>
      <c r="I1445" s="316"/>
      <c r="J1445" s="204"/>
      <c r="K1445" s="513"/>
      <c r="L1445" s="513"/>
      <c r="M1445" s="436"/>
      <c r="N1445" s="436"/>
      <c r="O1445" s="436"/>
      <c r="P1445" s="11"/>
      <c r="Q1445" s="81"/>
      <c r="R1445" s="197"/>
      <c r="U1445" s="205"/>
      <c r="V1445" s="206"/>
      <c r="W1445" s="208"/>
      <c r="Y1445" s="209"/>
    </row>
    <row r="1446" spans="1:28" s="200" customFormat="1" hidden="1" x14ac:dyDescent="0.3">
      <c r="B1446" s="516"/>
      <c r="C1446" s="202"/>
      <c r="D1446" s="203"/>
      <c r="E1446" s="316"/>
      <c r="F1446" s="316"/>
      <c r="G1446" s="316"/>
      <c r="H1446" s="316"/>
      <c r="I1446" s="316"/>
      <c r="J1446" s="204"/>
      <c r="K1446" s="513"/>
      <c r="L1446" s="513"/>
      <c r="M1446" s="436"/>
      <c r="N1446" s="436"/>
      <c r="O1446" s="436"/>
      <c r="P1446" s="11"/>
      <c r="Q1446" s="55"/>
      <c r="R1446" s="57"/>
      <c r="U1446" s="72"/>
      <c r="V1446" s="206"/>
      <c r="W1446" s="210"/>
    </row>
    <row r="1447" spans="1:28" s="200" customFormat="1" hidden="1" x14ac:dyDescent="0.3">
      <c r="B1447" s="516"/>
      <c r="C1447" s="202"/>
      <c r="D1447" s="203"/>
      <c r="E1447" s="316"/>
      <c r="F1447" s="316"/>
      <c r="G1447" s="316"/>
      <c r="H1447" s="316"/>
      <c r="I1447" s="316"/>
      <c r="J1447" s="204"/>
      <c r="K1447" s="513"/>
      <c r="L1447" s="513"/>
      <c r="M1447" s="436"/>
      <c r="N1447" s="436"/>
      <c r="O1447" s="436"/>
      <c r="P1447" s="11"/>
      <c r="Q1447" s="41"/>
      <c r="R1447" s="57"/>
      <c r="U1447" s="211"/>
      <c r="V1447" s="206"/>
    </row>
    <row r="1448" spans="1:28" s="200" customFormat="1" hidden="1" x14ac:dyDescent="0.3">
      <c r="B1448" s="516"/>
      <c r="C1448" s="202"/>
      <c r="D1448" s="203"/>
      <c r="E1448" s="316"/>
      <c r="F1448" s="316"/>
      <c r="G1448" s="316"/>
      <c r="H1448" s="316"/>
      <c r="I1448" s="316"/>
      <c r="J1448" s="204"/>
      <c r="K1448" s="513"/>
      <c r="L1448" s="513"/>
      <c r="M1448" s="436"/>
      <c r="N1448" s="436"/>
      <c r="O1448" s="436"/>
      <c r="P1448" s="11"/>
      <c r="Q1448" s="50"/>
      <c r="R1448" s="197"/>
      <c r="U1448" s="212"/>
      <c r="V1448" s="206"/>
      <c r="W1448" s="219"/>
      <c r="Y1448" s="213"/>
    </row>
    <row r="1449" spans="1:28" s="200" customFormat="1" hidden="1" x14ac:dyDescent="0.3">
      <c r="B1449" s="516"/>
      <c r="C1449" s="202"/>
      <c r="D1449" s="203"/>
      <c r="E1449" s="316"/>
      <c r="F1449" s="316"/>
      <c r="G1449" s="316"/>
      <c r="H1449" s="316"/>
      <c r="I1449" s="316"/>
      <c r="J1449" s="204"/>
      <c r="K1449" s="513"/>
      <c r="L1449" s="513"/>
      <c r="M1449" s="436"/>
      <c r="N1449" s="436"/>
      <c r="O1449" s="436"/>
      <c r="P1449" s="11"/>
      <c r="Q1449" s="50"/>
      <c r="R1449" s="197"/>
      <c r="U1449" s="214"/>
      <c r="V1449" s="206"/>
      <c r="W1449" s="215"/>
    </row>
    <row r="1450" spans="1:28" s="200" customFormat="1" hidden="1" x14ac:dyDescent="0.3">
      <c r="B1450" s="516"/>
      <c r="C1450" s="202"/>
      <c r="D1450" s="203"/>
      <c r="E1450" s="316"/>
      <c r="F1450" s="316"/>
      <c r="G1450" s="316"/>
      <c r="H1450" s="316"/>
      <c r="I1450" s="316"/>
      <c r="J1450" s="204"/>
      <c r="K1450" s="513"/>
      <c r="L1450" s="513"/>
      <c r="M1450" s="436"/>
      <c r="N1450" s="436"/>
      <c r="O1450" s="436"/>
      <c r="P1450" s="11"/>
      <c r="Q1450" s="40"/>
      <c r="R1450" s="198"/>
      <c r="U1450" s="214"/>
      <c r="V1450" s="206"/>
    </row>
    <row r="1451" spans="1:28" s="200" customFormat="1" hidden="1" x14ac:dyDescent="0.3">
      <c r="B1451" s="516"/>
      <c r="C1451" s="319"/>
      <c r="D1451" s="216"/>
      <c r="E1451" s="11"/>
      <c r="F1451" s="11"/>
      <c r="G1451" s="11"/>
      <c r="H1451" s="11"/>
      <c r="I1451" s="11"/>
      <c r="J1451" s="204"/>
      <c r="K1451" s="513"/>
      <c r="L1451" s="513"/>
      <c r="M1451" s="436"/>
      <c r="N1451" s="436"/>
      <c r="O1451" s="436"/>
      <c r="P1451" s="11"/>
      <c r="Q1451" s="41"/>
      <c r="R1451" s="57"/>
      <c r="U1451" s="201"/>
    </row>
    <row r="1452" spans="1:28" s="200" customFormat="1" hidden="1" x14ac:dyDescent="0.3">
      <c r="B1452" s="318"/>
      <c r="C1452" s="318"/>
      <c r="D1452" s="217"/>
      <c r="E1452" s="318"/>
      <c r="F1452" s="318"/>
      <c r="G1452" s="318"/>
      <c r="H1452" s="318"/>
      <c r="I1452" s="318"/>
      <c r="J1452" s="318"/>
      <c r="K1452" s="517"/>
      <c r="L1452" s="517"/>
      <c r="M1452" s="318"/>
      <c r="N1452" s="517"/>
      <c r="O1452" s="517"/>
      <c r="P1452" s="517"/>
      <c r="Q1452" s="517"/>
      <c r="R1452" s="517"/>
      <c r="U1452" s="201"/>
    </row>
    <row r="1453" spans="1:28" s="200" customFormat="1" hidden="1" x14ac:dyDescent="0.3">
      <c r="B1453" s="319"/>
      <c r="C1453" s="319"/>
      <c r="D1453" s="199"/>
      <c r="E1453" s="319"/>
      <c r="F1453" s="222"/>
      <c r="G1453" s="319"/>
      <c r="H1453" s="319"/>
      <c r="I1453" s="319"/>
      <c r="J1453" s="319"/>
      <c r="K1453" s="515"/>
      <c r="L1453" s="515"/>
      <c r="M1453" s="436"/>
      <c r="N1453" s="436"/>
      <c r="O1453" s="436"/>
      <c r="P1453" s="11"/>
      <c r="Q1453" s="41"/>
      <c r="R1453" s="57"/>
      <c r="U1453" s="201"/>
    </row>
    <row r="1454" spans="1:28" s="200" customFormat="1" hidden="1" x14ac:dyDescent="0.3">
      <c r="B1454" s="516"/>
      <c r="C1454" s="202"/>
      <c r="D1454" s="203"/>
      <c r="E1454" s="316"/>
      <c r="F1454" s="316"/>
      <c r="G1454" s="316"/>
      <c r="H1454" s="316"/>
      <c r="I1454" s="316"/>
      <c r="J1454" s="204"/>
      <c r="K1454" s="513"/>
      <c r="L1454" s="513"/>
      <c r="M1454" s="436"/>
      <c r="N1454" s="436"/>
      <c r="O1454" s="436"/>
      <c r="P1454" s="11"/>
      <c r="Q1454" s="55"/>
      <c r="R1454" s="196"/>
      <c r="U1454" s="205"/>
      <c r="V1454" s="206"/>
      <c r="W1454" s="207"/>
    </row>
    <row r="1455" spans="1:28" s="200" customFormat="1" hidden="1" x14ac:dyDescent="0.3">
      <c r="B1455" s="516"/>
      <c r="C1455" s="202"/>
      <c r="D1455" s="203"/>
      <c r="E1455" s="316"/>
      <c r="F1455" s="316"/>
      <c r="G1455" s="316"/>
      <c r="H1455" s="316"/>
      <c r="I1455" s="316"/>
      <c r="J1455" s="204"/>
      <c r="K1455" s="513"/>
      <c r="L1455" s="513"/>
      <c r="M1455" s="436"/>
      <c r="N1455" s="436"/>
      <c r="O1455" s="436"/>
      <c r="P1455" s="11"/>
      <c r="Q1455" s="81"/>
      <c r="R1455" s="197"/>
      <c r="U1455" s="205"/>
      <c r="V1455" s="206"/>
      <c r="W1455" s="208"/>
      <c r="Y1455" s="209"/>
    </row>
    <row r="1456" spans="1:28" s="200" customFormat="1" hidden="1" x14ac:dyDescent="0.3">
      <c r="B1456" s="516"/>
      <c r="C1456" s="202"/>
      <c r="D1456" s="203"/>
      <c r="E1456" s="316"/>
      <c r="F1456" s="316"/>
      <c r="G1456" s="316"/>
      <c r="H1456" s="316"/>
      <c r="I1456" s="316"/>
      <c r="J1456" s="204"/>
      <c r="K1456" s="513"/>
      <c r="L1456" s="513"/>
      <c r="M1456" s="436"/>
      <c r="N1456" s="436"/>
      <c r="O1456" s="436"/>
      <c r="P1456" s="11"/>
      <c r="Q1456" s="55"/>
      <c r="R1456" s="57"/>
      <c r="U1456" s="72"/>
      <c r="V1456" s="206"/>
      <c r="W1456" s="210"/>
      <c r="X1456" s="218"/>
      <c r="Y1456" s="218"/>
      <c r="Z1456" s="218"/>
    </row>
    <row r="1457" spans="2:25" s="200" customFormat="1" hidden="1" x14ac:dyDescent="0.3">
      <c r="B1457" s="516"/>
      <c r="C1457" s="202"/>
      <c r="D1457" s="203"/>
      <c r="E1457" s="316"/>
      <c r="F1457" s="316"/>
      <c r="G1457" s="316"/>
      <c r="H1457" s="316"/>
      <c r="I1457" s="316"/>
      <c r="J1457" s="204"/>
      <c r="K1457" s="513"/>
      <c r="L1457" s="513"/>
      <c r="M1457" s="436"/>
      <c r="N1457" s="436"/>
      <c r="O1457" s="436"/>
      <c r="P1457" s="11"/>
      <c r="Q1457" s="41"/>
      <c r="R1457" s="57"/>
      <c r="U1457" s="211"/>
      <c r="V1457" s="206"/>
    </row>
    <row r="1458" spans="2:25" s="200" customFormat="1" hidden="1" x14ac:dyDescent="0.3">
      <c r="B1458" s="516"/>
      <c r="C1458" s="202"/>
      <c r="D1458" s="203"/>
      <c r="E1458" s="316"/>
      <c r="F1458" s="316"/>
      <c r="G1458" s="316"/>
      <c r="H1458" s="316"/>
      <c r="I1458" s="316"/>
      <c r="J1458" s="204"/>
      <c r="K1458" s="513"/>
      <c r="L1458" s="513"/>
      <c r="M1458" s="436"/>
      <c r="N1458" s="436"/>
      <c r="O1458" s="436"/>
      <c r="P1458" s="11"/>
      <c r="Q1458" s="50"/>
      <c r="R1458" s="197"/>
      <c r="U1458" s="212"/>
      <c r="V1458" s="206"/>
      <c r="W1458" s="219"/>
      <c r="Y1458" s="213"/>
    </row>
    <row r="1459" spans="2:25" s="200" customFormat="1" hidden="1" x14ac:dyDescent="0.3">
      <c r="B1459" s="516"/>
      <c r="C1459" s="202"/>
      <c r="D1459" s="203"/>
      <c r="E1459" s="316"/>
      <c r="F1459" s="316"/>
      <c r="G1459" s="316"/>
      <c r="H1459" s="316"/>
      <c r="I1459" s="316"/>
      <c r="J1459" s="204"/>
      <c r="K1459" s="513"/>
      <c r="L1459" s="513"/>
      <c r="M1459" s="436"/>
      <c r="N1459" s="436"/>
      <c r="O1459" s="436"/>
      <c r="P1459" s="11"/>
      <c r="Q1459" s="50"/>
      <c r="R1459" s="197"/>
      <c r="U1459" s="214"/>
      <c r="V1459" s="206"/>
      <c r="W1459" s="215"/>
    </row>
    <row r="1460" spans="2:25" s="200" customFormat="1" hidden="1" x14ac:dyDescent="0.3">
      <c r="B1460" s="516"/>
      <c r="C1460" s="202"/>
      <c r="D1460" s="203"/>
      <c r="E1460" s="316"/>
      <c r="F1460" s="316"/>
      <c r="G1460" s="316"/>
      <c r="H1460" s="316"/>
      <c r="I1460" s="316"/>
      <c r="J1460" s="204"/>
      <c r="K1460" s="513"/>
      <c r="L1460" s="513"/>
      <c r="M1460" s="436"/>
      <c r="N1460" s="436"/>
      <c r="O1460" s="436"/>
      <c r="P1460" s="11"/>
      <c r="Q1460" s="40"/>
      <c r="R1460" s="198"/>
      <c r="U1460" s="214"/>
      <c r="V1460" s="206"/>
    </row>
    <row r="1461" spans="2:25" s="200" customFormat="1" hidden="1" x14ac:dyDescent="0.3">
      <c r="B1461" s="516"/>
      <c r="C1461" s="319"/>
      <c r="D1461" s="220"/>
      <c r="E1461" s="11"/>
      <c r="F1461" s="11"/>
      <c r="G1461" s="11"/>
      <c r="H1461" s="11"/>
      <c r="I1461" s="11"/>
      <c r="J1461" s="204"/>
      <c r="K1461" s="513"/>
      <c r="L1461" s="513"/>
      <c r="M1461" s="436"/>
      <c r="N1461" s="436"/>
      <c r="O1461" s="436"/>
      <c r="P1461" s="11"/>
      <c r="Q1461" s="41"/>
      <c r="R1461" s="57"/>
      <c r="U1461" s="201"/>
    </row>
    <row r="1462" spans="2:25" s="200" customFormat="1" ht="5.25" hidden="1" customHeight="1" x14ac:dyDescent="0.3">
      <c r="B1462" s="315"/>
      <c r="C1462" s="319"/>
      <c r="D1462" s="220"/>
      <c r="E1462" s="11"/>
      <c r="F1462" s="11"/>
      <c r="G1462" s="11"/>
      <c r="H1462" s="11"/>
      <c r="I1462" s="11"/>
      <c r="J1462" s="204"/>
      <c r="K1462" s="316"/>
      <c r="L1462" s="316"/>
      <c r="M1462" s="317"/>
      <c r="N1462" s="317"/>
      <c r="O1462" s="317"/>
      <c r="P1462" s="11"/>
      <c r="Q1462" s="41"/>
      <c r="R1462" s="57"/>
      <c r="U1462" s="201"/>
    </row>
    <row r="1463" spans="2:25" s="200" customFormat="1" ht="13.75" hidden="1" customHeight="1" x14ac:dyDescent="0.3">
      <c r="B1463" s="518"/>
      <c r="C1463" s="518"/>
      <c r="D1463" s="223"/>
      <c r="E1463" s="223"/>
      <c r="F1463" s="223"/>
      <c r="G1463" s="223"/>
      <c r="H1463" s="223"/>
      <c r="I1463" s="223"/>
      <c r="J1463" s="224"/>
      <c r="K1463" s="518"/>
      <c r="L1463" s="518"/>
      <c r="M1463" s="518"/>
      <c r="N1463" s="518"/>
      <c r="O1463" s="225"/>
      <c r="P1463" s="226"/>
      <c r="Q1463" s="227"/>
      <c r="R1463" s="228"/>
      <c r="U1463" s="201"/>
    </row>
    <row r="1464" spans="2:25" s="200" customFormat="1" ht="5.25" hidden="1" customHeight="1" x14ac:dyDescent="0.3">
      <c r="B1464" s="318"/>
      <c r="C1464" s="318"/>
      <c r="D1464" s="217"/>
      <c r="E1464" s="318"/>
      <c r="F1464" s="318"/>
      <c r="G1464" s="318"/>
      <c r="H1464" s="318"/>
      <c r="I1464" s="318"/>
      <c r="J1464" s="318"/>
      <c r="K1464" s="517"/>
      <c r="L1464" s="517"/>
      <c r="M1464" s="318"/>
      <c r="N1464" s="517"/>
      <c r="O1464" s="517"/>
      <c r="P1464" s="517"/>
      <c r="Q1464" s="517"/>
      <c r="R1464" s="517"/>
      <c r="U1464" s="201"/>
    </row>
    <row r="1465" spans="2:25" s="200" customFormat="1" ht="15.75" hidden="1" customHeight="1" x14ac:dyDescent="0.3">
      <c r="B1465" s="319"/>
      <c r="C1465" s="319"/>
      <c r="D1465" s="199"/>
      <c r="E1465" s="319"/>
      <c r="F1465" s="319"/>
      <c r="G1465" s="319"/>
      <c r="H1465" s="319"/>
      <c r="I1465" s="319"/>
      <c r="J1465" s="319"/>
      <c r="K1465" s="515"/>
      <c r="L1465" s="515"/>
      <c r="M1465" s="436"/>
      <c r="N1465" s="436"/>
      <c r="O1465" s="436"/>
      <c r="P1465" s="11"/>
      <c r="Q1465" s="41"/>
      <c r="R1465" s="57"/>
      <c r="U1465" s="201"/>
    </row>
    <row r="1466" spans="2:25" s="200" customFormat="1" ht="13.75" hidden="1" customHeight="1" x14ac:dyDescent="0.3">
      <c r="B1466" s="516"/>
      <c r="C1466" s="202"/>
      <c r="D1466" s="203"/>
      <c r="E1466" s="316"/>
      <c r="F1466" s="316"/>
      <c r="G1466" s="316"/>
      <c r="H1466" s="316"/>
      <c r="I1466" s="316"/>
      <c r="J1466" s="204"/>
      <c r="K1466" s="513"/>
      <c r="L1466" s="513"/>
      <c r="M1466" s="436"/>
      <c r="N1466" s="436"/>
      <c r="O1466" s="436"/>
      <c r="P1466" s="11"/>
      <c r="Q1466" s="55"/>
      <c r="R1466" s="196"/>
      <c r="U1466" s="205"/>
      <c r="V1466" s="206"/>
      <c r="W1466" s="207"/>
    </row>
    <row r="1467" spans="2:25" s="200" customFormat="1" ht="13.75" hidden="1" customHeight="1" x14ac:dyDescent="0.3">
      <c r="B1467" s="516"/>
      <c r="C1467" s="202"/>
      <c r="D1467" s="203"/>
      <c r="E1467" s="316"/>
      <c r="F1467" s="316"/>
      <c r="G1467" s="316"/>
      <c r="H1467" s="316"/>
      <c r="I1467" s="316"/>
      <c r="J1467" s="204"/>
      <c r="K1467" s="513"/>
      <c r="L1467" s="513"/>
      <c r="M1467" s="436"/>
      <c r="N1467" s="436"/>
      <c r="O1467" s="436"/>
      <c r="P1467" s="11"/>
      <c r="Q1467" s="81"/>
      <c r="R1467" s="197"/>
      <c r="U1467" s="205"/>
      <c r="V1467" s="206"/>
      <c r="W1467" s="208"/>
      <c r="Y1467" s="209"/>
    </row>
    <row r="1468" spans="2:25" s="200" customFormat="1" ht="13.75" hidden="1" customHeight="1" x14ac:dyDescent="0.3">
      <c r="B1468" s="516"/>
      <c r="C1468" s="202"/>
      <c r="D1468" s="203"/>
      <c r="E1468" s="316"/>
      <c r="F1468" s="316"/>
      <c r="G1468" s="316"/>
      <c r="H1468" s="316"/>
      <c r="I1468" s="316"/>
      <c r="J1468" s="204"/>
      <c r="K1468" s="513"/>
      <c r="L1468" s="513"/>
      <c r="M1468" s="436"/>
      <c r="N1468" s="436"/>
      <c r="O1468" s="436"/>
      <c r="P1468" s="11"/>
      <c r="Q1468" s="55"/>
      <c r="R1468" s="57"/>
      <c r="U1468" s="72"/>
      <c r="V1468" s="206"/>
      <c r="W1468" s="210"/>
    </row>
    <row r="1469" spans="2:25" s="200" customFormat="1" ht="13.75" hidden="1" customHeight="1" x14ac:dyDescent="0.3">
      <c r="B1469" s="516"/>
      <c r="C1469" s="202"/>
      <c r="D1469" s="203"/>
      <c r="E1469" s="316"/>
      <c r="F1469" s="316"/>
      <c r="G1469" s="316"/>
      <c r="H1469" s="316"/>
      <c r="I1469" s="316"/>
      <c r="J1469" s="204"/>
      <c r="K1469" s="513"/>
      <c r="L1469" s="513"/>
      <c r="M1469" s="436"/>
      <c r="N1469" s="436"/>
      <c r="O1469" s="436"/>
      <c r="P1469" s="11"/>
      <c r="Q1469" s="41"/>
      <c r="R1469" s="57"/>
      <c r="U1469" s="211"/>
      <c r="V1469" s="206"/>
    </row>
    <row r="1470" spans="2:25" s="200" customFormat="1" ht="13.75" hidden="1" customHeight="1" x14ac:dyDescent="0.3">
      <c r="B1470" s="516"/>
      <c r="C1470" s="202"/>
      <c r="D1470" s="203"/>
      <c r="E1470" s="316"/>
      <c r="F1470" s="316"/>
      <c r="G1470" s="316"/>
      <c r="H1470" s="316"/>
      <c r="I1470" s="316"/>
      <c r="J1470" s="204"/>
      <c r="K1470" s="513"/>
      <c r="L1470" s="513"/>
      <c r="M1470" s="436"/>
      <c r="N1470" s="436"/>
      <c r="O1470" s="436"/>
      <c r="P1470" s="11"/>
      <c r="Q1470" s="50"/>
      <c r="R1470" s="197"/>
      <c r="U1470" s="212"/>
      <c r="V1470" s="206"/>
      <c r="W1470" s="210"/>
      <c r="Y1470" s="213"/>
    </row>
    <row r="1471" spans="2:25" s="200" customFormat="1" ht="13.75" hidden="1" customHeight="1" x14ac:dyDescent="0.3">
      <c r="B1471" s="516"/>
      <c r="C1471" s="202"/>
      <c r="D1471" s="203"/>
      <c r="E1471" s="316"/>
      <c r="F1471" s="316"/>
      <c r="G1471" s="316"/>
      <c r="H1471" s="316"/>
      <c r="I1471" s="316"/>
      <c r="J1471" s="204"/>
      <c r="K1471" s="513"/>
      <c r="L1471" s="513"/>
      <c r="M1471" s="436"/>
      <c r="N1471" s="436"/>
      <c r="O1471" s="436"/>
      <c r="P1471" s="11"/>
      <c r="Q1471" s="50"/>
      <c r="R1471" s="197"/>
      <c r="U1471" s="214"/>
      <c r="V1471" s="206"/>
      <c r="W1471" s="215"/>
    </row>
    <row r="1472" spans="2:25" s="200" customFormat="1" ht="13.75" hidden="1" customHeight="1" x14ac:dyDescent="0.3">
      <c r="B1472" s="516"/>
      <c r="C1472" s="202"/>
      <c r="D1472" s="203"/>
      <c r="E1472" s="316"/>
      <c r="F1472" s="316"/>
      <c r="G1472" s="316"/>
      <c r="H1472" s="316"/>
      <c r="I1472" s="316"/>
      <c r="J1472" s="204"/>
      <c r="K1472" s="513"/>
      <c r="L1472" s="513"/>
      <c r="M1472" s="436"/>
      <c r="N1472" s="436"/>
      <c r="O1472" s="436"/>
      <c r="P1472" s="11"/>
      <c r="Q1472" s="40"/>
      <c r="R1472" s="198"/>
      <c r="U1472" s="214"/>
      <c r="V1472" s="206"/>
    </row>
    <row r="1473" spans="1:28" s="200" customFormat="1" ht="13.75" hidden="1" customHeight="1" x14ac:dyDescent="0.3">
      <c r="B1473" s="516"/>
      <c r="C1473" s="319"/>
      <c r="D1473" s="216"/>
      <c r="E1473" s="11"/>
      <c r="F1473" s="11"/>
      <c r="G1473" s="11"/>
      <c r="H1473" s="11"/>
      <c r="I1473" s="11"/>
      <c r="J1473" s="204"/>
      <c r="K1473" s="513"/>
      <c r="L1473" s="513"/>
      <c r="M1473" s="436"/>
      <c r="N1473" s="436"/>
      <c r="O1473" s="436"/>
      <c r="P1473" s="11"/>
      <c r="Q1473" s="41"/>
      <c r="R1473" s="57"/>
      <c r="U1473" s="201"/>
    </row>
    <row r="1474" spans="1:28" s="200" customFormat="1" ht="5.25" hidden="1" customHeight="1" x14ac:dyDescent="0.3">
      <c r="B1474" s="318"/>
      <c r="C1474" s="318"/>
      <c r="D1474" s="217"/>
      <c r="E1474" s="318"/>
      <c r="F1474" s="318"/>
      <c r="G1474" s="318"/>
      <c r="H1474" s="318"/>
      <c r="I1474" s="318"/>
      <c r="J1474" s="318"/>
      <c r="K1474" s="517"/>
      <c r="L1474" s="517"/>
      <c r="M1474" s="318"/>
      <c r="N1474" s="517"/>
      <c r="O1474" s="517"/>
      <c r="P1474" s="517"/>
      <c r="Q1474" s="517"/>
      <c r="R1474" s="517"/>
      <c r="U1474" s="201"/>
    </row>
    <row r="1475" spans="1:28" s="200" customFormat="1" ht="15.75" hidden="1" customHeight="1" x14ac:dyDescent="0.3">
      <c r="B1475" s="319"/>
      <c r="C1475" s="319"/>
      <c r="D1475" s="199"/>
      <c r="E1475" s="319"/>
      <c r="F1475" s="319"/>
      <c r="G1475" s="319"/>
      <c r="H1475" s="319"/>
      <c r="I1475" s="319"/>
      <c r="J1475" s="319"/>
      <c r="K1475" s="515"/>
      <c r="L1475" s="515"/>
      <c r="M1475" s="436"/>
      <c r="N1475" s="436"/>
      <c r="O1475" s="436"/>
      <c r="P1475" s="11"/>
      <c r="Q1475" s="41"/>
      <c r="R1475" s="57"/>
      <c r="U1475" s="201"/>
    </row>
    <row r="1476" spans="1:28" s="200" customFormat="1" ht="13.75" hidden="1" customHeight="1" x14ac:dyDescent="0.3">
      <c r="B1476" s="516"/>
      <c r="C1476" s="202"/>
      <c r="D1476" s="203"/>
      <c r="E1476" s="316"/>
      <c r="F1476" s="316"/>
      <c r="G1476" s="316"/>
      <c r="H1476" s="316"/>
      <c r="I1476" s="316"/>
      <c r="J1476" s="204"/>
      <c r="K1476" s="513"/>
      <c r="L1476" s="513"/>
      <c r="M1476" s="436"/>
      <c r="N1476" s="436"/>
      <c r="O1476" s="436"/>
      <c r="P1476" s="11"/>
      <c r="Q1476" s="55"/>
      <c r="R1476" s="196"/>
      <c r="U1476" s="205"/>
      <c r="V1476" s="206"/>
      <c r="W1476" s="207"/>
    </row>
    <row r="1477" spans="1:28" s="200" customFormat="1" ht="13.75" hidden="1" customHeight="1" x14ac:dyDescent="0.3">
      <c r="B1477" s="516"/>
      <c r="C1477" s="202"/>
      <c r="D1477" s="203"/>
      <c r="E1477" s="316"/>
      <c r="F1477" s="316"/>
      <c r="G1477" s="316"/>
      <c r="H1477" s="316"/>
      <c r="I1477" s="316"/>
      <c r="J1477" s="204"/>
      <c r="K1477" s="513"/>
      <c r="L1477" s="513"/>
      <c r="M1477" s="436"/>
      <c r="N1477" s="436"/>
      <c r="O1477" s="436"/>
      <c r="P1477" s="11"/>
      <c r="Q1477" s="81"/>
      <c r="R1477" s="197"/>
      <c r="U1477" s="205"/>
      <c r="V1477" s="206"/>
      <c r="W1477" s="208"/>
      <c r="Y1477" s="209"/>
    </row>
    <row r="1478" spans="1:28" s="200" customFormat="1" ht="13.75" hidden="1" customHeight="1" x14ac:dyDescent="0.3">
      <c r="B1478" s="516"/>
      <c r="C1478" s="202"/>
      <c r="D1478" s="203"/>
      <c r="E1478" s="316"/>
      <c r="F1478" s="316"/>
      <c r="G1478" s="316"/>
      <c r="H1478" s="316"/>
      <c r="I1478" s="316"/>
      <c r="J1478" s="204"/>
      <c r="K1478" s="513"/>
      <c r="L1478" s="513"/>
      <c r="M1478" s="436"/>
      <c r="N1478" s="436"/>
      <c r="O1478" s="436"/>
      <c r="P1478" s="11"/>
      <c r="Q1478" s="55"/>
      <c r="R1478" s="57"/>
      <c r="U1478" s="72"/>
      <c r="V1478" s="206"/>
      <c r="W1478" s="210"/>
      <c r="X1478" s="218"/>
      <c r="Y1478" s="218"/>
      <c r="Z1478" s="218"/>
    </row>
    <row r="1479" spans="1:28" s="200" customFormat="1" ht="13.75" hidden="1" customHeight="1" x14ac:dyDescent="0.3">
      <c r="B1479" s="516"/>
      <c r="C1479" s="202"/>
      <c r="D1479" s="203"/>
      <c r="E1479" s="316"/>
      <c r="F1479" s="316"/>
      <c r="G1479" s="316"/>
      <c r="H1479" s="316"/>
      <c r="I1479" s="316"/>
      <c r="J1479" s="204"/>
      <c r="K1479" s="513"/>
      <c r="L1479" s="513"/>
      <c r="M1479" s="436"/>
      <c r="N1479" s="436"/>
      <c r="O1479" s="436"/>
      <c r="P1479" s="11"/>
      <c r="Q1479" s="41"/>
      <c r="R1479" s="57"/>
      <c r="U1479" s="211"/>
      <c r="V1479" s="206"/>
    </row>
    <row r="1480" spans="1:28" s="200" customFormat="1" ht="13.75" hidden="1" customHeight="1" x14ac:dyDescent="0.3">
      <c r="B1480" s="516"/>
      <c r="C1480" s="202"/>
      <c r="D1480" s="203"/>
      <c r="E1480" s="316"/>
      <c r="F1480" s="316"/>
      <c r="G1480" s="316"/>
      <c r="H1480" s="316"/>
      <c r="I1480" s="316"/>
      <c r="J1480" s="204"/>
      <c r="K1480" s="513"/>
      <c r="L1480" s="513"/>
      <c r="M1480" s="436"/>
      <c r="N1480" s="436"/>
      <c r="O1480" s="436"/>
      <c r="P1480" s="11"/>
      <c r="Q1480" s="50"/>
      <c r="R1480" s="197"/>
      <c r="U1480" s="212"/>
      <c r="V1480" s="206"/>
      <c r="W1480" s="219"/>
      <c r="Y1480" s="213"/>
    </row>
    <row r="1481" spans="1:28" s="200" customFormat="1" ht="13.75" hidden="1" customHeight="1" x14ac:dyDescent="0.3">
      <c r="B1481" s="516"/>
      <c r="C1481" s="202"/>
      <c r="D1481" s="203"/>
      <c r="E1481" s="316"/>
      <c r="F1481" s="316"/>
      <c r="G1481" s="316"/>
      <c r="H1481" s="316"/>
      <c r="I1481" s="316"/>
      <c r="J1481" s="204"/>
      <c r="K1481" s="513"/>
      <c r="L1481" s="513"/>
      <c r="M1481" s="436"/>
      <c r="N1481" s="436"/>
      <c r="O1481" s="436"/>
      <c r="P1481" s="11"/>
      <c r="Q1481" s="50"/>
      <c r="R1481" s="197"/>
      <c r="U1481" s="214"/>
      <c r="V1481" s="206"/>
      <c r="W1481" s="215"/>
    </row>
    <row r="1482" spans="1:28" s="200" customFormat="1" ht="13.75" hidden="1" customHeight="1" x14ac:dyDescent="0.3">
      <c r="B1482" s="516"/>
      <c r="C1482" s="202"/>
      <c r="D1482" s="203"/>
      <c r="E1482" s="316"/>
      <c r="F1482" s="316"/>
      <c r="G1482" s="316"/>
      <c r="H1482" s="316"/>
      <c r="I1482" s="316"/>
      <c r="J1482" s="204"/>
      <c r="K1482" s="513"/>
      <c r="L1482" s="513"/>
      <c r="M1482" s="436"/>
      <c r="N1482" s="436"/>
      <c r="O1482" s="436"/>
      <c r="P1482" s="11"/>
      <c r="Q1482" s="40"/>
      <c r="R1482" s="198"/>
      <c r="U1482" s="214"/>
      <c r="V1482" s="206"/>
    </row>
    <row r="1483" spans="1:28" s="200" customFormat="1" ht="13.75" hidden="1" customHeight="1" x14ac:dyDescent="0.3">
      <c r="B1483" s="516"/>
      <c r="C1483" s="319"/>
      <c r="D1483" s="220"/>
      <c r="E1483" s="11"/>
      <c r="F1483" s="11"/>
      <c r="G1483" s="11"/>
      <c r="H1483" s="11"/>
      <c r="I1483" s="11"/>
      <c r="J1483" s="204"/>
      <c r="K1483" s="513"/>
      <c r="L1483" s="513"/>
      <c r="M1483" s="436"/>
      <c r="N1483" s="436"/>
      <c r="O1483" s="436"/>
      <c r="P1483" s="11"/>
      <c r="Q1483" s="41"/>
      <c r="R1483" s="57"/>
      <c r="U1483" s="201"/>
    </row>
    <row r="1484" spans="1:28" s="200" customFormat="1" ht="5.25" hidden="1" customHeight="1" x14ac:dyDescent="0.3">
      <c r="B1484" s="318"/>
      <c r="C1484" s="318"/>
      <c r="D1484" s="217"/>
      <c r="E1484" s="318"/>
      <c r="F1484" s="318"/>
      <c r="G1484" s="318"/>
      <c r="H1484" s="318"/>
      <c r="I1484" s="318"/>
      <c r="J1484" s="318"/>
      <c r="K1484" s="517"/>
      <c r="L1484" s="517"/>
      <c r="M1484" s="318"/>
      <c r="N1484" s="517"/>
      <c r="O1484" s="517"/>
      <c r="P1484" s="517"/>
      <c r="Q1484" s="517"/>
      <c r="R1484" s="517"/>
      <c r="U1484" s="201"/>
    </row>
    <row r="1485" spans="1:28" s="221" customFormat="1" ht="13.75" hidden="1" customHeight="1" x14ac:dyDescent="0.3">
      <c r="A1485" s="200"/>
      <c r="B1485" s="319"/>
      <c r="C1485" s="319"/>
      <c r="D1485" s="199"/>
      <c r="E1485" s="319"/>
      <c r="F1485" s="319"/>
      <c r="G1485" s="319"/>
      <c r="H1485" s="319"/>
      <c r="I1485" s="319"/>
      <c r="J1485" s="319"/>
      <c r="K1485" s="515"/>
      <c r="L1485" s="515"/>
      <c r="M1485" s="436"/>
      <c r="N1485" s="436"/>
      <c r="O1485" s="436"/>
      <c r="P1485" s="11"/>
      <c r="Q1485" s="41"/>
      <c r="R1485" s="57"/>
      <c r="S1485" s="200"/>
      <c r="T1485" s="200"/>
      <c r="U1485" s="201"/>
      <c r="V1485" s="200"/>
      <c r="W1485" s="200"/>
      <c r="X1485" s="200"/>
      <c r="Y1485" s="200"/>
      <c r="Z1485" s="200"/>
      <c r="AA1485" s="200"/>
      <c r="AB1485" s="200"/>
    </row>
    <row r="1486" spans="1:28" s="200" customFormat="1" ht="12.75" hidden="1" customHeight="1" x14ac:dyDescent="0.3">
      <c r="B1486" s="516"/>
      <c r="C1486" s="202"/>
      <c r="D1486" s="203"/>
      <c r="E1486" s="316"/>
      <c r="F1486" s="316"/>
      <c r="G1486" s="316"/>
      <c r="H1486" s="316"/>
      <c r="I1486" s="316"/>
      <c r="J1486" s="204"/>
      <c r="K1486" s="513"/>
      <c r="L1486" s="513"/>
      <c r="M1486" s="436"/>
      <c r="N1486" s="436"/>
      <c r="O1486" s="436"/>
      <c r="P1486" s="11"/>
      <c r="Q1486" s="55"/>
      <c r="R1486" s="196"/>
      <c r="U1486" s="205"/>
      <c r="V1486" s="206"/>
      <c r="W1486" s="207"/>
    </row>
    <row r="1487" spans="1:28" s="200" customFormat="1" hidden="1" x14ac:dyDescent="0.3">
      <c r="B1487" s="516"/>
      <c r="C1487" s="202"/>
      <c r="D1487" s="203"/>
      <c r="E1487" s="316"/>
      <c r="F1487" s="316"/>
      <c r="G1487" s="316"/>
      <c r="H1487" s="316"/>
      <c r="I1487" s="316"/>
      <c r="J1487" s="204"/>
      <c r="K1487" s="513"/>
      <c r="L1487" s="513"/>
      <c r="M1487" s="436"/>
      <c r="N1487" s="436"/>
      <c r="O1487" s="436"/>
      <c r="P1487" s="11"/>
      <c r="Q1487" s="81"/>
      <c r="R1487" s="197"/>
      <c r="U1487" s="205"/>
      <c r="V1487" s="206"/>
      <c r="W1487" s="208"/>
      <c r="Y1487" s="209"/>
    </row>
    <row r="1488" spans="1:28" s="200" customFormat="1" hidden="1" x14ac:dyDescent="0.3">
      <c r="B1488" s="516"/>
      <c r="C1488" s="202"/>
      <c r="D1488" s="203"/>
      <c r="E1488" s="316"/>
      <c r="F1488" s="316"/>
      <c r="G1488" s="316"/>
      <c r="H1488" s="316"/>
      <c r="I1488" s="316"/>
      <c r="J1488" s="204"/>
      <c r="K1488" s="513"/>
      <c r="L1488" s="513"/>
      <c r="M1488" s="436"/>
      <c r="N1488" s="436"/>
      <c r="O1488" s="436"/>
      <c r="P1488" s="11"/>
      <c r="Q1488" s="55"/>
      <c r="R1488" s="57"/>
      <c r="U1488" s="72"/>
      <c r="V1488" s="206"/>
      <c r="W1488" s="210"/>
    </row>
    <row r="1489" spans="2:26" s="200" customFormat="1" hidden="1" x14ac:dyDescent="0.3">
      <c r="B1489" s="516"/>
      <c r="C1489" s="202"/>
      <c r="D1489" s="203"/>
      <c r="E1489" s="316"/>
      <c r="F1489" s="316"/>
      <c r="G1489" s="316"/>
      <c r="H1489" s="316"/>
      <c r="I1489" s="316"/>
      <c r="J1489" s="204"/>
      <c r="K1489" s="513"/>
      <c r="L1489" s="513"/>
      <c r="M1489" s="436"/>
      <c r="N1489" s="436"/>
      <c r="O1489" s="436"/>
      <c r="P1489" s="11"/>
      <c r="Q1489" s="41"/>
      <c r="R1489" s="57"/>
      <c r="U1489" s="211"/>
      <c r="V1489" s="206"/>
    </row>
    <row r="1490" spans="2:26" s="200" customFormat="1" hidden="1" x14ac:dyDescent="0.3">
      <c r="B1490" s="516"/>
      <c r="C1490" s="202"/>
      <c r="D1490" s="203"/>
      <c r="E1490" s="316"/>
      <c r="F1490" s="316"/>
      <c r="G1490" s="316"/>
      <c r="H1490" s="316"/>
      <c r="I1490" s="316"/>
      <c r="J1490" s="204"/>
      <c r="K1490" s="513"/>
      <c r="L1490" s="513"/>
      <c r="M1490" s="436"/>
      <c r="N1490" s="436"/>
      <c r="O1490" s="436"/>
      <c r="P1490" s="11"/>
      <c r="Q1490" s="50"/>
      <c r="R1490" s="197"/>
      <c r="U1490" s="212"/>
      <c r="V1490" s="206"/>
      <c r="W1490" s="219"/>
      <c r="Y1490" s="213"/>
    </row>
    <row r="1491" spans="2:26" s="200" customFormat="1" hidden="1" x14ac:dyDescent="0.3">
      <c r="B1491" s="516"/>
      <c r="C1491" s="202"/>
      <c r="D1491" s="203"/>
      <c r="E1491" s="316"/>
      <c r="F1491" s="316"/>
      <c r="G1491" s="316"/>
      <c r="H1491" s="316"/>
      <c r="I1491" s="316"/>
      <c r="J1491" s="204"/>
      <c r="K1491" s="513"/>
      <c r="L1491" s="513"/>
      <c r="M1491" s="436"/>
      <c r="N1491" s="436"/>
      <c r="O1491" s="436"/>
      <c r="P1491" s="11"/>
      <c r="Q1491" s="50"/>
      <c r="R1491" s="197"/>
      <c r="U1491" s="214"/>
      <c r="V1491" s="206"/>
      <c r="W1491" s="215"/>
    </row>
    <row r="1492" spans="2:26" s="200" customFormat="1" hidden="1" x14ac:dyDescent="0.3">
      <c r="B1492" s="516"/>
      <c r="C1492" s="202"/>
      <c r="D1492" s="203"/>
      <c r="E1492" s="316"/>
      <c r="F1492" s="316"/>
      <c r="G1492" s="316"/>
      <c r="H1492" s="316"/>
      <c r="I1492" s="316"/>
      <c r="J1492" s="204"/>
      <c r="K1492" s="513"/>
      <c r="L1492" s="513"/>
      <c r="M1492" s="436"/>
      <c r="N1492" s="436"/>
      <c r="O1492" s="436"/>
      <c r="P1492" s="11"/>
      <c r="Q1492" s="40"/>
      <c r="R1492" s="198"/>
      <c r="U1492" s="214"/>
      <c r="V1492" s="206"/>
    </row>
    <row r="1493" spans="2:26" s="200" customFormat="1" hidden="1" x14ac:dyDescent="0.3">
      <c r="B1493" s="516"/>
      <c r="C1493" s="319"/>
      <c r="D1493" s="216"/>
      <c r="E1493" s="11"/>
      <c r="F1493" s="11"/>
      <c r="G1493" s="11"/>
      <c r="H1493" s="11"/>
      <c r="I1493" s="11"/>
      <c r="J1493" s="204"/>
      <c r="K1493" s="513"/>
      <c r="L1493" s="513"/>
      <c r="M1493" s="436"/>
      <c r="N1493" s="436"/>
      <c r="O1493" s="436"/>
      <c r="P1493" s="11"/>
      <c r="Q1493" s="41"/>
      <c r="R1493" s="57"/>
      <c r="U1493" s="201"/>
    </row>
    <row r="1494" spans="2:26" s="200" customFormat="1" hidden="1" x14ac:dyDescent="0.3">
      <c r="B1494" s="318"/>
      <c r="C1494" s="318"/>
      <c r="D1494" s="217"/>
      <c r="E1494" s="318"/>
      <c r="F1494" s="318"/>
      <c r="G1494" s="318"/>
      <c r="H1494" s="318"/>
      <c r="I1494" s="318"/>
      <c r="J1494" s="318"/>
      <c r="K1494" s="517"/>
      <c r="L1494" s="517"/>
      <c r="M1494" s="318"/>
      <c r="N1494" s="517"/>
      <c r="O1494" s="517"/>
      <c r="P1494" s="517"/>
      <c r="Q1494" s="517"/>
      <c r="R1494" s="517"/>
      <c r="U1494" s="201"/>
    </row>
    <row r="1495" spans="2:26" s="200" customFormat="1" hidden="1" x14ac:dyDescent="0.3">
      <c r="B1495" s="319"/>
      <c r="C1495" s="319"/>
      <c r="D1495" s="199"/>
      <c r="E1495" s="319"/>
      <c r="F1495" s="222"/>
      <c r="G1495" s="319"/>
      <c r="H1495" s="319"/>
      <c r="I1495" s="319"/>
      <c r="J1495" s="319"/>
      <c r="K1495" s="515"/>
      <c r="L1495" s="515"/>
      <c r="M1495" s="436"/>
      <c r="N1495" s="436"/>
      <c r="O1495" s="436"/>
      <c r="P1495" s="11"/>
      <c r="Q1495" s="41"/>
      <c r="R1495" s="57"/>
      <c r="U1495" s="201"/>
    </row>
    <row r="1496" spans="2:26" s="200" customFormat="1" hidden="1" x14ac:dyDescent="0.3">
      <c r="B1496" s="516"/>
      <c r="C1496" s="202"/>
      <c r="D1496" s="203"/>
      <c r="E1496" s="316"/>
      <c r="F1496" s="316"/>
      <c r="G1496" s="316"/>
      <c r="H1496" s="316"/>
      <c r="I1496" s="316"/>
      <c r="J1496" s="204"/>
      <c r="K1496" s="513"/>
      <c r="L1496" s="513"/>
      <c r="M1496" s="436"/>
      <c r="N1496" s="436"/>
      <c r="O1496" s="436"/>
      <c r="P1496" s="11"/>
      <c r="Q1496" s="55"/>
      <c r="R1496" s="196"/>
      <c r="U1496" s="205"/>
      <c r="V1496" s="206"/>
      <c r="W1496" s="207"/>
    </row>
    <row r="1497" spans="2:26" s="200" customFormat="1" hidden="1" x14ac:dyDescent="0.3">
      <c r="B1497" s="516"/>
      <c r="C1497" s="202"/>
      <c r="D1497" s="203"/>
      <c r="E1497" s="316"/>
      <c r="F1497" s="316"/>
      <c r="G1497" s="316"/>
      <c r="H1497" s="316"/>
      <c r="I1497" s="316"/>
      <c r="J1497" s="204"/>
      <c r="K1497" s="513"/>
      <c r="L1497" s="513"/>
      <c r="M1497" s="436"/>
      <c r="N1497" s="436"/>
      <c r="O1497" s="436"/>
      <c r="P1497" s="11"/>
      <c r="Q1497" s="81"/>
      <c r="R1497" s="197"/>
      <c r="U1497" s="205"/>
      <c r="V1497" s="206"/>
      <c r="W1497" s="208"/>
      <c r="Y1497" s="209"/>
    </row>
    <row r="1498" spans="2:26" s="200" customFormat="1" hidden="1" x14ac:dyDescent="0.3">
      <c r="B1498" s="516"/>
      <c r="C1498" s="202"/>
      <c r="D1498" s="203"/>
      <c r="E1498" s="316"/>
      <c r="F1498" s="316"/>
      <c r="G1498" s="316"/>
      <c r="H1498" s="316"/>
      <c r="I1498" s="316"/>
      <c r="J1498" s="204"/>
      <c r="K1498" s="513"/>
      <c r="L1498" s="513"/>
      <c r="M1498" s="436"/>
      <c r="N1498" s="436"/>
      <c r="O1498" s="436"/>
      <c r="P1498" s="11"/>
      <c r="Q1498" s="55"/>
      <c r="R1498" s="57"/>
      <c r="U1498" s="72"/>
      <c r="V1498" s="206"/>
      <c r="W1498" s="210"/>
      <c r="X1498" s="218"/>
      <c r="Y1498" s="218"/>
      <c r="Z1498" s="218"/>
    </row>
    <row r="1499" spans="2:26" s="200" customFormat="1" hidden="1" x14ac:dyDescent="0.3">
      <c r="B1499" s="516"/>
      <c r="C1499" s="202"/>
      <c r="D1499" s="203"/>
      <c r="E1499" s="316"/>
      <c r="F1499" s="316"/>
      <c r="G1499" s="316"/>
      <c r="H1499" s="316"/>
      <c r="I1499" s="316"/>
      <c r="J1499" s="204"/>
      <c r="K1499" s="513"/>
      <c r="L1499" s="513"/>
      <c r="M1499" s="436"/>
      <c r="N1499" s="436"/>
      <c r="O1499" s="436"/>
      <c r="P1499" s="11"/>
      <c r="Q1499" s="41"/>
      <c r="R1499" s="57"/>
      <c r="U1499" s="211"/>
      <c r="V1499" s="206"/>
    </row>
    <row r="1500" spans="2:26" s="200" customFormat="1" hidden="1" x14ac:dyDescent="0.3">
      <c r="B1500" s="516"/>
      <c r="C1500" s="202"/>
      <c r="D1500" s="203"/>
      <c r="E1500" s="316"/>
      <c r="F1500" s="316"/>
      <c r="G1500" s="316"/>
      <c r="H1500" s="316"/>
      <c r="I1500" s="316"/>
      <c r="J1500" s="204"/>
      <c r="K1500" s="513"/>
      <c r="L1500" s="513"/>
      <c r="M1500" s="436"/>
      <c r="N1500" s="436"/>
      <c r="O1500" s="436"/>
      <c r="P1500" s="11"/>
      <c r="Q1500" s="50"/>
      <c r="R1500" s="197"/>
      <c r="U1500" s="212"/>
      <c r="V1500" s="206"/>
      <c r="W1500" s="219"/>
      <c r="Y1500" s="213"/>
    </row>
    <row r="1501" spans="2:26" s="200" customFormat="1" hidden="1" x14ac:dyDescent="0.3">
      <c r="B1501" s="516"/>
      <c r="C1501" s="202"/>
      <c r="D1501" s="203"/>
      <c r="E1501" s="316"/>
      <c r="F1501" s="316"/>
      <c r="G1501" s="316"/>
      <c r="H1501" s="316"/>
      <c r="I1501" s="316"/>
      <c r="J1501" s="204"/>
      <c r="K1501" s="513"/>
      <c r="L1501" s="513"/>
      <c r="M1501" s="436"/>
      <c r="N1501" s="436"/>
      <c r="O1501" s="436"/>
      <c r="P1501" s="11"/>
      <c r="Q1501" s="50"/>
      <c r="R1501" s="197"/>
      <c r="U1501" s="214"/>
      <c r="V1501" s="206"/>
      <c r="W1501" s="215"/>
    </row>
    <row r="1502" spans="2:26" s="200" customFormat="1" hidden="1" x14ac:dyDescent="0.3">
      <c r="B1502" s="516"/>
      <c r="C1502" s="202"/>
      <c r="D1502" s="203"/>
      <c r="E1502" s="316"/>
      <c r="F1502" s="316"/>
      <c r="G1502" s="316"/>
      <c r="H1502" s="316"/>
      <c r="I1502" s="316"/>
      <c r="J1502" s="204"/>
      <c r="K1502" s="513"/>
      <c r="L1502" s="513"/>
      <c r="M1502" s="436"/>
      <c r="N1502" s="436"/>
      <c r="O1502" s="436"/>
      <c r="P1502" s="11"/>
      <c r="Q1502" s="40"/>
      <c r="R1502" s="198"/>
      <c r="U1502" s="214"/>
      <c r="V1502" s="206"/>
    </row>
    <row r="1503" spans="2:26" s="200" customFormat="1" hidden="1" x14ac:dyDescent="0.3">
      <c r="B1503" s="516"/>
      <c r="C1503" s="319"/>
      <c r="D1503" s="220"/>
      <c r="E1503" s="11"/>
      <c r="F1503" s="11"/>
      <c r="G1503" s="11"/>
      <c r="H1503" s="11"/>
      <c r="I1503" s="11"/>
      <c r="J1503" s="204"/>
      <c r="K1503" s="513"/>
      <c r="L1503" s="513"/>
      <c r="M1503" s="436"/>
      <c r="N1503" s="436"/>
      <c r="O1503" s="436"/>
      <c r="P1503" s="11"/>
      <c r="Q1503" s="41"/>
      <c r="R1503" s="57"/>
      <c r="U1503" s="201"/>
    </row>
    <row r="1504" spans="2:26" s="200" customFormat="1" ht="5.25" hidden="1" customHeight="1" x14ac:dyDescent="0.3">
      <c r="B1504" s="315"/>
      <c r="C1504" s="319"/>
      <c r="D1504" s="220"/>
      <c r="E1504" s="11"/>
      <c r="F1504" s="11"/>
      <c r="G1504" s="11"/>
      <c r="H1504" s="11"/>
      <c r="I1504" s="11"/>
      <c r="J1504" s="204"/>
      <c r="K1504" s="316"/>
      <c r="L1504" s="316"/>
      <c r="M1504" s="317"/>
      <c r="N1504" s="317"/>
      <c r="O1504" s="317"/>
      <c r="P1504" s="11"/>
      <c r="Q1504" s="41"/>
      <c r="R1504" s="57"/>
      <c r="U1504" s="201"/>
    </row>
    <row r="1505" spans="2:26" s="200" customFormat="1" ht="13.75" hidden="1" customHeight="1" x14ac:dyDescent="0.3">
      <c r="B1505" s="518"/>
      <c r="C1505" s="518"/>
      <c r="D1505" s="223"/>
      <c r="E1505" s="223"/>
      <c r="F1505" s="223"/>
      <c r="G1505" s="223"/>
      <c r="H1505" s="223"/>
      <c r="I1505" s="223"/>
      <c r="J1505" s="224"/>
      <c r="K1505" s="518"/>
      <c r="L1505" s="518"/>
      <c r="M1505" s="518"/>
      <c r="N1505" s="518"/>
      <c r="O1505" s="225"/>
      <c r="P1505" s="226"/>
      <c r="Q1505" s="227"/>
      <c r="R1505" s="228"/>
      <c r="U1505" s="201"/>
    </row>
    <row r="1506" spans="2:26" s="200" customFormat="1" ht="5.25" hidden="1" customHeight="1" x14ac:dyDescent="0.3">
      <c r="B1506" s="318"/>
      <c r="C1506" s="318"/>
      <c r="D1506" s="217"/>
      <c r="E1506" s="318"/>
      <c r="F1506" s="318"/>
      <c r="G1506" s="318"/>
      <c r="H1506" s="318"/>
      <c r="I1506" s="318"/>
      <c r="J1506" s="318"/>
      <c r="K1506" s="517"/>
      <c r="L1506" s="517"/>
      <c r="M1506" s="318"/>
      <c r="N1506" s="517"/>
      <c r="O1506" s="517"/>
      <c r="P1506" s="517"/>
      <c r="Q1506" s="517"/>
      <c r="R1506" s="517"/>
      <c r="U1506" s="201"/>
    </row>
    <row r="1507" spans="2:26" s="200" customFormat="1" ht="15.75" hidden="1" customHeight="1" x14ac:dyDescent="0.3">
      <c r="B1507" s="319"/>
      <c r="C1507" s="319"/>
      <c r="D1507" s="199"/>
      <c r="E1507" s="319"/>
      <c r="F1507" s="319"/>
      <c r="G1507" s="319"/>
      <c r="H1507" s="319"/>
      <c r="I1507" s="319"/>
      <c r="J1507" s="319"/>
      <c r="K1507" s="515"/>
      <c r="L1507" s="515"/>
      <c r="M1507" s="436"/>
      <c r="N1507" s="436"/>
      <c r="O1507" s="436"/>
      <c r="P1507" s="11"/>
      <c r="Q1507" s="41"/>
      <c r="R1507" s="57"/>
      <c r="U1507" s="201"/>
    </row>
    <row r="1508" spans="2:26" s="200" customFormat="1" ht="13.75" hidden="1" customHeight="1" x14ac:dyDescent="0.3">
      <c r="B1508" s="516"/>
      <c r="C1508" s="202"/>
      <c r="D1508" s="203"/>
      <c r="E1508" s="316"/>
      <c r="F1508" s="316"/>
      <c r="G1508" s="316"/>
      <c r="H1508" s="316"/>
      <c r="I1508" s="316"/>
      <c r="J1508" s="204"/>
      <c r="K1508" s="513"/>
      <c r="L1508" s="513"/>
      <c r="M1508" s="436"/>
      <c r="N1508" s="436"/>
      <c r="O1508" s="436"/>
      <c r="P1508" s="11"/>
      <c r="Q1508" s="55"/>
      <c r="R1508" s="196"/>
      <c r="U1508" s="205"/>
      <c r="V1508" s="206"/>
      <c r="W1508" s="207"/>
    </row>
    <row r="1509" spans="2:26" s="200" customFormat="1" ht="13.75" hidden="1" customHeight="1" x14ac:dyDescent="0.3">
      <c r="B1509" s="516"/>
      <c r="C1509" s="202"/>
      <c r="D1509" s="203"/>
      <c r="E1509" s="316"/>
      <c r="F1509" s="316"/>
      <c r="G1509" s="316"/>
      <c r="H1509" s="316"/>
      <c r="I1509" s="316"/>
      <c r="J1509" s="204"/>
      <c r="K1509" s="513"/>
      <c r="L1509" s="513"/>
      <c r="M1509" s="436"/>
      <c r="N1509" s="436"/>
      <c r="O1509" s="436"/>
      <c r="P1509" s="11"/>
      <c r="Q1509" s="81"/>
      <c r="R1509" s="197"/>
      <c r="U1509" s="205"/>
      <c r="V1509" s="206"/>
      <c r="W1509" s="208"/>
      <c r="Y1509" s="209"/>
    </row>
    <row r="1510" spans="2:26" s="200" customFormat="1" ht="13.75" hidden="1" customHeight="1" x14ac:dyDescent="0.3">
      <c r="B1510" s="516"/>
      <c r="C1510" s="202"/>
      <c r="D1510" s="203"/>
      <c r="E1510" s="316"/>
      <c r="F1510" s="316"/>
      <c r="G1510" s="316"/>
      <c r="H1510" s="316"/>
      <c r="I1510" s="316"/>
      <c r="J1510" s="204"/>
      <c r="K1510" s="513"/>
      <c r="L1510" s="513"/>
      <c r="M1510" s="436"/>
      <c r="N1510" s="436"/>
      <c r="O1510" s="436"/>
      <c r="P1510" s="11"/>
      <c r="Q1510" s="55"/>
      <c r="R1510" s="57"/>
      <c r="U1510" s="72"/>
      <c r="V1510" s="206"/>
      <c r="W1510" s="210"/>
    </row>
    <row r="1511" spans="2:26" s="200" customFormat="1" ht="13.75" hidden="1" customHeight="1" x14ac:dyDescent="0.3">
      <c r="B1511" s="516"/>
      <c r="C1511" s="202"/>
      <c r="D1511" s="203"/>
      <c r="E1511" s="316"/>
      <c r="F1511" s="316"/>
      <c r="G1511" s="316"/>
      <c r="H1511" s="316"/>
      <c r="I1511" s="316"/>
      <c r="J1511" s="204"/>
      <c r="K1511" s="513"/>
      <c r="L1511" s="513"/>
      <c r="M1511" s="436"/>
      <c r="N1511" s="436"/>
      <c r="O1511" s="436"/>
      <c r="P1511" s="11"/>
      <c r="Q1511" s="41"/>
      <c r="R1511" s="57"/>
      <c r="U1511" s="211"/>
      <c r="V1511" s="206"/>
    </row>
    <row r="1512" spans="2:26" s="200" customFormat="1" ht="13.75" hidden="1" customHeight="1" x14ac:dyDescent="0.3">
      <c r="B1512" s="516"/>
      <c r="C1512" s="202"/>
      <c r="D1512" s="203"/>
      <c r="E1512" s="316"/>
      <c r="F1512" s="316"/>
      <c r="G1512" s="316"/>
      <c r="H1512" s="316"/>
      <c r="I1512" s="316"/>
      <c r="J1512" s="204"/>
      <c r="K1512" s="513"/>
      <c r="L1512" s="513"/>
      <c r="M1512" s="436"/>
      <c r="N1512" s="436"/>
      <c r="O1512" s="436"/>
      <c r="P1512" s="11"/>
      <c r="Q1512" s="50"/>
      <c r="R1512" s="197"/>
      <c r="U1512" s="212"/>
      <c r="V1512" s="206"/>
      <c r="W1512" s="210"/>
      <c r="Y1512" s="213"/>
    </row>
    <row r="1513" spans="2:26" s="200" customFormat="1" ht="13.75" hidden="1" customHeight="1" x14ac:dyDescent="0.3">
      <c r="B1513" s="516"/>
      <c r="C1513" s="202"/>
      <c r="D1513" s="203"/>
      <c r="E1513" s="316"/>
      <c r="F1513" s="316"/>
      <c r="G1513" s="316"/>
      <c r="H1513" s="316"/>
      <c r="I1513" s="316"/>
      <c r="J1513" s="204"/>
      <c r="K1513" s="513"/>
      <c r="L1513" s="513"/>
      <c r="M1513" s="436"/>
      <c r="N1513" s="436"/>
      <c r="O1513" s="436"/>
      <c r="P1513" s="11"/>
      <c r="Q1513" s="50"/>
      <c r="R1513" s="197"/>
      <c r="U1513" s="214"/>
      <c r="V1513" s="206"/>
      <c r="W1513" s="215"/>
    </row>
    <row r="1514" spans="2:26" s="200" customFormat="1" ht="13.75" hidden="1" customHeight="1" x14ac:dyDescent="0.3">
      <c r="B1514" s="516"/>
      <c r="C1514" s="202"/>
      <c r="D1514" s="203"/>
      <c r="E1514" s="316"/>
      <c r="F1514" s="316"/>
      <c r="G1514" s="316"/>
      <c r="H1514" s="316"/>
      <c r="I1514" s="316"/>
      <c r="J1514" s="204"/>
      <c r="K1514" s="513"/>
      <c r="L1514" s="513"/>
      <c r="M1514" s="436"/>
      <c r="N1514" s="436"/>
      <c r="O1514" s="436"/>
      <c r="P1514" s="11"/>
      <c r="Q1514" s="40"/>
      <c r="R1514" s="198"/>
      <c r="U1514" s="214"/>
      <c r="V1514" s="206"/>
    </row>
    <row r="1515" spans="2:26" s="200" customFormat="1" ht="13.75" hidden="1" customHeight="1" x14ac:dyDescent="0.3">
      <c r="B1515" s="516"/>
      <c r="C1515" s="319"/>
      <c r="D1515" s="216"/>
      <c r="E1515" s="11"/>
      <c r="F1515" s="11"/>
      <c r="G1515" s="11"/>
      <c r="H1515" s="11"/>
      <c r="I1515" s="11"/>
      <c r="J1515" s="204"/>
      <c r="K1515" s="513"/>
      <c r="L1515" s="513"/>
      <c r="M1515" s="436"/>
      <c r="N1515" s="436"/>
      <c r="O1515" s="436"/>
      <c r="P1515" s="11"/>
      <c r="Q1515" s="41"/>
      <c r="R1515" s="57"/>
      <c r="U1515" s="201"/>
    </row>
    <row r="1516" spans="2:26" s="200" customFormat="1" ht="5.25" hidden="1" customHeight="1" x14ac:dyDescent="0.3">
      <c r="B1516" s="318"/>
      <c r="C1516" s="318"/>
      <c r="D1516" s="217"/>
      <c r="E1516" s="318"/>
      <c r="F1516" s="318"/>
      <c r="G1516" s="318"/>
      <c r="H1516" s="318"/>
      <c r="I1516" s="318"/>
      <c r="J1516" s="318"/>
      <c r="K1516" s="517"/>
      <c r="L1516" s="517"/>
      <c r="M1516" s="318"/>
      <c r="N1516" s="517"/>
      <c r="O1516" s="517"/>
      <c r="P1516" s="517"/>
      <c r="Q1516" s="517"/>
      <c r="R1516" s="517"/>
      <c r="U1516" s="201"/>
    </row>
    <row r="1517" spans="2:26" s="200" customFormat="1" ht="15.75" hidden="1" customHeight="1" x14ac:dyDescent="0.3">
      <c r="B1517" s="319"/>
      <c r="C1517" s="319"/>
      <c r="D1517" s="199"/>
      <c r="E1517" s="319"/>
      <c r="F1517" s="319"/>
      <c r="G1517" s="319"/>
      <c r="H1517" s="319"/>
      <c r="I1517" s="319"/>
      <c r="J1517" s="319"/>
      <c r="K1517" s="515"/>
      <c r="L1517" s="515"/>
      <c r="M1517" s="436"/>
      <c r="N1517" s="436"/>
      <c r="O1517" s="436"/>
      <c r="P1517" s="11"/>
      <c r="Q1517" s="41"/>
      <c r="R1517" s="57"/>
      <c r="U1517" s="201"/>
    </row>
    <row r="1518" spans="2:26" s="200" customFormat="1" ht="13.75" hidden="1" customHeight="1" x14ac:dyDescent="0.3">
      <c r="B1518" s="516"/>
      <c r="C1518" s="202"/>
      <c r="D1518" s="203"/>
      <c r="E1518" s="316"/>
      <c r="F1518" s="316"/>
      <c r="G1518" s="316"/>
      <c r="H1518" s="316"/>
      <c r="I1518" s="316"/>
      <c r="J1518" s="204"/>
      <c r="K1518" s="513"/>
      <c r="L1518" s="513"/>
      <c r="M1518" s="436"/>
      <c r="N1518" s="436"/>
      <c r="O1518" s="436"/>
      <c r="P1518" s="11"/>
      <c r="Q1518" s="55"/>
      <c r="R1518" s="196"/>
      <c r="U1518" s="205"/>
      <c r="V1518" s="206"/>
      <c r="W1518" s="207"/>
    </row>
    <row r="1519" spans="2:26" s="200" customFormat="1" ht="13.75" hidden="1" customHeight="1" x14ac:dyDescent="0.3">
      <c r="B1519" s="516"/>
      <c r="C1519" s="202"/>
      <c r="D1519" s="203"/>
      <c r="E1519" s="316"/>
      <c r="F1519" s="316"/>
      <c r="G1519" s="316"/>
      <c r="H1519" s="316"/>
      <c r="I1519" s="316"/>
      <c r="J1519" s="204"/>
      <c r="K1519" s="513"/>
      <c r="L1519" s="513"/>
      <c r="M1519" s="436"/>
      <c r="N1519" s="436"/>
      <c r="O1519" s="436"/>
      <c r="P1519" s="11"/>
      <c r="Q1519" s="81"/>
      <c r="R1519" s="197"/>
      <c r="U1519" s="205"/>
      <c r="V1519" s="206"/>
      <c r="W1519" s="208"/>
      <c r="Y1519" s="209"/>
    </row>
    <row r="1520" spans="2:26" s="200" customFormat="1" ht="13.75" hidden="1" customHeight="1" x14ac:dyDescent="0.3">
      <c r="B1520" s="516"/>
      <c r="C1520" s="202"/>
      <c r="D1520" s="203"/>
      <c r="E1520" s="316"/>
      <c r="F1520" s="316"/>
      <c r="G1520" s="316"/>
      <c r="H1520" s="316"/>
      <c r="I1520" s="316"/>
      <c r="J1520" s="204"/>
      <c r="K1520" s="513"/>
      <c r="L1520" s="513"/>
      <c r="M1520" s="436"/>
      <c r="N1520" s="436"/>
      <c r="O1520" s="436"/>
      <c r="P1520" s="11"/>
      <c r="Q1520" s="55"/>
      <c r="R1520" s="57"/>
      <c r="U1520" s="72"/>
      <c r="V1520" s="206"/>
      <c r="W1520" s="210"/>
      <c r="X1520" s="218"/>
      <c r="Y1520" s="218"/>
      <c r="Z1520" s="218"/>
    </row>
    <row r="1521" spans="1:28" s="200" customFormat="1" ht="13.75" hidden="1" customHeight="1" x14ac:dyDescent="0.3">
      <c r="B1521" s="516"/>
      <c r="C1521" s="202"/>
      <c r="D1521" s="203"/>
      <c r="E1521" s="316"/>
      <c r="F1521" s="316"/>
      <c r="G1521" s="316"/>
      <c r="H1521" s="316"/>
      <c r="I1521" s="316"/>
      <c r="J1521" s="204"/>
      <c r="K1521" s="513"/>
      <c r="L1521" s="513"/>
      <c r="M1521" s="436"/>
      <c r="N1521" s="436"/>
      <c r="O1521" s="436"/>
      <c r="P1521" s="11"/>
      <c r="Q1521" s="41"/>
      <c r="R1521" s="57"/>
      <c r="U1521" s="211"/>
      <c r="V1521" s="206"/>
    </row>
    <row r="1522" spans="1:28" s="200" customFormat="1" ht="13.75" hidden="1" customHeight="1" x14ac:dyDescent="0.3">
      <c r="B1522" s="516"/>
      <c r="C1522" s="202"/>
      <c r="D1522" s="203"/>
      <c r="E1522" s="316"/>
      <c r="F1522" s="316"/>
      <c r="G1522" s="316"/>
      <c r="H1522" s="316"/>
      <c r="I1522" s="316"/>
      <c r="J1522" s="204"/>
      <c r="K1522" s="513"/>
      <c r="L1522" s="513"/>
      <c r="M1522" s="436"/>
      <c r="N1522" s="436"/>
      <c r="O1522" s="436"/>
      <c r="P1522" s="11"/>
      <c r="Q1522" s="50"/>
      <c r="R1522" s="197"/>
      <c r="U1522" s="212"/>
      <c r="V1522" s="206"/>
      <c r="W1522" s="219"/>
      <c r="Y1522" s="213"/>
    </row>
    <row r="1523" spans="1:28" s="200" customFormat="1" ht="13.75" hidden="1" customHeight="1" x14ac:dyDescent="0.3">
      <c r="B1523" s="516"/>
      <c r="C1523" s="202"/>
      <c r="D1523" s="203"/>
      <c r="E1523" s="316"/>
      <c r="F1523" s="316"/>
      <c r="G1523" s="316"/>
      <c r="H1523" s="316"/>
      <c r="I1523" s="316"/>
      <c r="J1523" s="204"/>
      <c r="K1523" s="513"/>
      <c r="L1523" s="513"/>
      <c r="M1523" s="436"/>
      <c r="N1523" s="436"/>
      <c r="O1523" s="436"/>
      <c r="P1523" s="11"/>
      <c r="Q1523" s="50"/>
      <c r="R1523" s="197"/>
      <c r="U1523" s="214"/>
      <c r="V1523" s="206"/>
      <c r="W1523" s="215"/>
    </row>
    <row r="1524" spans="1:28" s="200" customFormat="1" ht="13.75" hidden="1" customHeight="1" x14ac:dyDescent="0.3">
      <c r="B1524" s="516"/>
      <c r="C1524" s="202"/>
      <c r="D1524" s="203"/>
      <c r="E1524" s="316"/>
      <c r="F1524" s="316"/>
      <c r="G1524" s="316"/>
      <c r="H1524" s="316"/>
      <c r="I1524" s="316"/>
      <c r="J1524" s="204"/>
      <c r="K1524" s="513"/>
      <c r="L1524" s="513"/>
      <c r="M1524" s="436"/>
      <c r="N1524" s="436"/>
      <c r="O1524" s="436"/>
      <c r="P1524" s="11"/>
      <c r="Q1524" s="40"/>
      <c r="R1524" s="198"/>
      <c r="U1524" s="214"/>
      <c r="V1524" s="206"/>
    </row>
    <row r="1525" spans="1:28" s="200" customFormat="1" ht="13.75" hidden="1" customHeight="1" x14ac:dyDescent="0.3">
      <c r="B1525" s="516"/>
      <c r="C1525" s="319"/>
      <c r="D1525" s="220"/>
      <c r="E1525" s="11"/>
      <c r="F1525" s="11"/>
      <c r="G1525" s="11"/>
      <c r="H1525" s="11"/>
      <c r="I1525" s="11"/>
      <c r="J1525" s="204"/>
      <c r="K1525" s="513"/>
      <c r="L1525" s="513"/>
      <c r="M1525" s="436"/>
      <c r="N1525" s="436"/>
      <c r="O1525" s="436"/>
      <c r="P1525" s="11"/>
      <c r="Q1525" s="41"/>
      <c r="R1525" s="57"/>
      <c r="U1525" s="201"/>
    </row>
    <row r="1526" spans="1:28" s="200" customFormat="1" ht="5.25" hidden="1" customHeight="1" x14ac:dyDescent="0.3">
      <c r="B1526" s="318"/>
      <c r="C1526" s="318"/>
      <c r="D1526" s="217"/>
      <c r="E1526" s="318"/>
      <c r="F1526" s="318"/>
      <c r="G1526" s="318"/>
      <c r="H1526" s="318"/>
      <c r="I1526" s="318"/>
      <c r="J1526" s="318"/>
      <c r="K1526" s="517"/>
      <c r="L1526" s="517"/>
      <c r="M1526" s="318"/>
      <c r="N1526" s="517"/>
      <c r="O1526" s="517"/>
      <c r="P1526" s="517"/>
      <c r="Q1526" s="517"/>
      <c r="R1526" s="517"/>
      <c r="U1526" s="201"/>
    </row>
    <row r="1527" spans="1:28" s="221" customFormat="1" ht="13.75" hidden="1" customHeight="1" x14ac:dyDescent="0.3">
      <c r="A1527" s="200"/>
      <c r="B1527" s="319"/>
      <c r="C1527" s="319"/>
      <c r="D1527" s="199"/>
      <c r="E1527" s="319"/>
      <c r="F1527" s="319"/>
      <c r="G1527" s="319"/>
      <c r="H1527" s="319"/>
      <c r="I1527" s="319"/>
      <c r="J1527" s="319"/>
      <c r="K1527" s="515"/>
      <c r="L1527" s="515"/>
      <c r="M1527" s="436"/>
      <c r="N1527" s="436"/>
      <c r="O1527" s="436"/>
      <c r="P1527" s="11"/>
      <c r="Q1527" s="41"/>
      <c r="R1527" s="57"/>
      <c r="S1527" s="200"/>
      <c r="T1527" s="200"/>
      <c r="U1527" s="201"/>
      <c r="V1527" s="200"/>
      <c r="W1527" s="200"/>
      <c r="X1527" s="200"/>
      <c r="Y1527" s="200"/>
      <c r="Z1527" s="200"/>
      <c r="AA1527" s="200"/>
      <c r="AB1527" s="200"/>
    </row>
    <row r="1528" spans="1:28" s="200" customFormat="1" ht="12.75" hidden="1" customHeight="1" x14ac:dyDescent="0.3">
      <c r="B1528" s="516"/>
      <c r="C1528" s="202"/>
      <c r="D1528" s="203"/>
      <c r="E1528" s="316"/>
      <c r="F1528" s="316"/>
      <c r="G1528" s="316"/>
      <c r="H1528" s="316"/>
      <c r="I1528" s="316"/>
      <c r="J1528" s="204"/>
      <c r="K1528" s="513"/>
      <c r="L1528" s="513"/>
      <c r="M1528" s="436"/>
      <c r="N1528" s="436"/>
      <c r="O1528" s="436"/>
      <c r="P1528" s="11"/>
      <c r="Q1528" s="55"/>
      <c r="R1528" s="196"/>
      <c r="U1528" s="205"/>
      <c r="V1528" s="206"/>
      <c r="W1528" s="207"/>
    </row>
    <row r="1529" spans="1:28" s="200" customFormat="1" hidden="1" x14ac:dyDescent="0.3">
      <c r="B1529" s="516"/>
      <c r="C1529" s="202"/>
      <c r="D1529" s="203"/>
      <c r="E1529" s="316"/>
      <c r="F1529" s="316"/>
      <c r="G1529" s="316"/>
      <c r="H1529" s="316"/>
      <c r="I1529" s="316"/>
      <c r="J1529" s="204"/>
      <c r="K1529" s="513"/>
      <c r="L1529" s="513"/>
      <c r="M1529" s="436"/>
      <c r="N1529" s="436"/>
      <c r="O1529" s="436"/>
      <c r="P1529" s="11"/>
      <c r="Q1529" s="81"/>
      <c r="R1529" s="197"/>
      <c r="U1529" s="205"/>
      <c r="V1529" s="206"/>
      <c r="W1529" s="208"/>
      <c r="Y1529" s="209"/>
    </row>
    <row r="1530" spans="1:28" s="200" customFormat="1" hidden="1" x14ac:dyDescent="0.3">
      <c r="B1530" s="516"/>
      <c r="C1530" s="202"/>
      <c r="D1530" s="203"/>
      <c r="E1530" s="316"/>
      <c r="F1530" s="316"/>
      <c r="G1530" s="316"/>
      <c r="H1530" s="316"/>
      <c r="I1530" s="316"/>
      <c r="J1530" s="204"/>
      <c r="K1530" s="513"/>
      <c r="L1530" s="513"/>
      <c r="M1530" s="436"/>
      <c r="N1530" s="436"/>
      <c r="O1530" s="436"/>
      <c r="P1530" s="11"/>
      <c r="Q1530" s="55"/>
      <c r="R1530" s="57"/>
      <c r="U1530" s="72"/>
      <c r="V1530" s="206"/>
      <c r="W1530" s="210"/>
    </row>
    <row r="1531" spans="1:28" s="200" customFormat="1" hidden="1" x14ac:dyDescent="0.3">
      <c r="B1531" s="516"/>
      <c r="C1531" s="202"/>
      <c r="D1531" s="203"/>
      <c r="E1531" s="316"/>
      <c r="F1531" s="316"/>
      <c r="G1531" s="316"/>
      <c r="H1531" s="316"/>
      <c r="I1531" s="316"/>
      <c r="J1531" s="204"/>
      <c r="K1531" s="513"/>
      <c r="L1531" s="513"/>
      <c r="M1531" s="436"/>
      <c r="N1531" s="436"/>
      <c r="O1531" s="436"/>
      <c r="P1531" s="11"/>
      <c r="Q1531" s="41"/>
      <c r="R1531" s="57"/>
      <c r="U1531" s="211"/>
      <c r="V1531" s="206"/>
    </row>
    <row r="1532" spans="1:28" s="200" customFormat="1" hidden="1" x14ac:dyDescent="0.3">
      <c r="B1532" s="516"/>
      <c r="C1532" s="202"/>
      <c r="D1532" s="203"/>
      <c r="E1532" s="316"/>
      <c r="F1532" s="316"/>
      <c r="G1532" s="316"/>
      <c r="H1532" s="316"/>
      <c r="I1532" s="316"/>
      <c r="J1532" s="204"/>
      <c r="K1532" s="513"/>
      <c r="L1532" s="513"/>
      <c r="M1532" s="436"/>
      <c r="N1532" s="436"/>
      <c r="O1532" s="436"/>
      <c r="P1532" s="11"/>
      <c r="Q1532" s="50"/>
      <c r="R1532" s="197"/>
      <c r="U1532" s="212"/>
      <c r="V1532" s="206"/>
      <c r="W1532" s="219"/>
      <c r="Y1532" s="213"/>
    </row>
    <row r="1533" spans="1:28" s="200" customFormat="1" hidden="1" x14ac:dyDescent="0.3">
      <c r="B1533" s="516"/>
      <c r="C1533" s="202"/>
      <c r="D1533" s="203"/>
      <c r="E1533" s="316"/>
      <c r="F1533" s="316"/>
      <c r="G1533" s="316"/>
      <c r="H1533" s="316"/>
      <c r="I1533" s="316"/>
      <c r="J1533" s="204"/>
      <c r="K1533" s="513"/>
      <c r="L1533" s="513"/>
      <c r="M1533" s="436"/>
      <c r="N1533" s="436"/>
      <c r="O1533" s="436"/>
      <c r="P1533" s="11"/>
      <c r="Q1533" s="50"/>
      <c r="R1533" s="197"/>
      <c r="U1533" s="214"/>
      <c r="V1533" s="206"/>
      <c r="W1533" s="215"/>
    </row>
    <row r="1534" spans="1:28" s="200" customFormat="1" hidden="1" x14ac:dyDescent="0.3">
      <c r="B1534" s="516"/>
      <c r="C1534" s="202"/>
      <c r="D1534" s="203"/>
      <c r="E1534" s="316"/>
      <c r="F1534" s="316"/>
      <c r="G1534" s="316"/>
      <c r="H1534" s="316"/>
      <c r="I1534" s="316"/>
      <c r="J1534" s="204"/>
      <c r="K1534" s="513"/>
      <c r="L1534" s="513"/>
      <c r="M1534" s="436"/>
      <c r="N1534" s="436"/>
      <c r="O1534" s="436"/>
      <c r="P1534" s="11"/>
      <c r="Q1534" s="40"/>
      <c r="R1534" s="198"/>
      <c r="U1534" s="214"/>
      <c r="V1534" s="206"/>
    </row>
    <row r="1535" spans="1:28" s="200" customFormat="1" hidden="1" x14ac:dyDescent="0.3">
      <c r="B1535" s="516"/>
      <c r="C1535" s="319"/>
      <c r="D1535" s="216"/>
      <c r="E1535" s="11"/>
      <c r="F1535" s="11"/>
      <c r="G1535" s="11"/>
      <c r="H1535" s="11"/>
      <c r="I1535" s="11"/>
      <c r="J1535" s="204"/>
      <c r="K1535" s="513"/>
      <c r="L1535" s="513"/>
      <c r="M1535" s="436"/>
      <c r="N1535" s="436"/>
      <c r="O1535" s="436"/>
      <c r="P1535" s="11"/>
      <c r="Q1535" s="41"/>
      <c r="R1535" s="57"/>
      <c r="U1535" s="201"/>
    </row>
    <row r="1536" spans="1:28" s="200" customFormat="1" hidden="1" x14ac:dyDescent="0.3">
      <c r="B1536" s="318"/>
      <c r="C1536" s="318"/>
      <c r="D1536" s="217"/>
      <c r="E1536" s="318"/>
      <c r="F1536" s="318"/>
      <c r="G1536" s="318"/>
      <c r="H1536" s="318"/>
      <c r="I1536" s="318"/>
      <c r="J1536" s="318"/>
      <c r="K1536" s="517"/>
      <c r="L1536" s="517"/>
      <c r="M1536" s="318"/>
      <c r="N1536" s="517"/>
      <c r="O1536" s="517"/>
      <c r="P1536" s="517"/>
      <c r="Q1536" s="517"/>
      <c r="R1536" s="517"/>
      <c r="U1536" s="201"/>
    </row>
    <row r="1537" spans="2:26" s="200" customFormat="1" hidden="1" x14ac:dyDescent="0.3">
      <c r="B1537" s="319"/>
      <c r="C1537" s="319"/>
      <c r="D1537" s="199"/>
      <c r="E1537" s="319"/>
      <c r="F1537" s="222"/>
      <c r="G1537" s="319"/>
      <c r="H1537" s="319"/>
      <c r="I1537" s="319"/>
      <c r="J1537" s="319"/>
      <c r="K1537" s="515"/>
      <c r="L1537" s="515"/>
      <c r="M1537" s="436"/>
      <c r="N1537" s="436"/>
      <c r="O1537" s="436"/>
      <c r="P1537" s="11"/>
      <c r="Q1537" s="41"/>
      <c r="R1537" s="57"/>
      <c r="U1537" s="201"/>
    </row>
    <row r="1538" spans="2:26" s="200" customFormat="1" hidden="1" x14ac:dyDescent="0.3">
      <c r="B1538" s="516"/>
      <c r="C1538" s="202"/>
      <c r="D1538" s="203"/>
      <c r="E1538" s="316"/>
      <c r="F1538" s="316"/>
      <c r="G1538" s="316"/>
      <c r="H1538" s="316"/>
      <c r="I1538" s="316"/>
      <c r="J1538" s="204"/>
      <c r="K1538" s="513"/>
      <c r="L1538" s="513"/>
      <c r="M1538" s="436"/>
      <c r="N1538" s="436"/>
      <c r="O1538" s="436"/>
      <c r="P1538" s="11"/>
      <c r="Q1538" s="55"/>
      <c r="R1538" s="196"/>
      <c r="U1538" s="205"/>
      <c r="V1538" s="206"/>
      <c r="W1538" s="207"/>
    </row>
    <row r="1539" spans="2:26" s="200" customFormat="1" hidden="1" x14ac:dyDescent="0.3">
      <c r="B1539" s="516"/>
      <c r="C1539" s="202"/>
      <c r="D1539" s="203"/>
      <c r="E1539" s="316"/>
      <c r="F1539" s="316"/>
      <c r="G1539" s="316"/>
      <c r="H1539" s="316"/>
      <c r="I1539" s="316"/>
      <c r="J1539" s="204"/>
      <c r="K1539" s="513"/>
      <c r="L1539" s="513"/>
      <c r="M1539" s="436"/>
      <c r="N1539" s="436"/>
      <c r="O1539" s="436"/>
      <c r="P1539" s="11"/>
      <c r="Q1539" s="81"/>
      <c r="R1539" s="197"/>
      <c r="U1539" s="205"/>
      <c r="V1539" s="206"/>
      <c r="W1539" s="208"/>
      <c r="Y1539" s="209"/>
    </row>
    <row r="1540" spans="2:26" s="200" customFormat="1" hidden="1" x14ac:dyDescent="0.3">
      <c r="B1540" s="516"/>
      <c r="C1540" s="202"/>
      <c r="D1540" s="203"/>
      <c r="E1540" s="316"/>
      <c r="F1540" s="316"/>
      <c r="G1540" s="316"/>
      <c r="H1540" s="316"/>
      <c r="I1540" s="316"/>
      <c r="J1540" s="204"/>
      <c r="K1540" s="513"/>
      <c r="L1540" s="513"/>
      <c r="M1540" s="436"/>
      <c r="N1540" s="436"/>
      <c r="O1540" s="436"/>
      <c r="P1540" s="11"/>
      <c r="Q1540" s="55"/>
      <c r="R1540" s="57"/>
      <c r="U1540" s="72"/>
      <c r="V1540" s="206"/>
      <c r="W1540" s="210"/>
      <c r="X1540" s="218"/>
      <c r="Y1540" s="218"/>
      <c r="Z1540" s="218"/>
    </row>
    <row r="1541" spans="2:26" s="200" customFormat="1" hidden="1" x14ac:dyDescent="0.3">
      <c r="B1541" s="516"/>
      <c r="C1541" s="202"/>
      <c r="D1541" s="203"/>
      <c r="E1541" s="316"/>
      <c r="F1541" s="316"/>
      <c r="G1541" s="316"/>
      <c r="H1541" s="316"/>
      <c r="I1541" s="316"/>
      <c r="J1541" s="204"/>
      <c r="K1541" s="513"/>
      <c r="L1541" s="513"/>
      <c r="M1541" s="436"/>
      <c r="N1541" s="436"/>
      <c r="O1541" s="436"/>
      <c r="P1541" s="11"/>
      <c r="Q1541" s="41"/>
      <c r="R1541" s="57"/>
      <c r="U1541" s="211"/>
      <c r="V1541" s="206"/>
    </row>
    <row r="1542" spans="2:26" s="200" customFormat="1" hidden="1" x14ac:dyDescent="0.3">
      <c r="B1542" s="516"/>
      <c r="C1542" s="202"/>
      <c r="D1542" s="203"/>
      <c r="E1542" s="316"/>
      <c r="F1542" s="316"/>
      <c r="G1542" s="316"/>
      <c r="H1542" s="316"/>
      <c r="I1542" s="316"/>
      <c r="J1542" s="204"/>
      <c r="K1542" s="513"/>
      <c r="L1542" s="513"/>
      <c r="M1542" s="436"/>
      <c r="N1542" s="436"/>
      <c r="O1542" s="436"/>
      <c r="P1542" s="11"/>
      <c r="Q1542" s="50"/>
      <c r="R1542" s="197"/>
      <c r="U1542" s="212"/>
      <c r="V1542" s="206"/>
      <c r="W1542" s="219"/>
      <c r="Y1542" s="213"/>
    </row>
    <row r="1543" spans="2:26" s="200" customFormat="1" hidden="1" x14ac:dyDescent="0.3">
      <c r="B1543" s="516"/>
      <c r="C1543" s="202"/>
      <c r="D1543" s="203"/>
      <c r="E1543" s="316"/>
      <c r="F1543" s="316"/>
      <c r="G1543" s="316"/>
      <c r="H1543" s="316"/>
      <c r="I1543" s="316"/>
      <c r="J1543" s="204"/>
      <c r="K1543" s="513"/>
      <c r="L1543" s="513"/>
      <c r="M1543" s="436"/>
      <c r="N1543" s="436"/>
      <c r="O1543" s="436"/>
      <c r="P1543" s="11"/>
      <c r="Q1543" s="50"/>
      <c r="R1543" s="197"/>
      <c r="U1543" s="214"/>
      <c r="V1543" s="206"/>
      <c r="W1543" s="215"/>
    </row>
    <row r="1544" spans="2:26" s="200" customFormat="1" hidden="1" x14ac:dyDescent="0.3">
      <c r="B1544" s="516"/>
      <c r="C1544" s="202"/>
      <c r="D1544" s="203"/>
      <c r="E1544" s="316"/>
      <c r="F1544" s="316"/>
      <c r="G1544" s="316"/>
      <c r="H1544" s="316"/>
      <c r="I1544" s="316"/>
      <c r="J1544" s="204"/>
      <c r="K1544" s="513"/>
      <c r="L1544" s="513"/>
      <c r="M1544" s="436"/>
      <c r="N1544" s="436"/>
      <c r="O1544" s="436"/>
      <c r="P1544" s="11"/>
      <c r="Q1544" s="40"/>
      <c r="R1544" s="198"/>
      <c r="U1544" s="214"/>
      <c r="V1544" s="206"/>
    </row>
    <row r="1545" spans="2:26" s="200" customFormat="1" hidden="1" x14ac:dyDescent="0.3">
      <c r="B1545" s="516"/>
      <c r="C1545" s="319"/>
      <c r="D1545" s="220"/>
      <c r="E1545" s="11"/>
      <c r="F1545" s="11"/>
      <c r="G1545" s="11"/>
      <c r="H1545" s="11"/>
      <c r="I1545" s="11"/>
      <c r="J1545" s="204"/>
      <c r="K1545" s="513"/>
      <c r="L1545" s="513"/>
      <c r="M1545" s="436"/>
      <c r="N1545" s="436"/>
      <c r="O1545" s="436"/>
      <c r="P1545" s="11"/>
      <c r="Q1545" s="41"/>
      <c r="R1545" s="57"/>
      <c r="U1545" s="201"/>
    </row>
    <row r="1546" spans="2:26" s="200" customFormat="1" ht="5.25" hidden="1" customHeight="1" x14ac:dyDescent="0.3">
      <c r="B1546" s="315"/>
      <c r="C1546" s="319"/>
      <c r="D1546" s="220"/>
      <c r="E1546" s="11"/>
      <c r="F1546" s="11"/>
      <c r="G1546" s="11"/>
      <c r="H1546" s="11"/>
      <c r="I1546" s="11"/>
      <c r="J1546" s="204"/>
      <c r="K1546" s="316"/>
      <c r="L1546" s="316"/>
      <c r="M1546" s="317"/>
      <c r="N1546" s="317"/>
      <c r="O1546" s="317"/>
      <c r="P1546" s="11"/>
      <c r="Q1546" s="41"/>
      <c r="R1546" s="57"/>
      <c r="U1546" s="201"/>
    </row>
    <row r="1547" spans="2:26" s="200" customFormat="1" ht="13.75" hidden="1" customHeight="1" x14ac:dyDescent="0.3">
      <c r="B1547" s="518"/>
      <c r="C1547" s="518"/>
      <c r="D1547" s="223"/>
      <c r="E1547" s="223"/>
      <c r="F1547" s="223"/>
      <c r="G1547" s="223"/>
      <c r="H1547" s="223"/>
      <c r="I1547" s="223"/>
      <c r="J1547" s="224"/>
      <c r="K1547" s="518"/>
      <c r="L1547" s="518"/>
      <c r="M1547" s="518"/>
      <c r="N1547" s="518"/>
      <c r="O1547" s="225"/>
      <c r="P1547" s="226"/>
      <c r="Q1547" s="227"/>
      <c r="R1547" s="228"/>
      <c r="U1547" s="201"/>
    </row>
    <row r="1548" spans="2:26" s="200" customFormat="1" ht="5.25" hidden="1" customHeight="1" x14ac:dyDescent="0.3">
      <c r="B1548" s="318"/>
      <c r="C1548" s="318"/>
      <c r="D1548" s="217"/>
      <c r="E1548" s="318"/>
      <c r="F1548" s="318"/>
      <c r="G1548" s="318"/>
      <c r="H1548" s="318"/>
      <c r="I1548" s="318"/>
      <c r="J1548" s="318"/>
      <c r="K1548" s="517"/>
      <c r="L1548" s="517"/>
      <c r="M1548" s="318"/>
      <c r="N1548" s="517"/>
      <c r="O1548" s="517"/>
      <c r="P1548" s="517"/>
      <c r="Q1548" s="517"/>
      <c r="R1548" s="517"/>
      <c r="U1548" s="201"/>
    </row>
    <row r="1549" spans="2:26" s="200" customFormat="1" ht="15.75" hidden="1" customHeight="1" x14ac:dyDescent="0.3">
      <c r="B1549" s="319"/>
      <c r="C1549" s="319"/>
      <c r="D1549" s="199"/>
      <c r="E1549" s="319"/>
      <c r="F1549" s="319"/>
      <c r="G1549" s="319"/>
      <c r="H1549" s="319"/>
      <c r="I1549" s="319"/>
      <c r="J1549" s="319"/>
      <c r="K1549" s="515"/>
      <c r="L1549" s="515"/>
      <c r="M1549" s="436"/>
      <c r="N1549" s="436"/>
      <c r="O1549" s="436"/>
      <c r="P1549" s="11"/>
      <c r="Q1549" s="41"/>
      <c r="R1549" s="57"/>
      <c r="U1549" s="201"/>
    </row>
    <row r="1550" spans="2:26" s="200" customFormat="1" ht="13.75" hidden="1" customHeight="1" x14ac:dyDescent="0.3">
      <c r="B1550" s="516"/>
      <c r="C1550" s="202"/>
      <c r="D1550" s="203"/>
      <c r="E1550" s="316"/>
      <c r="F1550" s="316"/>
      <c r="G1550" s="316"/>
      <c r="H1550" s="316"/>
      <c r="I1550" s="316"/>
      <c r="J1550" s="204"/>
      <c r="K1550" s="513"/>
      <c r="L1550" s="513"/>
      <c r="M1550" s="436"/>
      <c r="N1550" s="436"/>
      <c r="O1550" s="436"/>
      <c r="P1550" s="11"/>
      <c r="Q1550" s="55"/>
      <c r="R1550" s="196"/>
      <c r="U1550" s="205"/>
      <c r="V1550" s="206"/>
      <c r="W1550" s="207"/>
    </row>
    <row r="1551" spans="2:26" s="200" customFormat="1" ht="13.75" hidden="1" customHeight="1" x14ac:dyDescent="0.3">
      <c r="B1551" s="516"/>
      <c r="C1551" s="202"/>
      <c r="D1551" s="203"/>
      <c r="E1551" s="316"/>
      <c r="F1551" s="316"/>
      <c r="G1551" s="316"/>
      <c r="H1551" s="316"/>
      <c r="I1551" s="316"/>
      <c r="J1551" s="204"/>
      <c r="K1551" s="513"/>
      <c r="L1551" s="513"/>
      <c r="M1551" s="436"/>
      <c r="N1551" s="436"/>
      <c r="O1551" s="436"/>
      <c r="P1551" s="11"/>
      <c r="Q1551" s="81"/>
      <c r="R1551" s="197"/>
      <c r="U1551" s="205"/>
      <c r="V1551" s="206"/>
      <c r="W1551" s="208"/>
      <c r="Y1551" s="209"/>
    </row>
    <row r="1552" spans="2:26" s="200" customFormat="1" ht="13.75" hidden="1" customHeight="1" x14ac:dyDescent="0.3">
      <c r="B1552" s="516"/>
      <c r="C1552" s="202"/>
      <c r="D1552" s="203"/>
      <c r="E1552" s="316"/>
      <c r="F1552" s="316"/>
      <c r="G1552" s="316"/>
      <c r="H1552" s="316"/>
      <c r="I1552" s="316"/>
      <c r="J1552" s="204"/>
      <c r="K1552" s="513"/>
      <c r="L1552" s="513"/>
      <c r="M1552" s="436"/>
      <c r="N1552" s="436"/>
      <c r="O1552" s="436"/>
      <c r="P1552" s="11"/>
      <c r="Q1552" s="55"/>
      <c r="R1552" s="57"/>
      <c r="U1552" s="72"/>
      <c r="V1552" s="206"/>
      <c r="W1552" s="210"/>
    </row>
    <row r="1553" spans="2:26" s="200" customFormat="1" ht="13.75" hidden="1" customHeight="1" x14ac:dyDescent="0.3">
      <c r="B1553" s="516"/>
      <c r="C1553" s="202"/>
      <c r="D1553" s="203"/>
      <c r="E1553" s="316"/>
      <c r="F1553" s="316"/>
      <c r="G1553" s="316"/>
      <c r="H1553" s="316"/>
      <c r="I1553" s="316"/>
      <c r="J1553" s="204"/>
      <c r="K1553" s="513"/>
      <c r="L1553" s="513"/>
      <c r="M1553" s="436"/>
      <c r="N1553" s="436"/>
      <c r="O1553" s="436"/>
      <c r="P1553" s="11"/>
      <c r="Q1553" s="41"/>
      <c r="R1553" s="57"/>
      <c r="U1553" s="211"/>
      <c r="V1553" s="206"/>
    </row>
    <row r="1554" spans="2:26" s="200" customFormat="1" ht="13.75" hidden="1" customHeight="1" x14ac:dyDescent="0.3">
      <c r="B1554" s="516"/>
      <c r="C1554" s="202"/>
      <c r="D1554" s="203"/>
      <c r="E1554" s="316"/>
      <c r="F1554" s="316"/>
      <c r="G1554" s="316"/>
      <c r="H1554" s="316"/>
      <c r="I1554" s="316"/>
      <c r="J1554" s="204"/>
      <c r="K1554" s="513"/>
      <c r="L1554" s="513"/>
      <c r="M1554" s="436"/>
      <c r="N1554" s="436"/>
      <c r="O1554" s="436"/>
      <c r="P1554" s="11"/>
      <c r="Q1554" s="50"/>
      <c r="R1554" s="197"/>
      <c r="U1554" s="212"/>
      <c r="V1554" s="206"/>
      <c r="W1554" s="210"/>
      <c r="Y1554" s="213"/>
    </row>
    <row r="1555" spans="2:26" s="200" customFormat="1" ht="13.75" hidden="1" customHeight="1" x14ac:dyDescent="0.3">
      <c r="B1555" s="516"/>
      <c r="C1555" s="202"/>
      <c r="D1555" s="203"/>
      <c r="E1555" s="316"/>
      <c r="F1555" s="316"/>
      <c r="G1555" s="316"/>
      <c r="H1555" s="316"/>
      <c r="I1555" s="316"/>
      <c r="J1555" s="204"/>
      <c r="K1555" s="513"/>
      <c r="L1555" s="513"/>
      <c r="M1555" s="436"/>
      <c r="N1555" s="436"/>
      <c r="O1555" s="436"/>
      <c r="P1555" s="11"/>
      <c r="Q1555" s="50"/>
      <c r="R1555" s="197"/>
      <c r="U1555" s="214"/>
      <c r="V1555" s="206"/>
      <c r="W1555" s="215"/>
    </row>
    <row r="1556" spans="2:26" s="200" customFormat="1" ht="13.75" hidden="1" customHeight="1" x14ac:dyDescent="0.3">
      <c r="B1556" s="516"/>
      <c r="C1556" s="202"/>
      <c r="D1556" s="203"/>
      <c r="E1556" s="316"/>
      <c r="F1556" s="316"/>
      <c r="G1556" s="316"/>
      <c r="H1556" s="316"/>
      <c r="I1556" s="316"/>
      <c r="J1556" s="204"/>
      <c r="K1556" s="513"/>
      <c r="L1556" s="513"/>
      <c r="M1556" s="436"/>
      <c r="N1556" s="436"/>
      <c r="O1556" s="436"/>
      <c r="P1556" s="11"/>
      <c r="Q1556" s="40"/>
      <c r="R1556" s="198"/>
      <c r="U1556" s="214"/>
      <c r="V1556" s="206"/>
    </row>
    <row r="1557" spans="2:26" s="200" customFormat="1" ht="13.75" hidden="1" customHeight="1" x14ac:dyDescent="0.3">
      <c r="B1557" s="516"/>
      <c r="C1557" s="319"/>
      <c r="D1557" s="216"/>
      <c r="E1557" s="11"/>
      <c r="F1557" s="11"/>
      <c r="G1557" s="11"/>
      <c r="H1557" s="11"/>
      <c r="I1557" s="11"/>
      <c r="J1557" s="204"/>
      <c r="K1557" s="513"/>
      <c r="L1557" s="513"/>
      <c r="M1557" s="436"/>
      <c r="N1557" s="436"/>
      <c r="O1557" s="436"/>
      <c r="P1557" s="11"/>
      <c r="Q1557" s="41"/>
      <c r="R1557" s="57"/>
      <c r="U1557" s="201"/>
    </row>
    <row r="1558" spans="2:26" s="200" customFormat="1" ht="5.25" hidden="1" customHeight="1" x14ac:dyDescent="0.3">
      <c r="B1558" s="318"/>
      <c r="C1558" s="318"/>
      <c r="D1558" s="217"/>
      <c r="E1558" s="318"/>
      <c r="F1558" s="318"/>
      <c r="G1558" s="318"/>
      <c r="H1558" s="318"/>
      <c r="I1558" s="318"/>
      <c r="J1558" s="318"/>
      <c r="K1558" s="517"/>
      <c r="L1558" s="517"/>
      <c r="M1558" s="318"/>
      <c r="N1558" s="517"/>
      <c r="O1558" s="517"/>
      <c r="P1558" s="517"/>
      <c r="Q1558" s="517"/>
      <c r="R1558" s="517"/>
      <c r="U1558" s="201"/>
    </row>
    <row r="1559" spans="2:26" s="200" customFormat="1" ht="15.75" hidden="1" customHeight="1" x14ac:dyDescent="0.3">
      <c r="B1559" s="319"/>
      <c r="C1559" s="319"/>
      <c r="D1559" s="199"/>
      <c r="E1559" s="319"/>
      <c r="F1559" s="319"/>
      <c r="G1559" s="319"/>
      <c r="H1559" s="319"/>
      <c r="I1559" s="319"/>
      <c r="J1559" s="319"/>
      <c r="K1559" s="515"/>
      <c r="L1559" s="515"/>
      <c r="M1559" s="436"/>
      <c r="N1559" s="436"/>
      <c r="O1559" s="436"/>
      <c r="P1559" s="11"/>
      <c r="Q1559" s="41"/>
      <c r="R1559" s="57"/>
      <c r="U1559" s="201"/>
    </row>
    <row r="1560" spans="2:26" s="200" customFormat="1" ht="13.75" hidden="1" customHeight="1" x14ac:dyDescent="0.3">
      <c r="B1560" s="516"/>
      <c r="C1560" s="202"/>
      <c r="D1560" s="203"/>
      <c r="E1560" s="316"/>
      <c r="F1560" s="316"/>
      <c r="G1560" s="316"/>
      <c r="H1560" s="316"/>
      <c r="I1560" s="316"/>
      <c r="J1560" s="204"/>
      <c r="K1560" s="513"/>
      <c r="L1560" s="513"/>
      <c r="M1560" s="436"/>
      <c r="N1560" s="436"/>
      <c r="O1560" s="436"/>
      <c r="P1560" s="11"/>
      <c r="Q1560" s="55"/>
      <c r="R1560" s="196"/>
      <c r="U1560" s="205"/>
      <c r="V1560" s="206"/>
      <c r="W1560" s="207"/>
    </row>
    <row r="1561" spans="2:26" s="200" customFormat="1" ht="13.75" hidden="1" customHeight="1" x14ac:dyDescent="0.3">
      <c r="B1561" s="516"/>
      <c r="C1561" s="202"/>
      <c r="D1561" s="203"/>
      <c r="E1561" s="316"/>
      <c r="F1561" s="316"/>
      <c r="G1561" s="316"/>
      <c r="H1561" s="316"/>
      <c r="I1561" s="316"/>
      <c r="J1561" s="204"/>
      <c r="K1561" s="513"/>
      <c r="L1561" s="513"/>
      <c r="M1561" s="436"/>
      <c r="N1561" s="436"/>
      <c r="O1561" s="436"/>
      <c r="P1561" s="11"/>
      <c r="Q1561" s="81"/>
      <c r="R1561" s="197"/>
      <c r="U1561" s="205"/>
      <c r="V1561" s="206"/>
      <c r="W1561" s="208"/>
      <c r="Y1561" s="209"/>
    </row>
    <row r="1562" spans="2:26" s="200" customFormat="1" ht="13.75" hidden="1" customHeight="1" x14ac:dyDescent="0.3">
      <c r="B1562" s="516"/>
      <c r="C1562" s="202"/>
      <c r="D1562" s="203"/>
      <c r="E1562" s="316"/>
      <c r="F1562" s="316"/>
      <c r="G1562" s="316"/>
      <c r="H1562" s="316"/>
      <c r="I1562" s="316"/>
      <c r="J1562" s="204"/>
      <c r="K1562" s="513"/>
      <c r="L1562" s="513"/>
      <c r="M1562" s="436"/>
      <c r="N1562" s="436"/>
      <c r="O1562" s="436"/>
      <c r="P1562" s="11"/>
      <c r="Q1562" s="55"/>
      <c r="R1562" s="57"/>
      <c r="U1562" s="72"/>
      <c r="V1562" s="206"/>
      <c r="W1562" s="210"/>
      <c r="X1562" s="218"/>
      <c r="Y1562" s="218"/>
      <c r="Z1562" s="218"/>
    </row>
    <row r="1563" spans="2:26" s="200" customFormat="1" ht="13.75" hidden="1" customHeight="1" x14ac:dyDescent="0.3">
      <c r="B1563" s="516"/>
      <c r="C1563" s="202"/>
      <c r="D1563" s="203"/>
      <c r="E1563" s="316"/>
      <c r="F1563" s="316"/>
      <c r="G1563" s="316"/>
      <c r="H1563" s="316"/>
      <c r="I1563" s="316"/>
      <c r="J1563" s="204"/>
      <c r="K1563" s="513"/>
      <c r="L1563" s="513"/>
      <c r="M1563" s="436"/>
      <c r="N1563" s="436"/>
      <c r="O1563" s="436"/>
      <c r="P1563" s="11"/>
      <c r="Q1563" s="41"/>
      <c r="R1563" s="57"/>
      <c r="U1563" s="211"/>
      <c r="V1563" s="206"/>
    </row>
    <row r="1564" spans="2:26" s="200" customFormat="1" ht="13.75" hidden="1" customHeight="1" x14ac:dyDescent="0.3">
      <c r="B1564" s="516"/>
      <c r="C1564" s="202"/>
      <c r="D1564" s="203"/>
      <c r="E1564" s="316"/>
      <c r="F1564" s="316"/>
      <c r="G1564" s="316"/>
      <c r="H1564" s="316"/>
      <c r="I1564" s="316"/>
      <c r="J1564" s="204"/>
      <c r="K1564" s="513"/>
      <c r="L1564" s="513"/>
      <c r="M1564" s="436"/>
      <c r="N1564" s="436"/>
      <c r="O1564" s="436"/>
      <c r="P1564" s="11"/>
      <c r="Q1564" s="50"/>
      <c r="R1564" s="197"/>
      <c r="U1564" s="212"/>
      <c r="V1564" s="206"/>
      <c r="W1564" s="219"/>
      <c r="Y1564" s="213"/>
    </row>
    <row r="1565" spans="2:26" s="200" customFormat="1" ht="13.75" hidden="1" customHeight="1" x14ac:dyDescent="0.3">
      <c r="B1565" s="516"/>
      <c r="C1565" s="202"/>
      <c r="D1565" s="203"/>
      <c r="E1565" s="316"/>
      <c r="F1565" s="316"/>
      <c r="G1565" s="316"/>
      <c r="H1565" s="316"/>
      <c r="I1565" s="316"/>
      <c r="J1565" s="204"/>
      <c r="K1565" s="513"/>
      <c r="L1565" s="513"/>
      <c r="M1565" s="436"/>
      <c r="N1565" s="436"/>
      <c r="O1565" s="436"/>
      <c r="P1565" s="11"/>
      <c r="Q1565" s="50"/>
      <c r="R1565" s="197"/>
      <c r="U1565" s="214"/>
      <c r="V1565" s="206"/>
      <c r="W1565" s="215"/>
    </row>
    <row r="1566" spans="2:26" s="200" customFormat="1" ht="13.75" hidden="1" customHeight="1" x14ac:dyDescent="0.3">
      <c r="B1566" s="516"/>
      <c r="C1566" s="202"/>
      <c r="D1566" s="203"/>
      <c r="E1566" s="316"/>
      <c r="F1566" s="316"/>
      <c r="G1566" s="316"/>
      <c r="H1566" s="316"/>
      <c r="I1566" s="316"/>
      <c r="J1566" s="204"/>
      <c r="K1566" s="513"/>
      <c r="L1566" s="513"/>
      <c r="M1566" s="436"/>
      <c r="N1566" s="436"/>
      <c r="O1566" s="436"/>
      <c r="P1566" s="11"/>
      <c r="Q1566" s="40"/>
      <c r="R1566" s="198"/>
      <c r="U1566" s="214"/>
      <c r="V1566" s="206"/>
    </row>
    <row r="1567" spans="2:26" s="200" customFormat="1" ht="13.75" hidden="1" customHeight="1" x14ac:dyDescent="0.3">
      <c r="B1567" s="516"/>
      <c r="C1567" s="319"/>
      <c r="D1567" s="220"/>
      <c r="E1567" s="11"/>
      <c r="F1567" s="11"/>
      <c r="G1567" s="11"/>
      <c r="H1567" s="11"/>
      <c r="I1567" s="11"/>
      <c r="J1567" s="204"/>
      <c r="K1567" s="513"/>
      <c r="L1567" s="513"/>
      <c r="M1567" s="436"/>
      <c r="N1567" s="436"/>
      <c r="O1567" s="436"/>
      <c r="P1567" s="11"/>
      <c r="Q1567" s="41"/>
      <c r="R1567" s="57"/>
      <c r="U1567" s="201"/>
    </row>
    <row r="1568" spans="2:26" s="200" customFormat="1" ht="5.25" hidden="1" customHeight="1" x14ac:dyDescent="0.3">
      <c r="B1568" s="318"/>
      <c r="C1568" s="318"/>
      <c r="D1568" s="217"/>
      <c r="E1568" s="318"/>
      <c r="F1568" s="318"/>
      <c r="G1568" s="318"/>
      <c r="H1568" s="318"/>
      <c r="I1568" s="318"/>
      <c r="J1568" s="318"/>
      <c r="K1568" s="517"/>
      <c r="L1568" s="517"/>
      <c r="M1568" s="318"/>
      <c r="N1568" s="517"/>
      <c r="O1568" s="517"/>
      <c r="P1568" s="517"/>
      <c r="Q1568" s="517"/>
      <c r="R1568" s="517"/>
      <c r="U1568" s="201"/>
    </row>
    <row r="1569" spans="1:28" s="221" customFormat="1" ht="13.75" hidden="1" customHeight="1" x14ac:dyDescent="0.3">
      <c r="A1569" s="200"/>
      <c r="B1569" s="319"/>
      <c r="C1569" s="319"/>
      <c r="D1569" s="199"/>
      <c r="E1569" s="319"/>
      <c r="F1569" s="319"/>
      <c r="G1569" s="319"/>
      <c r="H1569" s="319"/>
      <c r="I1569" s="319"/>
      <c r="J1569" s="319"/>
      <c r="K1569" s="515"/>
      <c r="L1569" s="515"/>
      <c r="M1569" s="436"/>
      <c r="N1569" s="436"/>
      <c r="O1569" s="436"/>
      <c r="P1569" s="11"/>
      <c r="Q1569" s="41"/>
      <c r="R1569" s="57"/>
      <c r="S1569" s="200"/>
      <c r="T1569" s="200"/>
      <c r="U1569" s="201"/>
      <c r="V1569" s="200"/>
      <c r="W1569" s="200"/>
      <c r="X1569" s="200"/>
      <c r="Y1569" s="200"/>
      <c r="Z1569" s="200"/>
      <c r="AA1569" s="200"/>
      <c r="AB1569" s="200"/>
    </row>
    <row r="1570" spans="1:28" s="200" customFormat="1" ht="12.75" hidden="1" customHeight="1" x14ac:dyDescent="0.3">
      <c r="B1570" s="516"/>
      <c r="C1570" s="202"/>
      <c r="D1570" s="203"/>
      <c r="E1570" s="316"/>
      <c r="F1570" s="316"/>
      <c r="G1570" s="316"/>
      <c r="H1570" s="316"/>
      <c r="I1570" s="316"/>
      <c r="J1570" s="204"/>
      <c r="K1570" s="513"/>
      <c r="L1570" s="513"/>
      <c r="M1570" s="436"/>
      <c r="N1570" s="436"/>
      <c r="O1570" s="436"/>
      <c r="P1570" s="11"/>
      <c r="Q1570" s="55"/>
      <c r="R1570" s="196"/>
      <c r="U1570" s="205"/>
      <c r="V1570" s="206"/>
      <c r="W1570" s="207"/>
    </row>
    <row r="1571" spans="1:28" s="200" customFormat="1" hidden="1" x14ac:dyDescent="0.3">
      <c r="B1571" s="516"/>
      <c r="C1571" s="202"/>
      <c r="D1571" s="203"/>
      <c r="E1571" s="316"/>
      <c r="F1571" s="316"/>
      <c r="G1571" s="316"/>
      <c r="H1571" s="316"/>
      <c r="I1571" s="316"/>
      <c r="J1571" s="204"/>
      <c r="K1571" s="513"/>
      <c r="L1571" s="513"/>
      <c r="M1571" s="436"/>
      <c r="N1571" s="436"/>
      <c r="O1571" s="436"/>
      <c r="P1571" s="11"/>
      <c r="Q1571" s="81"/>
      <c r="R1571" s="197"/>
      <c r="U1571" s="205"/>
      <c r="V1571" s="206"/>
      <c r="W1571" s="208"/>
      <c r="Y1571" s="209"/>
    </row>
    <row r="1572" spans="1:28" s="200" customFormat="1" hidden="1" x14ac:dyDescent="0.3">
      <c r="B1572" s="516"/>
      <c r="C1572" s="202"/>
      <c r="D1572" s="203"/>
      <c r="E1572" s="316"/>
      <c r="F1572" s="316"/>
      <c r="G1572" s="316"/>
      <c r="H1572" s="316"/>
      <c r="I1572" s="316"/>
      <c r="J1572" s="204"/>
      <c r="K1572" s="513"/>
      <c r="L1572" s="513"/>
      <c r="M1572" s="436"/>
      <c r="N1572" s="436"/>
      <c r="O1572" s="436"/>
      <c r="P1572" s="11"/>
      <c r="Q1572" s="55"/>
      <c r="R1572" s="57"/>
      <c r="U1572" s="72"/>
      <c r="V1572" s="206"/>
      <c r="W1572" s="210"/>
    </row>
    <row r="1573" spans="1:28" s="200" customFormat="1" hidden="1" x14ac:dyDescent="0.3">
      <c r="B1573" s="516"/>
      <c r="C1573" s="202"/>
      <c r="D1573" s="203"/>
      <c r="E1573" s="316"/>
      <c r="F1573" s="316"/>
      <c r="G1573" s="316"/>
      <c r="H1573" s="316"/>
      <c r="I1573" s="316"/>
      <c r="J1573" s="204"/>
      <c r="K1573" s="513"/>
      <c r="L1573" s="513"/>
      <c r="M1573" s="436"/>
      <c r="N1573" s="436"/>
      <c r="O1573" s="436"/>
      <c r="P1573" s="11"/>
      <c r="Q1573" s="41"/>
      <c r="R1573" s="57"/>
      <c r="U1573" s="211"/>
      <c r="V1573" s="206"/>
    </row>
    <row r="1574" spans="1:28" s="200" customFormat="1" hidden="1" x14ac:dyDescent="0.3">
      <c r="B1574" s="516"/>
      <c r="C1574" s="202"/>
      <c r="D1574" s="203"/>
      <c r="E1574" s="316"/>
      <c r="F1574" s="316"/>
      <c r="G1574" s="316"/>
      <c r="H1574" s="316"/>
      <c r="I1574" s="316"/>
      <c r="J1574" s="204"/>
      <c r="K1574" s="513"/>
      <c r="L1574" s="513"/>
      <c r="M1574" s="436"/>
      <c r="N1574" s="436"/>
      <c r="O1574" s="436"/>
      <c r="P1574" s="11"/>
      <c r="Q1574" s="50"/>
      <c r="R1574" s="197"/>
      <c r="U1574" s="212"/>
      <c r="V1574" s="206"/>
      <c r="W1574" s="219"/>
      <c r="Y1574" s="213"/>
    </row>
    <row r="1575" spans="1:28" s="200" customFormat="1" hidden="1" x14ac:dyDescent="0.3">
      <c r="B1575" s="516"/>
      <c r="C1575" s="202"/>
      <c r="D1575" s="203"/>
      <c r="E1575" s="316"/>
      <c r="F1575" s="316"/>
      <c r="G1575" s="316"/>
      <c r="H1575" s="316"/>
      <c r="I1575" s="316"/>
      <c r="J1575" s="204"/>
      <c r="K1575" s="513"/>
      <c r="L1575" s="513"/>
      <c r="M1575" s="436"/>
      <c r="N1575" s="436"/>
      <c r="O1575" s="436"/>
      <c r="P1575" s="11"/>
      <c r="Q1575" s="50"/>
      <c r="R1575" s="197"/>
      <c r="U1575" s="214"/>
      <c r="V1575" s="206"/>
      <c r="W1575" s="215"/>
    </row>
    <row r="1576" spans="1:28" s="200" customFormat="1" hidden="1" x14ac:dyDescent="0.3">
      <c r="B1576" s="516"/>
      <c r="C1576" s="202"/>
      <c r="D1576" s="203"/>
      <c r="E1576" s="316"/>
      <c r="F1576" s="316"/>
      <c r="G1576" s="316"/>
      <c r="H1576" s="316"/>
      <c r="I1576" s="316"/>
      <c r="J1576" s="204"/>
      <c r="K1576" s="513"/>
      <c r="L1576" s="513"/>
      <c r="M1576" s="436"/>
      <c r="N1576" s="436"/>
      <c r="O1576" s="436"/>
      <c r="P1576" s="11"/>
      <c r="Q1576" s="40"/>
      <c r="R1576" s="198"/>
      <c r="U1576" s="214"/>
      <c r="V1576" s="206"/>
    </row>
    <row r="1577" spans="1:28" s="200" customFormat="1" hidden="1" x14ac:dyDescent="0.3">
      <c r="B1577" s="516"/>
      <c r="C1577" s="319"/>
      <c r="D1577" s="216"/>
      <c r="E1577" s="11"/>
      <c r="F1577" s="11"/>
      <c r="G1577" s="11"/>
      <c r="H1577" s="11"/>
      <c r="I1577" s="11"/>
      <c r="J1577" s="204"/>
      <c r="K1577" s="513"/>
      <c r="L1577" s="513"/>
      <c r="M1577" s="436"/>
      <c r="N1577" s="436"/>
      <c r="O1577" s="436"/>
      <c r="P1577" s="11"/>
      <c r="Q1577" s="41"/>
      <c r="R1577" s="57"/>
      <c r="U1577" s="201"/>
    </row>
    <row r="1578" spans="1:28" s="200" customFormat="1" hidden="1" x14ac:dyDescent="0.3">
      <c r="B1578" s="318"/>
      <c r="C1578" s="318"/>
      <c r="D1578" s="217"/>
      <c r="E1578" s="318"/>
      <c r="F1578" s="318"/>
      <c r="G1578" s="318"/>
      <c r="H1578" s="318"/>
      <c r="I1578" s="318"/>
      <c r="J1578" s="318"/>
      <c r="K1578" s="517"/>
      <c r="L1578" s="517"/>
      <c r="M1578" s="318"/>
      <c r="N1578" s="517"/>
      <c r="O1578" s="517"/>
      <c r="P1578" s="517"/>
      <c r="Q1578" s="517"/>
      <c r="R1578" s="517"/>
      <c r="U1578" s="201"/>
    </row>
    <row r="1579" spans="1:28" s="200" customFormat="1" hidden="1" x14ac:dyDescent="0.3">
      <c r="B1579" s="319"/>
      <c r="C1579" s="319"/>
      <c r="D1579" s="199"/>
      <c r="E1579" s="319"/>
      <c r="F1579" s="222"/>
      <c r="G1579" s="319"/>
      <c r="H1579" s="319"/>
      <c r="I1579" s="319"/>
      <c r="J1579" s="319"/>
      <c r="K1579" s="515"/>
      <c r="L1579" s="515"/>
      <c r="M1579" s="436"/>
      <c r="N1579" s="436"/>
      <c r="O1579" s="436"/>
      <c r="P1579" s="11"/>
      <c r="Q1579" s="41"/>
      <c r="R1579" s="57"/>
      <c r="U1579" s="201"/>
    </row>
    <row r="1580" spans="1:28" s="200" customFormat="1" hidden="1" x14ac:dyDescent="0.3">
      <c r="B1580" s="516"/>
      <c r="C1580" s="202"/>
      <c r="D1580" s="203"/>
      <c r="E1580" s="316"/>
      <c r="F1580" s="316"/>
      <c r="G1580" s="316"/>
      <c r="H1580" s="316"/>
      <c r="I1580" s="316"/>
      <c r="J1580" s="204"/>
      <c r="K1580" s="513"/>
      <c r="L1580" s="513"/>
      <c r="M1580" s="436"/>
      <c r="N1580" s="436"/>
      <c r="O1580" s="436"/>
      <c r="P1580" s="11"/>
      <c r="Q1580" s="55"/>
      <c r="R1580" s="196"/>
      <c r="U1580" s="205"/>
      <c r="V1580" s="206"/>
      <c r="W1580" s="207"/>
    </row>
    <row r="1581" spans="1:28" s="200" customFormat="1" hidden="1" x14ac:dyDescent="0.3">
      <c r="B1581" s="516"/>
      <c r="C1581" s="202"/>
      <c r="D1581" s="203"/>
      <c r="E1581" s="316"/>
      <c r="F1581" s="316"/>
      <c r="G1581" s="316"/>
      <c r="H1581" s="316"/>
      <c r="I1581" s="316"/>
      <c r="J1581" s="204"/>
      <c r="K1581" s="513"/>
      <c r="L1581" s="513"/>
      <c r="M1581" s="436"/>
      <c r="N1581" s="436"/>
      <c r="O1581" s="436"/>
      <c r="P1581" s="11"/>
      <c r="Q1581" s="81"/>
      <c r="R1581" s="197"/>
      <c r="U1581" s="205"/>
      <c r="V1581" s="206"/>
      <c r="W1581" s="208"/>
      <c r="Y1581" s="209"/>
    </row>
    <row r="1582" spans="1:28" s="200" customFormat="1" hidden="1" x14ac:dyDescent="0.3">
      <c r="B1582" s="516"/>
      <c r="C1582" s="202"/>
      <c r="D1582" s="203"/>
      <c r="E1582" s="316"/>
      <c r="F1582" s="316"/>
      <c r="G1582" s="316"/>
      <c r="H1582" s="316"/>
      <c r="I1582" s="316"/>
      <c r="J1582" s="204"/>
      <c r="K1582" s="513"/>
      <c r="L1582" s="513"/>
      <c r="M1582" s="436"/>
      <c r="N1582" s="436"/>
      <c r="O1582" s="436"/>
      <c r="P1582" s="11"/>
      <c r="Q1582" s="55"/>
      <c r="R1582" s="57"/>
      <c r="U1582" s="72"/>
      <c r="V1582" s="206"/>
      <c r="W1582" s="210"/>
      <c r="X1582" s="218"/>
      <c r="Y1582" s="218"/>
      <c r="Z1582" s="218"/>
    </row>
    <row r="1583" spans="1:28" s="200" customFormat="1" hidden="1" x14ac:dyDescent="0.3">
      <c r="B1583" s="516"/>
      <c r="C1583" s="202"/>
      <c r="D1583" s="203"/>
      <c r="E1583" s="316"/>
      <c r="F1583" s="316"/>
      <c r="G1583" s="316"/>
      <c r="H1583" s="316"/>
      <c r="I1583" s="316"/>
      <c r="J1583" s="204"/>
      <c r="K1583" s="513"/>
      <c r="L1583" s="513"/>
      <c r="M1583" s="436"/>
      <c r="N1583" s="436"/>
      <c r="O1583" s="436"/>
      <c r="P1583" s="11"/>
      <c r="Q1583" s="41"/>
      <c r="R1583" s="57"/>
      <c r="U1583" s="211"/>
      <c r="V1583" s="206"/>
    </row>
    <row r="1584" spans="1:28" s="200" customFormat="1" hidden="1" x14ac:dyDescent="0.3">
      <c r="B1584" s="516"/>
      <c r="C1584" s="202"/>
      <c r="D1584" s="203"/>
      <c r="E1584" s="316"/>
      <c r="F1584" s="316"/>
      <c r="G1584" s="316"/>
      <c r="H1584" s="316"/>
      <c r="I1584" s="316"/>
      <c r="J1584" s="204"/>
      <c r="K1584" s="513"/>
      <c r="L1584" s="513"/>
      <c r="M1584" s="436"/>
      <c r="N1584" s="436"/>
      <c r="O1584" s="436"/>
      <c r="P1584" s="11"/>
      <c r="Q1584" s="50"/>
      <c r="R1584" s="197"/>
      <c r="U1584" s="212"/>
      <c r="V1584" s="206"/>
      <c r="W1584" s="219"/>
      <c r="Y1584" s="213"/>
    </row>
    <row r="1585" spans="2:25" s="200" customFormat="1" hidden="1" x14ac:dyDescent="0.3">
      <c r="B1585" s="516"/>
      <c r="C1585" s="202"/>
      <c r="D1585" s="203"/>
      <c r="E1585" s="316"/>
      <c r="F1585" s="316"/>
      <c r="G1585" s="316"/>
      <c r="H1585" s="316"/>
      <c r="I1585" s="316"/>
      <c r="J1585" s="204"/>
      <c r="K1585" s="513"/>
      <c r="L1585" s="513"/>
      <c r="M1585" s="436"/>
      <c r="N1585" s="436"/>
      <c r="O1585" s="436"/>
      <c r="P1585" s="11"/>
      <c r="Q1585" s="50"/>
      <c r="R1585" s="197"/>
      <c r="U1585" s="214"/>
      <c r="V1585" s="206"/>
      <c r="W1585" s="215"/>
    </row>
    <row r="1586" spans="2:25" s="200" customFormat="1" hidden="1" x14ac:dyDescent="0.3">
      <c r="B1586" s="516"/>
      <c r="C1586" s="202"/>
      <c r="D1586" s="203"/>
      <c r="E1586" s="316"/>
      <c r="F1586" s="316"/>
      <c r="G1586" s="316"/>
      <c r="H1586" s="316"/>
      <c r="I1586" s="316"/>
      <c r="J1586" s="204"/>
      <c r="K1586" s="513"/>
      <c r="L1586" s="513"/>
      <c r="M1586" s="436"/>
      <c r="N1586" s="436"/>
      <c r="O1586" s="436"/>
      <c r="P1586" s="11"/>
      <c r="Q1586" s="40"/>
      <c r="R1586" s="198"/>
      <c r="U1586" s="214"/>
      <c r="V1586" s="206"/>
    </row>
    <row r="1587" spans="2:25" s="200" customFormat="1" hidden="1" x14ac:dyDescent="0.3">
      <c r="B1587" s="516"/>
      <c r="C1587" s="319"/>
      <c r="D1587" s="220"/>
      <c r="E1587" s="11"/>
      <c r="F1587" s="11"/>
      <c r="G1587" s="11"/>
      <c r="H1587" s="11"/>
      <c r="I1587" s="11"/>
      <c r="J1587" s="204"/>
      <c r="K1587" s="513"/>
      <c r="L1587" s="513"/>
      <c r="M1587" s="436"/>
      <c r="N1587" s="436"/>
      <c r="O1587" s="436"/>
      <c r="P1587" s="11"/>
      <c r="Q1587" s="41"/>
      <c r="R1587" s="57"/>
      <c r="U1587" s="201"/>
    </row>
    <row r="1588" spans="2:25" s="200" customFormat="1" ht="5.25" hidden="1" customHeight="1" x14ac:dyDescent="0.3">
      <c r="B1588" s="315"/>
      <c r="C1588" s="319"/>
      <c r="D1588" s="220"/>
      <c r="E1588" s="11"/>
      <c r="F1588" s="11"/>
      <c r="G1588" s="11"/>
      <c r="H1588" s="11"/>
      <c r="I1588" s="11"/>
      <c r="J1588" s="204"/>
      <c r="K1588" s="316"/>
      <c r="L1588" s="316"/>
      <c r="M1588" s="317"/>
      <c r="N1588" s="317"/>
      <c r="O1588" s="317"/>
      <c r="P1588" s="11"/>
      <c r="Q1588" s="41"/>
      <c r="R1588" s="57"/>
      <c r="U1588" s="201"/>
    </row>
    <row r="1589" spans="2:25" s="200" customFormat="1" ht="13.75" hidden="1" customHeight="1" x14ac:dyDescent="0.3">
      <c r="B1589" s="518"/>
      <c r="C1589" s="518"/>
      <c r="D1589" s="223"/>
      <c r="E1589" s="223"/>
      <c r="F1589" s="223"/>
      <c r="G1589" s="223"/>
      <c r="H1589" s="223"/>
      <c r="I1589" s="223"/>
      <c r="J1589" s="224"/>
      <c r="K1589" s="518"/>
      <c r="L1589" s="518"/>
      <c r="M1589" s="518"/>
      <c r="N1589" s="518"/>
      <c r="O1589" s="225"/>
      <c r="P1589" s="226"/>
      <c r="Q1589" s="227"/>
      <c r="R1589" s="228"/>
      <c r="U1589" s="201"/>
    </row>
    <row r="1590" spans="2:25" s="200" customFormat="1" ht="5.25" hidden="1" customHeight="1" x14ac:dyDescent="0.3">
      <c r="B1590" s="318"/>
      <c r="C1590" s="318"/>
      <c r="D1590" s="217"/>
      <c r="E1590" s="318"/>
      <c r="F1590" s="318"/>
      <c r="G1590" s="318"/>
      <c r="H1590" s="318"/>
      <c r="I1590" s="318"/>
      <c r="J1590" s="318"/>
      <c r="K1590" s="517"/>
      <c r="L1590" s="517"/>
      <c r="M1590" s="318"/>
      <c r="N1590" s="517"/>
      <c r="O1590" s="517"/>
      <c r="P1590" s="517"/>
      <c r="Q1590" s="517"/>
      <c r="R1590" s="517"/>
      <c r="U1590" s="201"/>
    </row>
    <row r="1591" spans="2:25" s="200" customFormat="1" ht="15.75" hidden="1" customHeight="1" x14ac:dyDescent="0.3">
      <c r="B1591" s="319"/>
      <c r="C1591" s="319"/>
      <c r="D1591" s="199"/>
      <c r="E1591" s="319"/>
      <c r="F1591" s="319"/>
      <c r="G1591" s="319"/>
      <c r="H1591" s="319"/>
      <c r="I1591" s="319"/>
      <c r="J1591" s="319"/>
      <c r="K1591" s="515"/>
      <c r="L1591" s="515"/>
      <c r="M1591" s="436"/>
      <c r="N1591" s="436"/>
      <c r="O1591" s="436"/>
      <c r="P1591" s="11"/>
      <c r="Q1591" s="41"/>
      <c r="R1591" s="57"/>
      <c r="U1591" s="201"/>
    </row>
    <row r="1592" spans="2:25" s="200" customFormat="1" ht="13.75" hidden="1" customHeight="1" x14ac:dyDescent="0.3">
      <c r="B1592" s="516"/>
      <c r="C1592" s="202"/>
      <c r="D1592" s="203"/>
      <c r="E1592" s="316"/>
      <c r="F1592" s="316"/>
      <c r="G1592" s="316"/>
      <c r="H1592" s="316"/>
      <c r="I1592" s="316"/>
      <c r="J1592" s="204"/>
      <c r="K1592" s="513"/>
      <c r="L1592" s="513"/>
      <c r="M1592" s="436"/>
      <c r="N1592" s="436"/>
      <c r="O1592" s="436"/>
      <c r="P1592" s="11"/>
      <c r="Q1592" s="55"/>
      <c r="R1592" s="196"/>
      <c r="U1592" s="205"/>
      <c r="V1592" s="206"/>
      <c r="W1592" s="207"/>
    </row>
    <row r="1593" spans="2:25" s="200" customFormat="1" ht="13.75" hidden="1" customHeight="1" x14ac:dyDescent="0.3">
      <c r="B1593" s="516"/>
      <c r="C1593" s="202"/>
      <c r="D1593" s="203"/>
      <c r="E1593" s="316"/>
      <c r="F1593" s="316"/>
      <c r="G1593" s="316"/>
      <c r="H1593" s="316"/>
      <c r="I1593" s="316"/>
      <c r="J1593" s="204"/>
      <c r="K1593" s="513"/>
      <c r="L1593" s="513"/>
      <c r="M1593" s="436"/>
      <c r="N1593" s="436"/>
      <c r="O1593" s="436"/>
      <c r="P1593" s="11"/>
      <c r="Q1593" s="81"/>
      <c r="R1593" s="197"/>
      <c r="U1593" s="205"/>
      <c r="V1593" s="206"/>
      <c r="W1593" s="208"/>
      <c r="Y1593" s="209"/>
    </row>
    <row r="1594" spans="2:25" s="200" customFormat="1" ht="13.75" hidden="1" customHeight="1" x14ac:dyDescent="0.3">
      <c r="B1594" s="516"/>
      <c r="C1594" s="202"/>
      <c r="D1594" s="203"/>
      <c r="E1594" s="316"/>
      <c r="F1594" s="316"/>
      <c r="G1594" s="316"/>
      <c r="H1594" s="316"/>
      <c r="I1594" s="316"/>
      <c r="J1594" s="204"/>
      <c r="K1594" s="513"/>
      <c r="L1594" s="513"/>
      <c r="M1594" s="436"/>
      <c r="N1594" s="436"/>
      <c r="O1594" s="436"/>
      <c r="P1594" s="11"/>
      <c r="Q1594" s="55"/>
      <c r="R1594" s="57"/>
      <c r="U1594" s="72"/>
      <c r="V1594" s="206"/>
      <c r="W1594" s="210"/>
    </row>
    <row r="1595" spans="2:25" s="200" customFormat="1" ht="13.75" hidden="1" customHeight="1" x14ac:dyDescent="0.3">
      <c r="B1595" s="516"/>
      <c r="C1595" s="202"/>
      <c r="D1595" s="203"/>
      <c r="E1595" s="316"/>
      <c r="F1595" s="316"/>
      <c r="G1595" s="316"/>
      <c r="H1595" s="316"/>
      <c r="I1595" s="316"/>
      <c r="J1595" s="204"/>
      <c r="K1595" s="513"/>
      <c r="L1595" s="513"/>
      <c r="M1595" s="436"/>
      <c r="N1595" s="436"/>
      <c r="O1595" s="436"/>
      <c r="P1595" s="11"/>
      <c r="Q1595" s="41"/>
      <c r="R1595" s="57"/>
      <c r="U1595" s="211"/>
      <c r="V1595" s="206"/>
    </row>
    <row r="1596" spans="2:25" s="200" customFormat="1" ht="13.75" hidden="1" customHeight="1" x14ac:dyDescent="0.3">
      <c r="B1596" s="516"/>
      <c r="C1596" s="202"/>
      <c r="D1596" s="203"/>
      <c r="E1596" s="316"/>
      <c r="F1596" s="316"/>
      <c r="G1596" s="316"/>
      <c r="H1596" s="316"/>
      <c r="I1596" s="316"/>
      <c r="J1596" s="204"/>
      <c r="K1596" s="513"/>
      <c r="L1596" s="513"/>
      <c r="M1596" s="436"/>
      <c r="N1596" s="436"/>
      <c r="O1596" s="436"/>
      <c r="P1596" s="11"/>
      <c r="Q1596" s="50"/>
      <c r="R1596" s="197"/>
      <c r="U1596" s="212"/>
      <c r="V1596" s="206"/>
      <c r="W1596" s="210"/>
      <c r="Y1596" s="213"/>
    </row>
    <row r="1597" spans="2:25" s="200" customFormat="1" ht="13.75" hidden="1" customHeight="1" x14ac:dyDescent="0.3">
      <c r="B1597" s="516"/>
      <c r="C1597" s="202"/>
      <c r="D1597" s="203"/>
      <c r="E1597" s="316"/>
      <c r="F1597" s="316"/>
      <c r="G1597" s="316"/>
      <c r="H1597" s="316"/>
      <c r="I1597" s="316"/>
      <c r="J1597" s="204"/>
      <c r="K1597" s="513"/>
      <c r="L1597" s="513"/>
      <c r="M1597" s="436"/>
      <c r="N1597" s="436"/>
      <c r="O1597" s="436"/>
      <c r="P1597" s="11"/>
      <c r="Q1597" s="50"/>
      <c r="R1597" s="197"/>
      <c r="U1597" s="214"/>
      <c r="V1597" s="206"/>
      <c r="W1597" s="215"/>
    </row>
    <row r="1598" spans="2:25" s="200" customFormat="1" ht="13.75" hidden="1" customHeight="1" x14ac:dyDescent="0.3">
      <c r="B1598" s="516"/>
      <c r="C1598" s="202"/>
      <c r="D1598" s="203"/>
      <c r="E1598" s="316"/>
      <c r="F1598" s="316"/>
      <c r="G1598" s="316"/>
      <c r="H1598" s="316"/>
      <c r="I1598" s="316"/>
      <c r="J1598" s="204"/>
      <c r="K1598" s="513"/>
      <c r="L1598" s="513"/>
      <c r="M1598" s="436"/>
      <c r="N1598" s="436"/>
      <c r="O1598" s="436"/>
      <c r="P1598" s="11"/>
      <c r="Q1598" s="40"/>
      <c r="R1598" s="198"/>
      <c r="U1598" s="214"/>
      <c r="V1598" s="206"/>
    </row>
    <row r="1599" spans="2:25" s="200" customFormat="1" ht="13.75" hidden="1" customHeight="1" x14ac:dyDescent="0.3">
      <c r="B1599" s="516"/>
      <c r="C1599" s="319"/>
      <c r="D1599" s="216"/>
      <c r="E1599" s="11"/>
      <c r="F1599" s="11"/>
      <c r="G1599" s="11"/>
      <c r="H1599" s="11"/>
      <c r="I1599" s="11"/>
      <c r="J1599" s="204"/>
      <c r="K1599" s="513"/>
      <c r="L1599" s="513"/>
      <c r="M1599" s="436"/>
      <c r="N1599" s="436"/>
      <c r="O1599" s="436"/>
      <c r="P1599" s="11"/>
      <c r="Q1599" s="41"/>
      <c r="R1599" s="57"/>
      <c r="U1599" s="201"/>
    </row>
    <row r="1600" spans="2:25" s="200" customFormat="1" ht="5.25" hidden="1" customHeight="1" x14ac:dyDescent="0.3">
      <c r="B1600" s="318"/>
      <c r="C1600" s="318"/>
      <c r="D1600" s="217"/>
      <c r="E1600" s="318"/>
      <c r="F1600" s="318"/>
      <c r="G1600" s="318"/>
      <c r="H1600" s="318"/>
      <c r="I1600" s="318"/>
      <c r="J1600" s="318"/>
      <c r="K1600" s="517"/>
      <c r="L1600" s="517"/>
      <c r="M1600" s="318"/>
      <c r="N1600" s="517"/>
      <c r="O1600" s="517"/>
      <c r="P1600" s="517"/>
      <c r="Q1600" s="517"/>
      <c r="R1600" s="517"/>
      <c r="U1600" s="201"/>
    </row>
    <row r="1601" spans="1:28" s="200" customFormat="1" ht="15.75" hidden="1" customHeight="1" x14ac:dyDescent="0.3">
      <c r="B1601" s="319"/>
      <c r="C1601" s="319"/>
      <c r="D1601" s="199"/>
      <c r="E1601" s="319"/>
      <c r="F1601" s="319"/>
      <c r="G1601" s="319"/>
      <c r="H1601" s="319"/>
      <c r="I1601" s="319"/>
      <c r="J1601" s="319"/>
      <c r="K1601" s="515"/>
      <c r="L1601" s="515"/>
      <c r="M1601" s="436"/>
      <c r="N1601" s="436"/>
      <c r="O1601" s="436"/>
      <c r="P1601" s="11"/>
      <c r="Q1601" s="41"/>
      <c r="R1601" s="57"/>
      <c r="U1601" s="201"/>
    </row>
    <row r="1602" spans="1:28" s="200" customFormat="1" ht="13.75" hidden="1" customHeight="1" x14ac:dyDescent="0.3">
      <c r="B1602" s="516"/>
      <c r="C1602" s="202"/>
      <c r="D1602" s="203"/>
      <c r="E1602" s="316"/>
      <c r="F1602" s="316"/>
      <c r="G1602" s="316"/>
      <c r="H1602" s="316"/>
      <c r="I1602" s="316"/>
      <c r="J1602" s="204"/>
      <c r="K1602" s="513"/>
      <c r="L1602" s="513"/>
      <c r="M1602" s="436"/>
      <c r="N1602" s="436"/>
      <c r="O1602" s="436"/>
      <c r="P1602" s="11"/>
      <c r="Q1602" s="55"/>
      <c r="R1602" s="196"/>
      <c r="U1602" s="205"/>
      <c r="V1602" s="206"/>
      <c r="W1602" s="207"/>
    </row>
    <row r="1603" spans="1:28" s="200" customFormat="1" ht="13.75" hidden="1" customHeight="1" x14ac:dyDescent="0.3">
      <c r="B1603" s="516"/>
      <c r="C1603" s="202"/>
      <c r="D1603" s="203"/>
      <c r="E1603" s="316"/>
      <c r="F1603" s="316"/>
      <c r="G1603" s="316"/>
      <c r="H1603" s="316"/>
      <c r="I1603" s="316"/>
      <c r="J1603" s="204"/>
      <c r="K1603" s="513"/>
      <c r="L1603" s="513"/>
      <c r="M1603" s="436"/>
      <c r="N1603" s="436"/>
      <c r="O1603" s="436"/>
      <c r="P1603" s="11"/>
      <c r="Q1603" s="81"/>
      <c r="R1603" s="197"/>
      <c r="U1603" s="205"/>
      <c r="V1603" s="206"/>
      <c r="W1603" s="208"/>
      <c r="Y1603" s="209"/>
    </row>
    <row r="1604" spans="1:28" s="200" customFormat="1" ht="13.75" hidden="1" customHeight="1" x14ac:dyDescent="0.3">
      <c r="B1604" s="516"/>
      <c r="C1604" s="202"/>
      <c r="D1604" s="203"/>
      <c r="E1604" s="316"/>
      <c r="F1604" s="316"/>
      <c r="G1604" s="316"/>
      <c r="H1604" s="316"/>
      <c r="I1604" s="316"/>
      <c r="J1604" s="204"/>
      <c r="K1604" s="513"/>
      <c r="L1604" s="513"/>
      <c r="M1604" s="436"/>
      <c r="N1604" s="436"/>
      <c r="O1604" s="436"/>
      <c r="P1604" s="11"/>
      <c r="Q1604" s="55"/>
      <c r="R1604" s="57"/>
      <c r="U1604" s="72"/>
      <c r="V1604" s="206"/>
      <c r="W1604" s="210"/>
      <c r="X1604" s="218"/>
      <c r="Y1604" s="218"/>
      <c r="Z1604" s="218"/>
    </row>
    <row r="1605" spans="1:28" s="200" customFormat="1" ht="13.75" hidden="1" customHeight="1" x14ac:dyDescent="0.3">
      <c r="B1605" s="516"/>
      <c r="C1605" s="202"/>
      <c r="D1605" s="203"/>
      <c r="E1605" s="316"/>
      <c r="F1605" s="316"/>
      <c r="G1605" s="316"/>
      <c r="H1605" s="316"/>
      <c r="I1605" s="316"/>
      <c r="J1605" s="204"/>
      <c r="K1605" s="513"/>
      <c r="L1605" s="513"/>
      <c r="M1605" s="436"/>
      <c r="N1605" s="436"/>
      <c r="O1605" s="436"/>
      <c r="P1605" s="11"/>
      <c r="Q1605" s="41"/>
      <c r="R1605" s="57"/>
      <c r="U1605" s="211"/>
      <c r="V1605" s="206"/>
    </row>
    <row r="1606" spans="1:28" s="200" customFormat="1" ht="13.75" hidden="1" customHeight="1" x14ac:dyDescent="0.3">
      <c r="B1606" s="516"/>
      <c r="C1606" s="202"/>
      <c r="D1606" s="203"/>
      <c r="E1606" s="316"/>
      <c r="F1606" s="316"/>
      <c r="G1606" s="316"/>
      <c r="H1606" s="316"/>
      <c r="I1606" s="316"/>
      <c r="J1606" s="204"/>
      <c r="K1606" s="513"/>
      <c r="L1606" s="513"/>
      <c r="M1606" s="436"/>
      <c r="N1606" s="436"/>
      <c r="O1606" s="436"/>
      <c r="P1606" s="11"/>
      <c r="Q1606" s="50"/>
      <c r="R1606" s="197"/>
      <c r="U1606" s="212"/>
      <c r="V1606" s="206"/>
      <c r="W1606" s="219"/>
      <c r="Y1606" s="213"/>
    </row>
    <row r="1607" spans="1:28" s="200" customFormat="1" ht="13.75" hidden="1" customHeight="1" x14ac:dyDescent="0.3">
      <c r="B1607" s="516"/>
      <c r="C1607" s="202"/>
      <c r="D1607" s="203"/>
      <c r="E1607" s="316"/>
      <c r="F1607" s="316"/>
      <c r="G1607" s="316"/>
      <c r="H1607" s="316"/>
      <c r="I1607" s="316"/>
      <c r="J1607" s="204"/>
      <c r="K1607" s="513"/>
      <c r="L1607" s="513"/>
      <c r="M1607" s="436"/>
      <c r="N1607" s="436"/>
      <c r="O1607" s="436"/>
      <c r="P1607" s="11"/>
      <c r="Q1607" s="50"/>
      <c r="R1607" s="197"/>
      <c r="U1607" s="214"/>
      <c r="V1607" s="206"/>
      <c r="W1607" s="215"/>
    </row>
    <row r="1608" spans="1:28" s="200" customFormat="1" ht="13.75" hidden="1" customHeight="1" x14ac:dyDescent="0.3">
      <c r="B1608" s="516"/>
      <c r="C1608" s="202"/>
      <c r="D1608" s="203"/>
      <c r="E1608" s="316"/>
      <c r="F1608" s="316"/>
      <c r="G1608" s="316"/>
      <c r="H1608" s="316"/>
      <c r="I1608" s="316"/>
      <c r="J1608" s="204"/>
      <c r="K1608" s="513"/>
      <c r="L1608" s="513"/>
      <c r="M1608" s="436"/>
      <c r="N1608" s="436"/>
      <c r="O1608" s="436"/>
      <c r="P1608" s="11"/>
      <c r="Q1608" s="40"/>
      <c r="R1608" s="198"/>
      <c r="U1608" s="214"/>
      <c r="V1608" s="206"/>
    </row>
    <row r="1609" spans="1:28" s="200" customFormat="1" ht="13.75" hidden="1" customHeight="1" x14ac:dyDescent="0.3">
      <c r="B1609" s="516"/>
      <c r="C1609" s="319"/>
      <c r="D1609" s="220"/>
      <c r="E1609" s="11"/>
      <c r="F1609" s="11"/>
      <c r="G1609" s="11"/>
      <c r="H1609" s="11"/>
      <c r="I1609" s="11"/>
      <c r="J1609" s="204"/>
      <c r="K1609" s="513"/>
      <c r="L1609" s="513"/>
      <c r="M1609" s="436"/>
      <c r="N1609" s="436"/>
      <c r="O1609" s="436"/>
      <c r="P1609" s="11"/>
      <c r="Q1609" s="41"/>
      <c r="R1609" s="57"/>
      <c r="U1609" s="201"/>
    </row>
    <row r="1610" spans="1:28" s="200" customFormat="1" ht="5.25" hidden="1" customHeight="1" x14ac:dyDescent="0.3">
      <c r="B1610" s="318"/>
      <c r="C1610" s="318"/>
      <c r="D1610" s="217"/>
      <c r="E1610" s="318"/>
      <c r="F1610" s="318"/>
      <c r="G1610" s="318"/>
      <c r="H1610" s="318"/>
      <c r="I1610" s="318"/>
      <c r="J1610" s="318"/>
      <c r="K1610" s="517"/>
      <c r="L1610" s="517"/>
      <c r="M1610" s="318"/>
      <c r="N1610" s="517"/>
      <c r="O1610" s="517"/>
      <c r="P1610" s="517"/>
      <c r="Q1610" s="517"/>
      <c r="R1610" s="517"/>
      <c r="U1610" s="201"/>
    </row>
    <row r="1611" spans="1:28" s="221" customFormat="1" ht="13.75" hidden="1" customHeight="1" x14ac:dyDescent="0.3">
      <c r="A1611" s="200"/>
      <c r="B1611" s="319"/>
      <c r="C1611" s="319"/>
      <c r="D1611" s="199"/>
      <c r="E1611" s="319"/>
      <c r="F1611" s="319"/>
      <c r="G1611" s="319"/>
      <c r="H1611" s="319"/>
      <c r="I1611" s="319"/>
      <c r="J1611" s="319"/>
      <c r="K1611" s="515"/>
      <c r="L1611" s="515"/>
      <c r="M1611" s="436"/>
      <c r="N1611" s="436"/>
      <c r="O1611" s="436"/>
      <c r="P1611" s="11"/>
      <c r="Q1611" s="41"/>
      <c r="R1611" s="57"/>
      <c r="S1611" s="200"/>
      <c r="T1611" s="200"/>
      <c r="U1611" s="201"/>
      <c r="V1611" s="200"/>
      <c r="W1611" s="200"/>
      <c r="X1611" s="200"/>
      <c r="Y1611" s="200"/>
      <c r="Z1611" s="200"/>
      <c r="AA1611" s="200"/>
      <c r="AB1611" s="200"/>
    </row>
    <row r="1612" spans="1:28" s="200" customFormat="1" ht="12.75" hidden="1" customHeight="1" x14ac:dyDescent="0.3">
      <c r="B1612" s="516"/>
      <c r="C1612" s="202"/>
      <c r="D1612" s="203"/>
      <c r="E1612" s="316"/>
      <c r="F1612" s="316"/>
      <c r="G1612" s="316"/>
      <c r="H1612" s="316"/>
      <c r="I1612" s="316"/>
      <c r="J1612" s="204"/>
      <c r="K1612" s="513"/>
      <c r="L1612" s="513"/>
      <c r="M1612" s="436"/>
      <c r="N1612" s="436"/>
      <c r="O1612" s="436"/>
      <c r="P1612" s="11"/>
      <c r="Q1612" s="55"/>
      <c r="R1612" s="196"/>
      <c r="U1612" s="205"/>
      <c r="V1612" s="206"/>
      <c r="W1612" s="207"/>
    </row>
    <row r="1613" spans="1:28" s="200" customFormat="1" hidden="1" x14ac:dyDescent="0.3">
      <c r="B1613" s="516"/>
      <c r="C1613" s="202"/>
      <c r="D1613" s="203"/>
      <c r="E1613" s="316"/>
      <c r="F1613" s="316"/>
      <c r="G1613" s="316"/>
      <c r="H1613" s="316"/>
      <c r="I1613" s="316"/>
      <c r="J1613" s="204"/>
      <c r="K1613" s="513"/>
      <c r="L1613" s="513"/>
      <c r="M1613" s="436"/>
      <c r="N1613" s="436"/>
      <c r="O1613" s="436"/>
      <c r="P1613" s="11"/>
      <c r="Q1613" s="81"/>
      <c r="R1613" s="197"/>
      <c r="U1613" s="205"/>
      <c r="V1613" s="206"/>
      <c r="W1613" s="208"/>
      <c r="Y1613" s="209"/>
    </row>
    <row r="1614" spans="1:28" s="200" customFormat="1" hidden="1" x14ac:dyDescent="0.3">
      <c r="B1614" s="516"/>
      <c r="C1614" s="202"/>
      <c r="D1614" s="203"/>
      <c r="E1614" s="316"/>
      <c r="F1614" s="316"/>
      <c r="G1614" s="316"/>
      <c r="H1614" s="316"/>
      <c r="I1614" s="316"/>
      <c r="J1614" s="204"/>
      <c r="K1614" s="513"/>
      <c r="L1614" s="513"/>
      <c r="M1614" s="436"/>
      <c r="N1614" s="436"/>
      <c r="O1614" s="436"/>
      <c r="P1614" s="11"/>
      <c r="Q1614" s="55"/>
      <c r="R1614" s="57"/>
      <c r="U1614" s="72"/>
      <c r="V1614" s="206"/>
      <c r="W1614" s="210"/>
    </row>
    <row r="1615" spans="1:28" s="200" customFormat="1" hidden="1" x14ac:dyDescent="0.3">
      <c r="B1615" s="516"/>
      <c r="C1615" s="202"/>
      <c r="D1615" s="203"/>
      <c r="E1615" s="316"/>
      <c r="F1615" s="316"/>
      <c r="G1615" s="316"/>
      <c r="H1615" s="316"/>
      <c r="I1615" s="316"/>
      <c r="J1615" s="204"/>
      <c r="K1615" s="513"/>
      <c r="L1615" s="513"/>
      <c r="M1615" s="436"/>
      <c r="N1615" s="436"/>
      <c r="O1615" s="436"/>
      <c r="P1615" s="11"/>
      <c r="Q1615" s="41"/>
      <c r="R1615" s="57"/>
      <c r="U1615" s="211"/>
      <c r="V1615" s="206"/>
    </row>
    <row r="1616" spans="1:28" s="200" customFormat="1" hidden="1" x14ac:dyDescent="0.3">
      <c r="B1616" s="516"/>
      <c r="C1616" s="202"/>
      <c r="D1616" s="203"/>
      <c r="E1616" s="316"/>
      <c r="F1616" s="316"/>
      <c r="G1616" s="316"/>
      <c r="H1616" s="316"/>
      <c r="I1616" s="316"/>
      <c r="J1616" s="204"/>
      <c r="K1616" s="513"/>
      <c r="L1616" s="513"/>
      <c r="M1616" s="436"/>
      <c r="N1616" s="436"/>
      <c r="O1616" s="436"/>
      <c r="P1616" s="11"/>
      <c r="Q1616" s="50"/>
      <c r="R1616" s="197"/>
      <c r="U1616" s="212"/>
      <c r="V1616" s="206"/>
      <c r="W1616" s="219"/>
      <c r="Y1616" s="213"/>
    </row>
    <row r="1617" spans="2:26" s="200" customFormat="1" hidden="1" x14ac:dyDescent="0.3">
      <c r="B1617" s="516"/>
      <c r="C1617" s="202"/>
      <c r="D1617" s="203"/>
      <c r="E1617" s="316"/>
      <c r="F1617" s="316"/>
      <c r="G1617" s="316"/>
      <c r="H1617" s="316"/>
      <c r="I1617" s="316"/>
      <c r="J1617" s="204"/>
      <c r="K1617" s="513"/>
      <c r="L1617" s="513"/>
      <c r="M1617" s="436"/>
      <c r="N1617" s="436"/>
      <c r="O1617" s="436"/>
      <c r="P1617" s="11"/>
      <c r="Q1617" s="50"/>
      <c r="R1617" s="197"/>
      <c r="U1617" s="214"/>
      <c r="V1617" s="206"/>
      <c r="W1617" s="215"/>
    </row>
    <row r="1618" spans="2:26" s="200" customFormat="1" hidden="1" x14ac:dyDescent="0.3">
      <c r="B1618" s="516"/>
      <c r="C1618" s="202"/>
      <c r="D1618" s="203"/>
      <c r="E1618" s="316"/>
      <c r="F1618" s="316"/>
      <c r="G1618" s="316"/>
      <c r="H1618" s="316"/>
      <c r="I1618" s="316"/>
      <c r="J1618" s="204"/>
      <c r="K1618" s="513"/>
      <c r="L1618" s="513"/>
      <c r="M1618" s="436"/>
      <c r="N1618" s="436"/>
      <c r="O1618" s="436"/>
      <c r="P1618" s="11"/>
      <c r="Q1618" s="40"/>
      <c r="R1618" s="198"/>
      <c r="U1618" s="214"/>
      <c r="V1618" s="206"/>
    </row>
    <row r="1619" spans="2:26" s="200" customFormat="1" hidden="1" x14ac:dyDescent="0.3">
      <c r="B1619" s="516"/>
      <c r="C1619" s="319"/>
      <c r="D1619" s="216"/>
      <c r="E1619" s="11"/>
      <c r="F1619" s="11"/>
      <c r="G1619" s="11"/>
      <c r="H1619" s="11"/>
      <c r="I1619" s="11"/>
      <c r="J1619" s="204"/>
      <c r="K1619" s="513"/>
      <c r="L1619" s="513"/>
      <c r="M1619" s="436"/>
      <c r="N1619" s="436"/>
      <c r="O1619" s="436"/>
      <c r="P1619" s="11"/>
      <c r="Q1619" s="41"/>
      <c r="R1619" s="57"/>
      <c r="U1619" s="201"/>
    </row>
    <row r="1620" spans="2:26" s="200" customFormat="1" hidden="1" x14ac:dyDescent="0.3">
      <c r="B1620" s="318"/>
      <c r="C1620" s="318"/>
      <c r="D1620" s="217"/>
      <c r="E1620" s="318"/>
      <c r="F1620" s="318"/>
      <c r="G1620" s="318"/>
      <c r="H1620" s="318"/>
      <c r="I1620" s="318"/>
      <c r="J1620" s="318"/>
      <c r="K1620" s="517"/>
      <c r="L1620" s="517"/>
      <c r="M1620" s="318"/>
      <c r="N1620" s="517"/>
      <c r="O1620" s="517"/>
      <c r="P1620" s="517"/>
      <c r="Q1620" s="517"/>
      <c r="R1620" s="517"/>
      <c r="U1620" s="201"/>
    </row>
    <row r="1621" spans="2:26" s="200" customFormat="1" hidden="1" x14ac:dyDescent="0.3">
      <c r="B1621" s="319"/>
      <c r="C1621" s="319"/>
      <c r="D1621" s="199"/>
      <c r="E1621" s="319"/>
      <c r="F1621" s="222"/>
      <c r="G1621" s="319"/>
      <c r="H1621" s="319"/>
      <c r="I1621" s="319"/>
      <c r="J1621" s="319"/>
      <c r="K1621" s="515"/>
      <c r="L1621" s="515"/>
      <c r="M1621" s="436"/>
      <c r="N1621" s="436"/>
      <c r="O1621" s="436"/>
      <c r="P1621" s="11"/>
      <c r="Q1621" s="41"/>
      <c r="R1621" s="57"/>
      <c r="U1621" s="201"/>
    </row>
    <row r="1622" spans="2:26" s="200" customFormat="1" hidden="1" x14ac:dyDescent="0.3">
      <c r="B1622" s="516"/>
      <c r="C1622" s="202"/>
      <c r="D1622" s="203"/>
      <c r="E1622" s="316"/>
      <c r="F1622" s="316"/>
      <c r="G1622" s="316"/>
      <c r="H1622" s="316"/>
      <c r="I1622" s="316"/>
      <c r="J1622" s="204"/>
      <c r="K1622" s="513"/>
      <c r="L1622" s="513"/>
      <c r="M1622" s="436"/>
      <c r="N1622" s="436"/>
      <c r="O1622" s="436"/>
      <c r="P1622" s="11"/>
      <c r="Q1622" s="55"/>
      <c r="R1622" s="196"/>
      <c r="U1622" s="205"/>
      <c r="V1622" s="206"/>
      <c r="W1622" s="207"/>
    </row>
    <row r="1623" spans="2:26" s="200" customFormat="1" hidden="1" x14ac:dyDescent="0.3">
      <c r="B1623" s="516"/>
      <c r="C1623" s="202"/>
      <c r="D1623" s="203"/>
      <c r="E1623" s="316"/>
      <c r="F1623" s="316"/>
      <c r="G1623" s="316"/>
      <c r="H1623" s="316"/>
      <c r="I1623" s="316"/>
      <c r="J1623" s="204"/>
      <c r="K1623" s="513"/>
      <c r="L1623" s="513"/>
      <c r="M1623" s="436"/>
      <c r="N1623" s="436"/>
      <c r="O1623" s="436"/>
      <c r="P1623" s="11"/>
      <c r="Q1623" s="81"/>
      <c r="R1623" s="197"/>
      <c r="U1623" s="205"/>
      <c r="V1623" s="206"/>
      <c r="W1623" s="208"/>
      <c r="Y1623" s="209"/>
    </row>
    <row r="1624" spans="2:26" s="200" customFormat="1" hidden="1" x14ac:dyDescent="0.3">
      <c r="B1624" s="516"/>
      <c r="C1624" s="202"/>
      <c r="D1624" s="203"/>
      <c r="E1624" s="316"/>
      <c r="F1624" s="316"/>
      <c r="G1624" s="316"/>
      <c r="H1624" s="316"/>
      <c r="I1624" s="316"/>
      <c r="J1624" s="204"/>
      <c r="K1624" s="513"/>
      <c r="L1624" s="513"/>
      <c r="M1624" s="436"/>
      <c r="N1624" s="436"/>
      <c r="O1624" s="436"/>
      <c r="P1624" s="11"/>
      <c r="Q1624" s="55"/>
      <c r="R1624" s="57"/>
      <c r="U1624" s="72"/>
      <c r="V1624" s="206"/>
      <c r="W1624" s="210"/>
      <c r="X1624" s="218"/>
      <c r="Y1624" s="218"/>
      <c r="Z1624" s="218"/>
    </row>
    <row r="1625" spans="2:26" s="200" customFormat="1" hidden="1" x14ac:dyDescent="0.3">
      <c r="B1625" s="516"/>
      <c r="C1625" s="202"/>
      <c r="D1625" s="203"/>
      <c r="E1625" s="316"/>
      <c r="F1625" s="316"/>
      <c r="G1625" s="316"/>
      <c r="H1625" s="316"/>
      <c r="I1625" s="316"/>
      <c r="J1625" s="204"/>
      <c r="K1625" s="513"/>
      <c r="L1625" s="513"/>
      <c r="M1625" s="436"/>
      <c r="N1625" s="436"/>
      <c r="O1625" s="436"/>
      <c r="P1625" s="11"/>
      <c r="Q1625" s="41"/>
      <c r="R1625" s="57"/>
      <c r="U1625" s="211"/>
      <c r="V1625" s="206"/>
    </row>
    <row r="1626" spans="2:26" s="200" customFormat="1" hidden="1" x14ac:dyDescent="0.3">
      <c r="B1626" s="516"/>
      <c r="C1626" s="202"/>
      <c r="D1626" s="203"/>
      <c r="E1626" s="316"/>
      <c r="F1626" s="316"/>
      <c r="G1626" s="316"/>
      <c r="H1626" s="316"/>
      <c r="I1626" s="316"/>
      <c r="J1626" s="204"/>
      <c r="K1626" s="513"/>
      <c r="L1626" s="513"/>
      <c r="M1626" s="436"/>
      <c r="N1626" s="436"/>
      <c r="O1626" s="436"/>
      <c r="P1626" s="11"/>
      <c r="Q1626" s="50"/>
      <c r="R1626" s="197"/>
      <c r="U1626" s="212"/>
      <c r="V1626" s="206"/>
      <c r="W1626" s="219"/>
      <c r="Y1626" s="213"/>
    </row>
    <row r="1627" spans="2:26" s="200" customFormat="1" hidden="1" x14ac:dyDescent="0.3">
      <c r="B1627" s="516"/>
      <c r="C1627" s="202"/>
      <c r="D1627" s="203"/>
      <c r="E1627" s="316"/>
      <c r="F1627" s="316"/>
      <c r="G1627" s="316"/>
      <c r="H1627" s="316"/>
      <c r="I1627" s="316"/>
      <c r="J1627" s="204"/>
      <c r="K1627" s="513"/>
      <c r="L1627" s="513"/>
      <c r="M1627" s="436"/>
      <c r="N1627" s="436"/>
      <c r="O1627" s="436"/>
      <c r="P1627" s="11"/>
      <c r="Q1627" s="50"/>
      <c r="R1627" s="197"/>
      <c r="U1627" s="214"/>
      <c r="V1627" s="206"/>
      <c r="W1627" s="215"/>
    </row>
    <row r="1628" spans="2:26" s="200" customFormat="1" hidden="1" x14ac:dyDescent="0.3">
      <c r="B1628" s="516"/>
      <c r="C1628" s="202"/>
      <c r="D1628" s="203"/>
      <c r="E1628" s="316"/>
      <c r="F1628" s="316"/>
      <c r="G1628" s="316"/>
      <c r="H1628" s="316"/>
      <c r="I1628" s="316"/>
      <c r="J1628" s="204"/>
      <c r="K1628" s="513"/>
      <c r="L1628" s="513"/>
      <c r="M1628" s="436"/>
      <c r="N1628" s="436"/>
      <c r="O1628" s="436"/>
      <c r="P1628" s="11"/>
      <c r="Q1628" s="40"/>
      <c r="R1628" s="198"/>
      <c r="U1628" s="214"/>
      <c r="V1628" s="206"/>
    </row>
    <row r="1629" spans="2:26" s="200" customFormat="1" hidden="1" x14ac:dyDescent="0.3">
      <c r="B1629" s="516"/>
      <c r="C1629" s="319"/>
      <c r="D1629" s="220"/>
      <c r="E1629" s="11"/>
      <c r="F1629" s="11"/>
      <c r="G1629" s="11"/>
      <c r="H1629" s="11"/>
      <c r="I1629" s="11"/>
      <c r="J1629" s="204"/>
      <c r="K1629" s="513"/>
      <c r="L1629" s="513"/>
      <c r="M1629" s="436"/>
      <c r="N1629" s="436"/>
      <c r="O1629" s="436"/>
      <c r="P1629" s="11"/>
      <c r="Q1629" s="41"/>
      <c r="R1629" s="57"/>
      <c r="U1629" s="201"/>
    </row>
    <row r="1630" spans="2:26" s="200" customFormat="1" ht="5.25" hidden="1" customHeight="1" x14ac:dyDescent="0.3">
      <c r="B1630" s="315"/>
      <c r="C1630" s="319"/>
      <c r="D1630" s="220"/>
      <c r="E1630" s="11"/>
      <c r="F1630" s="11"/>
      <c r="G1630" s="11"/>
      <c r="H1630" s="11"/>
      <c r="I1630" s="11"/>
      <c r="J1630" s="204"/>
      <c r="K1630" s="316"/>
      <c r="L1630" s="316"/>
      <c r="M1630" s="317"/>
      <c r="N1630" s="317"/>
      <c r="O1630" s="317"/>
      <c r="P1630" s="11"/>
      <c r="Q1630" s="41"/>
      <c r="R1630" s="57"/>
      <c r="U1630" s="201"/>
    </row>
    <row r="1631" spans="2:26" s="200" customFormat="1" ht="13.75" hidden="1" customHeight="1" x14ac:dyDescent="0.3">
      <c r="B1631" s="518"/>
      <c r="C1631" s="518"/>
      <c r="D1631" s="223"/>
      <c r="E1631" s="223"/>
      <c r="F1631" s="223"/>
      <c r="G1631" s="223"/>
      <c r="H1631" s="223"/>
      <c r="I1631" s="223"/>
      <c r="J1631" s="224"/>
      <c r="K1631" s="518"/>
      <c r="L1631" s="518"/>
      <c r="M1631" s="518"/>
      <c r="N1631" s="518"/>
      <c r="O1631" s="225"/>
      <c r="P1631" s="226"/>
      <c r="Q1631" s="227"/>
      <c r="R1631" s="228"/>
      <c r="U1631" s="201"/>
    </row>
    <row r="1632" spans="2:26" s="200" customFormat="1" ht="5.25" hidden="1" customHeight="1" x14ac:dyDescent="0.3">
      <c r="B1632" s="318"/>
      <c r="C1632" s="318"/>
      <c r="D1632" s="217"/>
      <c r="E1632" s="318"/>
      <c r="F1632" s="318"/>
      <c r="G1632" s="318"/>
      <c r="H1632" s="318"/>
      <c r="I1632" s="318"/>
      <c r="J1632" s="318"/>
      <c r="K1632" s="517"/>
      <c r="L1632" s="517"/>
      <c r="M1632" s="318"/>
      <c r="N1632" s="517"/>
      <c r="O1632" s="517"/>
      <c r="P1632" s="517"/>
      <c r="Q1632" s="517"/>
      <c r="R1632" s="517"/>
      <c r="U1632" s="201"/>
    </row>
    <row r="1633" spans="2:26" s="200" customFormat="1" ht="15.75" hidden="1" customHeight="1" x14ac:dyDescent="0.3">
      <c r="B1633" s="319"/>
      <c r="C1633" s="319"/>
      <c r="D1633" s="199"/>
      <c r="E1633" s="319"/>
      <c r="F1633" s="319"/>
      <c r="G1633" s="319"/>
      <c r="H1633" s="319"/>
      <c r="I1633" s="319"/>
      <c r="J1633" s="319"/>
      <c r="K1633" s="515"/>
      <c r="L1633" s="515"/>
      <c r="M1633" s="436"/>
      <c r="N1633" s="436"/>
      <c r="O1633" s="436"/>
      <c r="P1633" s="11"/>
      <c r="Q1633" s="41"/>
      <c r="R1633" s="57"/>
      <c r="U1633" s="201"/>
    </row>
    <row r="1634" spans="2:26" s="200" customFormat="1" ht="13.75" hidden="1" customHeight="1" x14ac:dyDescent="0.3">
      <c r="B1634" s="516"/>
      <c r="C1634" s="202"/>
      <c r="D1634" s="203"/>
      <c r="E1634" s="316"/>
      <c r="F1634" s="316"/>
      <c r="G1634" s="316"/>
      <c r="H1634" s="316"/>
      <c r="I1634" s="316"/>
      <c r="J1634" s="204"/>
      <c r="K1634" s="513"/>
      <c r="L1634" s="513"/>
      <c r="M1634" s="436"/>
      <c r="N1634" s="436"/>
      <c r="O1634" s="436"/>
      <c r="P1634" s="11"/>
      <c r="Q1634" s="55"/>
      <c r="R1634" s="196"/>
      <c r="U1634" s="205"/>
      <c r="V1634" s="206"/>
      <c r="W1634" s="207"/>
    </row>
    <row r="1635" spans="2:26" s="200" customFormat="1" ht="13.75" hidden="1" customHeight="1" x14ac:dyDescent="0.3">
      <c r="B1635" s="516"/>
      <c r="C1635" s="202"/>
      <c r="D1635" s="203"/>
      <c r="E1635" s="316"/>
      <c r="F1635" s="316"/>
      <c r="G1635" s="316"/>
      <c r="H1635" s="316"/>
      <c r="I1635" s="316"/>
      <c r="J1635" s="204"/>
      <c r="K1635" s="513"/>
      <c r="L1635" s="513"/>
      <c r="M1635" s="436"/>
      <c r="N1635" s="436"/>
      <c r="O1635" s="436"/>
      <c r="P1635" s="11"/>
      <c r="Q1635" s="81"/>
      <c r="R1635" s="197"/>
      <c r="U1635" s="205"/>
      <c r="V1635" s="206"/>
      <c r="W1635" s="208"/>
      <c r="Y1635" s="209"/>
    </row>
    <row r="1636" spans="2:26" s="200" customFormat="1" ht="13.75" hidden="1" customHeight="1" x14ac:dyDescent="0.3">
      <c r="B1636" s="516"/>
      <c r="C1636" s="202"/>
      <c r="D1636" s="203"/>
      <c r="E1636" s="316"/>
      <c r="F1636" s="316"/>
      <c r="G1636" s="316"/>
      <c r="H1636" s="316"/>
      <c r="I1636" s="316"/>
      <c r="J1636" s="204"/>
      <c r="K1636" s="513"/>
      <c r="L1636" s="513"/>
      <c r="M1636" s="436"/>
      <c r="N1636" s="436"/>
      <c r="O1636" s="436"/>
      <c r="P1636" s="11"/>
      <c r="Q1636" s="55"/>
      <c r="R1636" s="57"/>
      <c r="U1636" s="72"/>
      <c r="V1636" s="206"/>
      <c r="W1636" s="210"/>
    </row>
    <row r="1637" spans="2:26" s="200" customFormat="1" ht="13.75" hidden="1" customHeight="1" x14ac:dyDescent="0.3">
      <c r="B1637" s="516"/>
      <c r="C1637" s="202"/>
      <c r="D1637" s="203"/>
      <c r="E1637" s="316"/>
      <c r="F1637" s="316"/>
      <c r="G1637" s="316"/>
      <c r="H1637" s="316"/>
      <c r="I1637" s="316"/>
      <c r="J1637" s="204"/>
      <c r="K1637" s="513"/>
      <c r="L1637" s="513"/>
      <c r="M1637" s="436"/>
      <c r="N1637" s="436"/>
      <c r="O1637" s="436"/>
      <c r="P1637" s="11"/>
      <c r="Q1637" s="41"/>
      <c r="R1637" s="57"/>
      <c r="U1637" s="211"/>
      <c r="V1637" s="206"/>
    </row>
    <row r="1638" spans="2:26" s="200" customFormat="1" ht="13.75" hidden="1" customHeight="1" x14ac:dyDescent="0.3">
      <c r="B1638" s="516"/>
      <c r="C1638" s="202"/>
      <c r="D1638" s="203"/>
      <c r="E1638" s="316"/>
      <c r="F1638" s="316"/>
      <c r="G1638" s="316"/>
      <c r="H1638" s="316"/>
      <c r="I1638" s="316"/>
      <c r="J1638" s="204"/>
      <c r="K1638" s="513"/>
      <c r="L1638" s="513"/>
      <c r="M1638" s="436"/>
      <c r="N1638" s="436"/>
      <c r="O1638" s="436"/>
      <c r="P1638" s="11"/>
      <c r="Q1638" s="50"/>
      <c r="R1638" s="197"/>
      <c r="U1638" s="212"/>
      <c r="V1638" s="206"/>
      <c r="W1638" s="210"/>
      <c r="Y1638" s="213"/>
    </row>
    <row r="1639" spans="2:26" s="200" customFormat="1" ht="13.75" hidden="1" customHeight="1" x14ac:dyDescent="0.3">
      <c r="B1639" s="516"/>
      <c r="C1639" s="202"/>
      <c r="D1639" s="203"/>
      <c r="E1639" s="316"/>
      <c r="F1639" s="316"/>
      <c r="G1639" s="316"/>
      <c r="H1639" s="316"/>
      <c r="I1639" s="316"/>
      <c r="J1639" s="204"/>
      <c r="K1639" s="513"/>
      <c r="L1639" s="513"/>
      <c r="M1639" s="436"/>
      <c r="N1639" s="436"/>
      <c r="O1639" s="436"/>
      <c r="P1639" s="11"/>
      <c r="Q1639" s="50"/>
      <c r="R1639" s="197"/>
      <c r="U1639" s="214"/>
      <c r="V1639" s="206"/>
      <c r="W1639" s="215"/>
    </row>
    <row r="1640" spans="2:26" s="200" customFormat="1" ht="13.75" hidden="1" customHeight="1" x14ac:dyDescent="0.3">
      <c r="B1640" s="516"/>
      <c r="C1640" s="202"/>
      <c r="D1640" s="203"/>
      <c r="E1640" s="316"/>
      <c r="F1640" s="316"/>
      <c r="G1640" s="316"/>
      <c r="H1640" s="316"/>
      <c r="I1640" s="316"/>
      <c r="J1640" s="204"/>
      <c r="K1640" s="513"/>
      <c r="L1640" s="513"/>
      <c r="M1640" s="436"/>
      <c r="N1640" s="436"/>
      <c r="O1640" s="436"/>
      <c r="P1640" s="11"/>
      <c r="Q1640" s="40"/>
      <c r="R1640" s="198"/>
      <c r="U1640" s="214"/>
      <c r="V1640" s="206"/>
    </row>
    <row r="1641" spans="2:26" s="200" customFormat="1" ht="13.75" hidden="1" customHeight="1" x14ac:dyDescent="0.3">
      <c r="B1641" s="516"/>
      <c r="C1641" s="319"/>
      <c r="D1641" s="216"/>
      <c r="E1641" s="11"/>
      <c r="F1641" s="11"/>
      <c r="G1641" s="11"/>
      <c r="H1641" s="11"/>
      <c r="I1641" s="11"/>
      <c r="J1641" s="204"/>
      <c r="K1641" s="513"/>
      <c r="L1641" s="513"/>
      <c r="M1641" s="436"/>
      <c r="N1641" s="436"/>
      <c r="O1641" s="436"/>
      <c r="P1641" s="11"/>
      <c r="Q1641" s="41"/>
      <c r="R1641" s="57"/>
      <c r="U1641" s="201"/>
    </row>
    <row r="1642" spans="2:26" s="200" customFormat="1" ht="5.25" hidden="1" customHeight="1" x14ac:dyDescent="0.3">
      <c r="B1642" s="318"/>
      <c r="C1642" s="318"/>
      <c r="D1642" s="217"/>
      <c r="E1642" s="318"/>
      <c r="F1642" s="318"/>
      <c r="G1642" s="318"/>
      <c r="H1642" s="318"/>
      <c r="I1642" s="318"/>
      <c r="J1642" s="318"/>
      <c r="K1642" s="517"/>
      <c r="L1642" s="517"/>
      <c r="M1642" s="318"/>
      <c r="N1642" s="517"/>
      <c r="O1642" s="517"/>
      <c r="P1642" s="517"/>
      <c r="Q1642" s="517"/>
      <c r="R1642" s="517"/>
      <c r="U1642" s="201"/>
    </row>
    <row r="1643" spans="2:26" s="200" customFormat="1" ht="15.75" hidden="1" customHeight="1" x14ac:dyDescent="0.3">
      <c r="B1643" s="319"/>
      <c r="C1643" s="319"/>
      <c r="D1643" s="199"/>
      <c r="E1643" s="319"/>
      <c r="F1643" s="319"/>
      <c r="G1643" s="319"/>
      <c r="H1643" s="319"/>
      <c r="I1643" s="319"/>
      <c r="J1643" s="319"/>
      <c r="K1643" s="515"/>
      <c r="L1643" s="515"/>
      <c r="M1643" s="436"/>
      <c r="N1643" s="436"/>
      <c r="O1643" s="436"/>
      <c r="P1643" s="11"/>
      <c r="Q1643" s="41"/>
      <c r="R1643" s="57"/>
      <c r="U1643" s="201"/>
    </row>
    <row r="1644" spans="2:26" s="200" customFormat="1" ht="13.75" hidden="1" customHeight="1" x14ac:dyDescent="0.3">
      <c r="B1644" s="516"/>
      <c r="C1644" s="202"/>
      <c r="D1644" s="203"/>
      <c r="E1644" s="316"/>
      <c r="F1644" s="316"/>
      <c r="G1644" s="316"/>
      <c r="H1644" s="316"/>
      <c r="I1644" s="316"/>
      <c r="J1644" s="204"/>
      <c r="K1644" s="513"/>
      <c r="L1644" s="513"/>
      <c r="M1644" s="436"/>
      <c r="N1644" s="436"/>
      <c r="O1644" s="436"/>
      <c r="P1644" s="11"/>
      <c r="Q1644" s="55"/>
      <c r="R1644" s="196"/>
      <c r="U1644" s="205"/>
      <c r="V1644" s="206"/>
      <c r="W1644" s="207"/>
    </row>
    <row r="1645" spans="2:26" s="200" customFormat="1" ht="13.75" hidden="1" customHeight="1" x14ac:dyDescent="0.3">
      <c r="B1645" s="516"/>
      <c r="C1645" s="202"/>
      <c r="D1645" s="203"/>
      <c r="E1645" s="316"/>
      <c r="F1645" s="316"/>
      <c r="G1645" s="316"/>
      <c r="H1645" s="316"/>
      <c r="I1645" s="316"/>
      <c r="J1645" s="204"/>
      <c r="K1645" s="513"/>
      <c r="L1645" s="513"/>
      <c r="M1645" s="436"/>
      <c r="N1645" s="436"/>
      <c r="O1645" s="436"/>
      <c r="P1645" s="11"/>
      <c r="Q1645" s="81"/>
      <c r="R1645" s="197"/>
      <c r="U1645" s="205"/>
      <c r="V1645" s="206"/>
      <c r="W1645" s="208"/>
      <c r="Y1645" s="209"/>
    </row>
    <row r="1646" spans="2:26" s="200" customFormat="1" ht="13.75" hidden="1" customHeight="1" x14ac:dyDescent="0.3">
      <c r="B1646" s="516"/>
      <c r="C1646" s="202"/>
      <c r="D1646" s="203"/>
      <c r="E1646" s="316"/>
      <c r="F1646" s="316"/>
      <c r="G1646" s="316"/>
      <c r="H1646" s="316"/>
      <c r="I1646" s="316"/>
      <c r="J1646" s="204"/>
      <c r="K1646" s="513"/>
      <c r="L1646" s="513"/>
      <c r="M1646" s="436"/>
      <c r="N1646" s="436"/>
      <c r="O1646" s="436"/>
      <c r="P1646" s="11"/>
      <c r="Q1646" s="55"/>
      <c r="R1646" s="57"/>
      <c r="U1646" s="72"/>
      <c r="V1646" s="206"/>
      <c r="W1646" s="210"/>
      <c r="X1646" s="218"/>
      <c r="Y1646" s="218"/>
      <c r="Z1646" s="218"/>
    </row>
    <row r="1647" spans="2:26" s="200" customFormat="1" ht="13.75" hidden="1" customHeight="1" x14ac:dyDescent="0.3">
      <c r="B1647" s="516"/>
      <c r="C1647" s="202"/>
      <c r="D1647" s="203"/>
      <c r="E1647" s="316"/>
      <c r="F1647" s="316"/>
      <c r="G1647" s="316"/>
      <c r="H1647" s="316"/>
      <c r="I1647" s="316"/>
      <c r="J1647" s="204"/>
      <c r="K1647" s="513"/>
      <c r="L1647" s="513"/>
      <c r="M1647" s="436"/>
      <c r="N1647" s="436"/>
      <c r="O1647" s="436"/>
      <c r="P1647" s="11"/>
      <c r="Q1647" s="41"/>
      <c r="R1647" s="57"/>
      <c r="U1647" s="211"/>
      <c r="V1647" s="206"/>
    </row>
    <row r="1648" spans="2:26" s="200" customFormat="1" ht="13.75" hidden="1" customHeight="1" x14ac:dyDescent="0.3">
      <c r="B1648" s="516"/>
      <c r="C1648" s="202"/>
      <c r="D1648" s="203"/>
      <c r="E1648" s="316"/>
      <c r="F1648" s="316"/>
      <c r="G1648" s="316"/>
      <c r="H1648" s="316"/>
      <c r="I1648" s="316"/>
      <c r="J1648" s="204"/>
      <c r="K1648" s="513"/>
      <c r="L1648" s="513"/>
      <c r="M1648" s="436"/>
      <c r="N1648" s="436"/>
      <c r="O1648" s="436"/>
      <c r="P1648" s="11"/>
      <c r="Q1648" s="50"/>
      <c r="R1648" s="197"/>
      <c r="U1648" s="212"/>
      <c r="V1648" s="206"/>
      <c r="W1648" s="219"/>
      <c r="Y1648" s="213"/>
    </row>
    <row r="1649" spans="1:28" s="200" customFormat="1" ht="13.75" hidden="1" customHeight="1" x14ac:dyDescent="0.3">
      <c r="B1649" s="516"/>
      <c r="C1649" s="202"/>
      <c r="D1649" s="203"/>
      <c r="E1649" s="316"/>
      <c r="F1649" s="316"/>
      <c r="G1649" s="316"/>
      <c r="H1649" s="316"/>
      <c r="I1649" s="316"/>
      <c r="J1649" s="204"/>
      <c r="K1649" s="513"/>
      <c r="L1649" s="513"/>
      <c r="M1649" s="436"/>
      <c r="N1649" s="436"/>
      <c r="O1649" s="436"/>
      <c r="P1649" s="11"/>
      <c r="Q1649" s="50"/>
      <c r="R1649" s="197"/>
      <c r="U1649" s="214"/>
      <c r="V1649" s="206"/>
      <c r="W1649" s="215"/>
    </row>
    <row r="1650" spans="1:28" s="200" customFormat="1" ht="13.75" hidden="1" customHeight="1" x14ac:dyDescent="0.3">
      <c r="B1650" s="516"/>
      <c r="C1650" s="202"/>
      <c r="D1650" s="203"/>
      <c r="E1650" s="316"/>
      <c r="F1650" s="316"/>
      <c r="G1650" s="316"/>
      <c r="H1650" s="316"/>
      <c r="I1650" s="316"/>
      <c r="J1650" s="204"/>
      <c r="K1650" s="513"/>
      <c r="L1650" s="513"/>
      <c r="M1650" s="436"/>
      <c r="N1650" s="436"/>
      <c r="O1650" s="436"/>
      <c r="P1650" s="11"/>
      <c r="Q1650" s="40"/>
      <c r="R1650" s="198"/>
      <c r="U1650" s="214"/>
      <c r="V1650" s="206"/>
    </row>
    <row r="1651" spans="1:28" s="200" customFormat="1" ht="13.75" hidden="1" customHeight="1" x14ac:dyDescent="0.3">
      <c r="B1651" s="516"/>
      <c r="C1651" s="319"/>
      <c r="D1651" s="220"/>
      <c r="E1651" s="11"/>
      <c r="F1651" s="11"/>
      <c r="G1651" s="11"/>
      <c r="H1651" s="11"/>
      <c r="I1651" s="11"/>
      <c r="J1651" s="204"/>
      <c r="K1651" s="513"/>
      <c r="L1651" s="513"/>
      <c r="M1651" s="436"/>
      <c r="N1651" s="436"/>
      <c r="O1651" s="436"/>
      <c r="P1651" s="11"/>
      <c r="Q1651" s="41"/>
      <c r="R1651" s="57"/>
      <c r="U1651" s="201"/>
    </row>
    <row r="1652" spans="1:28" s="200" customFormat="1" ht="5.25" hidden="1" customHeight="1" x14ac:dyDescent="0.3">
      <c r="B1652" s="318"/>
      <c r="C1652" s="318"/>
      <c r="D1652" s="217"/>
      <c r="E1652" s="318"/>
      <c r="F1652" s="318"/>
      <c r="G1652" s="318"/>
      <c r="H1652" s="318"/>
      <c r="I1652" s="318"/>
      <c r="J1652" s="318"/>
      <c r="K1652" s="517"/>
      <c r="L1652" s="517"/>
      <c r="M1652" s="318"/>
      <c r="N1652" s="517"/>
      <c r="O1652" s="517"/>
      <c r="P1652" s="517"/>
      <c r="Q1652" s="517"/>
      <c r="R1652" s="517"/>
      <c r="U1652" s="201"/>
    </row>
    <row r="1653" spans="1:28" s="221" customFormat="1" ht="13.75" hidden="1" customHeight="1" x14ac:dyDescent="0.3">
      <c r="A1653" s="200"/>
      <c r="B1653" s="319"/>
      <c r="C1653" s="319"/>
      <c r="D1653" s="199"/>
      <c r="E1653" s="319"/>
      <c r="F1653" s="319"/>
      <c r="G1653" s="319"/>
      <c r="H1653" s="319"/>
      <c r="I1653" s="319"/>
      <c r="J1653" s="319"/>
      <c r="K1653" s="515"/>
      <c r="L1653" s="515"/>
      <c r="M1653" s="436"/>
      <c r="N1653" s="436"/>
      <c r="O1653" s="436"/>
      <c r="P1653" s="11"/>
      <c r="Q1653" s="41"/>
      <c r="R1653" s="57"/>
      <c r="S1653" s="200"/>
      <c r="T1653" s="200"/>
      <c r="U1653" s="201"/>
      <c r="V1653" s="200"/>
      <c r="W1653" s="200"/>
      <c r="X1653" s="200"/>
      <c r="Y1653" s="200"/>
      <c r="Z1653" s="200"/>
      <c r="AA1653" s="200"/>
      <c r="AB1653" s="200"/>
    </row>
    <row r="1654" spans="1:28" s="200" customFormat="1" ht="12.75" hidden="1" customHeight="1" x14ac:dyDescent="0.3">
      <c r="B1654" s="516"/>
      <c r="C1654" s="202"/>
      <c r="D1654" s="203"/>
      <c r="E1654" s="316"/>
      <c r="F1654" s="316"/>
      <c r="G1654" s="316"/>
      <c r="H1654" s="316"/>
      <c r="I1654" s="316"/>
      <c r="J1654" s="204"/>
      <c r="K1654" s="513"/>
      <c r="L1654" s="513"/>
      <c r="M1654" s="436"/>
      <c r="N1654" s="436"/>
      <c r="O1654" s="436"/>
      <c r="P1654" s="11"/>
      <c r="Q1654" s="55"/>
      <c r="R1654" s="196"/>
      <c r="U1654" s="205"/>
      <c r="V1654" s="206"/>
      <c r="W1654" s="207"/>
    </row>
    <row r="1655" spans="1:28" s="200" customFormat="1" hidden="1" x14ac:dyDescent="0.3">
      <c r="B1655" s="516"/>
      <c r="C1655" s="202"/>
      <c r="D1655" s="203"/>
      <c r="E1655" s="316"/>
      <c r="F1655" s="316"/>
      <c r="G1655" s="316"/>
      <c r="H1655" s="316"/>
      <c r="I1655" s="316"/>
      <c r="J1655" s="204"/>
      <c r="K1655" s="513"/>
      <c r="L1655" s="513"/>
      <c r="M1655" s="436"/>
      <c r="N1655" s="436"/>
      <c r="O1655" s="436"/>
      <c r="P1655" s="11"/>
      <c r="Q1655" s="81"/>
      <c r="R1655" s="197"/>
      <c r="U1655" s="205"/>
      <c r="V1655" s="206"/>
      <c r="W1655" s="208"/>
      <c r="Y1655" s="209"/>
    </row>
    <row r="1656" spans="1:28" s="200" customFormat="1" hidden="1" x14ac:dyDescent="0.3">
      <c r="B1656" s="516"/>
      <c r="C1656" s="202"/>
      <c r="D1656" s="203"/>
      <c r="E1656" s="316"/>
      <c r="F1656" s="316"/>
      <c r="G1656" s="316"/>
      <c r="H1656" s="316"/>
      <c r="I1656" s="316"/>
      <c r="J1656" s="204"/>
      <c r="K1656" s="513"/>
      <c r="L1656" s="513"/>
      <c r="M1656" s="436"/>
      <c r="N1656" s="436"/>
      <c r="O1656" s="436"/>
      <c r="P1656" s="11"/>
      <c r="Q1656" s="55"/>
      <c r="R1656" s="57"/>
      <c r="U1656" s="72"/>
      <c r="V1656" s="206"/>
      <c r="W1656" s="210"/>
    </row>
    <row r="1657" spans="1:28" s="200" customFormat="1" hidden="1" x14ac:dyDescent="0.3">
      <c r="B1657" s="516"/>
      <c r="C1657" s="202"/>
      <c r="D1657" s="203"/>
      <c r="E1657" s="316"/>
      <c r="F1657" s="316"/>
      <c r="G1657" s="316"/>
      <c r="H1657" s="316"/>
      <c r="I1657" s="316"/>
      <c r="J1657" s="204"/>
      <c r="K1657" s="513"/>
      <c r="L1657" s="513"/>
      <c r="M1657" s="436"/>
      <c r="N1657" s="436"/>
      <c r="O1657" s="436"/>
      <c r="P1657" s="11"/>
      <c r="Q1657" s="41"/>
      <c r="R1657" s="57"/>
      <c r="U1657" s="211"/>
      <c r="V1657" s="206"/>
    </row>
    <row r="1658" spans="1:28" s="200" customFormat="1" hidden="1" x14ac:dyDescent="0.3">
      <c r="B1658" s="516"/>
      <c r="C1658" s="202"/>
      <c r="D1658" s="203"/>
      <c r="E1658" s="316"/>
      <c r="F1658" s="316"/>
      <c r="G1658" s="316"/>
      <c r="H1658" s="316"/>
      <c r="I1658" s="316"/>
      <c r="J1658" s="204"/>
      <c r="K1658" s="513"/>
      <c r="L1658" s="513"/>
      <c r="M1658" s="436"/>
      <c r="N1658" s="436"/>
      <c r="O1658" s="436"/>
      <c r="P1658" s="11"/>
      <c r="Q1658" s="50"/>
      <c r="R1658" s="197"/>
      <c r="U1658" s="212"/>
      <c r="V1658" s="206"/>
      <c r="W1658" s="219"/>
      <c r="Y1658" s="213"/>
    </row>
    <row r="1659" spans="1:28" s="200" customFormat="1" hidden="1" x14ac:dyDescent="0.3">
      <c r="B1659" s="516"/>
      <c r="C1659" s="202"/>
      <c r="D1659" s="203"/>
      <c r="E1659" s="316"/>
      <c r="F1659" s="316"/>
      <c r="G1659" s="316"/>
      <c r="H1659" s="316"/>
      <c r="I1659" s="316"/>
      <c r="J1659" s="204"/>
      <c r="K1659" s="513"/>
      <c r="L1659" s="513"/>
      <c r="M1659" s="436"/>
      <c r="N1659" s="436"/>
      <c r="O1659" s="436"/>
      <c r="P1659" s="11"/>
      <c r="Q1659" s="50"/>
      <c r="R1659" s="197"/>
      <c r="U1659" s="214"/>
      <c r="V1659" s="206"/>
      <c r="W1659" s="215"/>
    </row>
    <row r="1660" spans="1:28" s="200" customFormat="1" hidden="1" x14ac:dyDescent="0.3">
      <c r="B1660" s="516"/>
      <c r="C1660" s="202"/>
      <c r="D1660" s="203"/>
      <c r="E1660" s="316"/>
      <c r="F1660" s="316"/>
      <c r="G1660" s="316"/>
      <c r="H1660" s="316"/>
      <c r="I1660" s="316"/>
      <c r="J1660" s="204"/>
      <c r="K1660" s="513"/>
      <c r="L1660" s="513"/>
      <c r="M1660" s="436"/>
      <c r="N1660" s="436"/>
      <c r="O1660" s="436"/>
      <c r="P1660" s="11"/>
      <c r="Q1660" s="40"/>
      <c r="R1660" s="198"/>
      <c r="U1660" s="214"/>
      <c r="V1660" s="206"/>
    </row>
    <row r="1661" spans="1:28" s="200" customFormat="1" hidden="1" x14ac:dyDescent="0.3">
      <c r="B1661" s="516"/>
      <c r="C1661" s="319"/>
      <c r="D1661" s="216"/>
      <c r="E1661" s="11"/>
      <c r="F1661" s="11"/>
      <c r="G1661" s="11"/>
      <c r="H1661" s="11"/>
      <c r="I1661" s="11"/>
      <c r="J1661" s="204"/>
      <c r="K1661" s="513"/>
      <c r="L1661" s="513"/>
      <c r="M1661" s="436"/>
      <c r="N1661" s="436"/>
      <c r="O1661" s="436"/>
      <c r="P1661" s="11"/>
      <c r="Q1661" s="41"/>
      <c r="R1661" s="57"/>
      <c r="U1661" s="201"/>
    </row>
    <row r="1662" spans="1:28" s="200" customFormat="1" hidden="1" x14ac:dyDescent="0.3">
      <c r="B1662" s="318"/>
      <c r="C1662" s="318"/>
      <c r="D1662" s="217"/>
      <c r="E1662" s="318"/>
      <c r="F1662" s="318"/>
      <c r="G1662" s="318"/>
      <c r="H1662" s="318"/>
      <c r="I1662" s="318"/>
      <c r="J1662" s="318"/>
      <c r="K1662" s="517"/>
      <c r="L1662" s="517"/>
      <c r="M1662" s="318"/>
      <c r="N1662" s="517"/>
      <c r="O1662" s="517"/>
      <c r="P1662" s="517"/>
      <c r="Q1662" s="517"/>
      <c r="R1662" s="517"/>
      <c r="U1662" s="201"/>
    </row>
    <row r="1663" spans="1:28" s="200" customFormat="1" hidden="1" x14ac:dyDescent="0.3">
      <c r="B1663" s="319"/>
      <c r="C1663" s="319"/>
      <c r="D1663" s="199"/>
      <c r="E1663" s="319"/>
      <c r="F1663" s="222"/>
      <c r="G1663" s="319"/>
      <c r="H1663" s="319"/>
      <c r="I1663" s="319"/>
      <c r="J1663" s="319"/>
      <c r="K1663" s="515"/>
      <c r="L1663" s="515"/>
      <c r="M1663" s="436"/>
      <c r="N1663" s="436"/>
      <c r="O1663" s="436"/>
      <c r="P1663" s="11"/>
      <c r="Q1663" s="41"/>
      <c r="R1663" s="57"/>
      <c r="U1663" s="201"/>
    </row>
    <row r="1664" spans="1:28" s="200" customFormat="1" hidden="1" x14ac:dyDescent="0.3">
      <c r="B1664" s="516"/>
      <c r="C1664" s="202"/>
      <c r="D1664" s="203"/>
      <c r="E1664" s="316"/>
      <c r="F1664" s="316"/>
      <c r="G1664" s="316"/>
      <c r="H1664" s="316"/>
      <c r="I1664" s="316"/>
      <c r="J1664" s="204"/>
      <c r="K1664" s="513"/>
      <c r="L1664" s="513"/>
      <c r="M1664" s="436"/>
      <c r="N1664" s="436"/>
      <c r="O1664" s="436"/>
      <c r="P1664" s="11"/>
      <c r="Q1664" s="55"/>
      <c r="R1664" s="196"/>
      <c r="U1664" s="205"/>
      <c r="V1664" s="206"/>
      <c r="W1664" s="207"/>
    </row>
    <row r="1665" spans="2:26" s="200" customFormat="1" hidden="1" x14ac:dyDescent="0.3">
      <c r="B1665" s="516"/>
      <c r="C1665" s="202"/>
      <c r="D1665" s="203"/>
      <c r="E1665" s="316"/>
      <c r="F1665" s="316"/>
      <c r="G1665" s="316"/>
      <c r="H1665" s="316"/>
      <c r="I1665" s="316"/>
      <c r="J1665" s="204"/>
      <c r="K1665" s="513"/>
      <c r="L1665" s="513"/>
      <c r="M1665" s="436"/>
      <c r="N1665" s="436"/>
      <c r="O1665" s="436"/>
      <c r="P1665" s="11"/>
      <c r="Q1665" s="81"/>
      <c r="R1665" s="197"/>
      <c r="U1665" s="205"/>
      <c r="V1665" s="206"/>
      <c r="W1665" s="208"/>
      <c r="Y1665" s="209"/>
    </row>
    <row r="1666" spans="2:26" s="200" customFormat="1" hidden="1" x14ac:dyDescent="0.3">
      <c r="B1666" s="516"/>
      <c r="C1666" s="202"/>
      <c r="D1666" s="203"/>
      <c r="E1666" s="316"/>
      <c r="F1666" s="316"/>
      <c r="G1666" s="316"/>
      <c r="H1666" s="316"/>
      <c r="I1666" s="316"/>
      <c r="J1666" s="204"/>
      <c r="K1666" s="513"/>
      <c r="L1666" s="513"/>
      <c r="M1666" s="436"/>
      <c r="N1666" s="436"/>
      <c r="O1666" s="436"/>
      <c r="P1666" s="11"/>
      <c r="Q1666" s="55"/>
      <c r="R1666" s="57"/>
      <c r="U1666" s="72"/>
      <c r="V1666" s="206"/>
      <c r="W1666" s="210"/>
      <c r="X1666" s="218"/>
      <c r="Y1666" s="218"/>
      <c r="Z1666" s="218"/>
    </row>
    <row r="1667" spans="2:26" s="200" customFormat="1" hidden="1" x14ac:dyDescent="0.3">
      <c r="B1667" s="516"/>
      <c r="C1667" s="202"/>
      <c r="D1667" s="203"/>
      <c r="E1667" s="316"/>
      <c r="F1667" s="316"/>
      <c r="G1667" s="316"/>
      <c r="H1667" s="316"/>
      <c r="I1667" s="316"/>
      <c r="J1667" s="204"/>
      <c r="K1667" s="513"/>
      <c r="L1667" s="513"/>
      <c r="M1667" s="436"/>
      <c r="N1667" s="436"/>
      <c r="O1667" s="436"/>
      <c r="P1667" s="11"/>
      <c r="Q1667" s="41"/>
      <c r="R1667" s="57"/>
      <c r="U1667" s="211"/>
      <c r="V1667" s="206"/>
    </row>
    <row r="1668" spans="2:26" s="200" customFormat="1" hidden="1" x14ac:dyDescent="0.3">
      <c r="B1668" s="516"/>
      <c r="C1668" s="202"/>
      <c r="D1668" s="203"/>
      <c r="E1668" s="316"/>
      <c r="F1668" s="316"/>
      <c r="G1668" s="316"/>
      <c r="H1668" s="316"/>
      <c r="I1668" s="316"/>
      <c r="J1668" s="204"/>
      <c r="K1668" s="513"/>
      <c r="L1668" s="513"/>
      <c r="M1668" s="436"/>
      <c r="N1668" s="436"/>
      <c r="O1668" s="436"/>
      <c r="P1668" s="11"/>
      <c r="Q1668" s="50"/>
      <c r="R1668" s="197"/>
      <c r="U1668" s="212"/>
      <c r="V1668" s="206"/>
      <c r="W1668" s="219"/>
      <c r="Y1668" s="213"/>
    </row>
    <row r="1669" spans="2:26" s="200" customFormat="1" hidden="1" x14ac:dyDescent="0.3">
      <c r="B1669" s="516"/>
      <c r="C1669" s="202"/>
      <c r="D1669" s="203"/>
      <c r="E1669" s="316"/>
      <c r="F1669" s="316"/>
      <c r="G1669" s="316"/>
      <c r="H1669" s="316"/>
      <c r="I1669" s="316"/>
      <c r="J1669" s="204"/>
      <c r="K1669" s="513"/>
      <c r="L1669" s="513"/>
      <c r="M1669" s="436"/>
      <c r="N1669" s="436"/>
      <c r="O1669" s="436"/>
      <c r="P1669" s="11"/>
      <c r="Q1669" s="50"/>
      <c r="R1669" s="197"/>
      <c r="U1669" s="214"/>
      <c r="V1669" s="206"/>
      <c r="W1669" s="215"/>
    </row>
    <row r="1670" spans="2:26" s="200" customFormat="1" hidden="1" x14ac:dyDescent="0.3">
      <c r="B1670" s="516"/>
      <c r="C1670" s="202"/>
      <c r="D1670" s="203"/>
      <c r="E1670" s="316"/>
      <c r="F1670" s="316"/>
      <c r="G1670" s="316"/>
      <c r="H1670" s="316"/>
      <c r="I1670" s="316"/>
      <c r="J1670" s="204"/>
      <c r="K1670" s="513"/>
      <c r="L1670" s="513"/>
      <c r="M1670" s="436"/>
      <c r="N1670" s="436"/>
      <c r="O1670" s="436"/>
      <c r="P1670" s="11"/>
      <c r="Q1670" s="40"/>
      <c r="R1670" s="198"/>
      <c r="U1670" s="214"/>
      <c r="V1670" s="206"/>
    </row>
    <row r="1671" spans="2:26" s="200" customFormat="1" hidden="1" x14ac:dyDescent="0.3">
      <c r="B1671" s="516"/>
      <c r="C1671" s="319"/>
      <c r="D1671" s="220"/>
      <c r="E1671" s="11"/>
      <c r="F1671" s="11"/>
      <c r="G1671" s="11"/>
      <c r="H1671" s="11"/>
      <c r="I1671" s="11"/>
      <c r="J1671" s="204"/>
      <c r="K1671" s="513"/>
      <c r="L1671" s="513"/>
      <c r="M1671" s="436"/>
      <c r="N1671" s="436"/>
      <c r="O1671" s="436"/>
      <c r="P1671" s="11"/>
      <c r="Q1671" s="41"/>
      <c r="R1671" s="57"/>
      <c r="U1671" s="201"/>
    </row>
    <row r="1672" spans="2:26" s="200" customFormat="1" ht="5.25" hidden="1" customHeight="1" x14ac:dyDescent="0.3">
      <c r="B1672" s="315"/>
      <c r="C1672" s="319"/>
      <c r="D1672" s="220"/>
      <c r="E1672" s="11"/>
      <c r="F1672" s="11"/>
      <c r="G1672" s="11"/>
      <c r="H1672" s="11"/>
      <c r="I1672" s="11"/>
      <c r="J1672" s="204"/>
      <c r="K1672" s="316"/>
      <c r="L1672" s="316"/>
      <c r="M1672" s="317"/>
      <c r="N1672" s="317"/>
      <c r="O1672" s="317"/>
      <c r="P1672" s="11"/>
      <c r="Q1672" s="41"/>
      <c r="R1672" s="57"/>
      <c r="U1672" s="201"/>
    </row>
    <row r="1673" spans="2:26" s="200" customFormat="1" ht="13.75" hidden="1" customHeight="1" x14ac:dyDescent="0.3">
      <c r="B1673" s="518"/>
      <c r="C1673" s="518"/>
      <c r="D1673" s="223"/>
      <c r="E1673" s="223"/>
      <c r="F1673" s="223"/>
      <c r="G1673" s="223"/>
      <c r="H1673" s="223"/>
      <c r="I1673" s="223"/>
      <c r="J1673" s="224"/>
      <c r="K1673" s="518"/>
      <c r="L1673" s="518"/>
      <c r="M1673" s="518"/>
      <c r="N1673" s="518"/>
      <c r="O1673" s="225"/>
      <c r="P1673" s="226"/>
      <c r="Q1673" s="227"/>
      <c r="R1673" s="228"/>
      <c r="U1673" s="201"/>
    </row>
    <row r="1674" spans="2:26" s="200" customFormat="1" ht="5.25" hidden="1" customHeight="1" x14ac:dyDescent="0.3">
      <c r="B1674" s="318"/>
      <c r="C1674" s="318"/>
      <c r="D1674" s="217"/>
      <c r="E1674" s="318"/>
      <c r="F1674" s="318"/>
      <c r="G1674" s="318"/>
      <c r="H1674" s="318"/>
      <c r="I1674" s="318"/>
      <c r="J1674" s="318"/>
      <c r="K1674" s="517"/>
      <c r="L1674" s="517"/>
      <c r="M1674" s="318"/>
      <c r="N1674" s="517"/>
      <c r="O1674" s="517"/>
      <c r="P1674" s="517"/>
      <c r="Q1674" s="517"/>
      <c r="R1674" s="517"/>
      <c r="U1674" s="201"/>
    </row>
    <row r="1675" spans="2:26" s="200" customFormat="1" ht="15.75" hidden="1" customHeight="1" x14ac:dyDescent="0.3">
      <c r="B1675" s="319"/>
      <c r="C1675" s="319"/>
      <c r="D1675" s="199"/>
      <c r="E1675" s="319"/>
      <c r="F1675" s="319"/>
      <c r="G1675" s="319"/>
      <c r="H1675" s="319"/>
      <c r="I1675" s="319"/>
      <c r="J1675" s="319"/>
      <c r="K1675" s="515"/>
      <c r="L1675" s="515"/>
      <c r="M1675" s="436"/>
      <c r="N1675" s="436"/>
      <c r="O1675" s="436"/>
      <c r="P1675" s="11"/>
      <c r="Q1675" s="41"/>
      <c r="R1675" s="57"/>
      <c r="U1675" s="201"/>
    </row>
    <row r="1676" spans="2:26" s="200" customFormat="1" ht="13.75" hidden="1" customHeight="1" x14ac:dyDescent="0.3">
      <c r="B1676" s="516"/>
      <c r="C1676" s="202"/>
      <c r="D1676" s="203"/>
      <c r="E1676" s="316"/>
      <c r="F1676" s="316"/>
      <c r="G1676" s="316"/>
      <c r="H1676" s="316"/>
      <c r="I1676" s="316"/>
      <c r="J1676" s="204"/>
      <c r="K1676" s="513"/>
      <c r="L1676" s="513"/>
      <c r="M1676" s="436"/>
      <c r="N1676" s="436"/>
      <c r="O1676" s="436"/>
      <c r="P1676" s="11"/>
      <c r="Q1676" s="55"/>
      <c r="R1676" s="196"/>
      <c r="U1676" s="205"/>
      <c r="V1676" s="206"/>
      <c r="W1676" s="207"/>
    </row>
    <row r="1677" spans="2:26" s="200" customFormat="1" ht="13.75" hidden="1" customHeight="1" x14ac:dyDescent="0.3">
      <c r="B1677" s="516"/>
      <c r="C1677" s="202"/>
      <c r="D1677" s="203"/>
      <c r="E1677" s="316"/>
      <c r="F1677" s="316"/>
      <c r="G1677" s="316"/>
      <c r="H1677" s="316"/>
      <c r="I1677" s="316"/>
      <c r="J1677" s="204"/>
      <c r="K1677" s="513"/>
      <c r="L1677" s="513"/>
      <c r="M1677" s="436"/>
      <c r="N1677" s="436"/>
      <c r="O1677" s="436"/>
      <c r="P1677" s="11"/>
      <c r="Q1677" s="81"/>
      <c r="R1677" s="197"/>
      <c r="U1677" s="205"/>
      <c r="V1677" s="206"/>
      <c r="W1677" s="208"/>
      <c r="Y1677" s="209"/>
    </row>
    <row r="1678" spans="2:26" s="200" customFormat="1" ht="13.75" hidden="1" customHeight="1" x14ac:dyDescent="0.3">
      <c r="B1678" s="516"/>
      <c r="C1678" s="202"/>
      <c r="D1678" s="203"/>
      <c r="E1678" s="316"/>
      <c r="F1678" s="316"/>
      <c r="G1678" s="316"/>
      <c r="H1678" s="316"/>
      <c r="I1678" s="316"/>
      <c r="J1678" s="204"/>
      <c r="K1678" s="513"/>
      <c r="L1678" s="513"/>
      <c r="M1678" s="436"/>
      <c r="N1678" s="436"/>
      <c r="O1678" s="436"/>
      <c r="P1678" s="11"/>
      <c r="Q1678" s="55"/>
      <c r="R1678" s="57"/>
      <c r="U1678" s="72"/>
      <c r="V1678" s="206"/>
      <c r="W1678" s="210"/>
    </row>
    <row r="1679" spans="2:26" s="200" customFormat="1" ht="13.75" hidden="1" customHeight="1" x14ac:dyDescent="0.3">
      <c r="B1679" s="516"/>
      <c r="C1679" s="202"/>
      <c r="D1679" s="203"/>
      <c r="E1679" s="316"/>
      <c r="F1679" s="316"/>
      <c r="G1679" s="316"/>
      <c r="H1679" s="316"/>
      <c r="I1679" s="316"/>
      <c r="J1679" s="204"/>
      <c r="K1679" s="513"/>
      <c r="L1679" s="513"/>
      <c r="M1679" s="436"/>
      <c r="N1679" s="436"/>
      <c r="O1679" s="436"/>
      <c r="P1679" s="11"/>
      <c r="Q1679" s="41"/>
      <c r="R1679" s="57"/>
      <c r="U1679" s="211"/>
      <c r="V1679" s="206"/>
    </row>
    <row r="1680" spans="2:26" s="200" customFormat="1" ht="13.75" hidden="1" customHeight="1" x14ac:dyDescent="0.3">
      <c r="B1680" s="516"/>
      <c r="C1680" s="202"/>
      <c r="D1680" s="203"/>
      <c r="E1680" s="316"/>
      <c r="F1680" s="316"/>
      <c r="G1680" s="316"/>
      <c r="H1680" s="316"/>
      <c r="I1680" s="316"/>
      <c r="J1680" s="204"/>
      <c r="K1680" s="513"/>
      <c r="L1680" s="513"/>
      <c r="M1680" s="436"/>
      <c r="N1680" s="436"/>
      <c r="O1680" s="436"/>
      <c r="P1680" s="11"/>
      <c r="Q1680" s="50"/>
      <c r="R1680" s="197"/>
      <c r="U1680" s="212"/>
      <c r="V1680" s="206"/>
      <c r="W1680" s="210"/>
      <c r="Y1680" s="213"/>
    </row>
    <row r="1681" spans="1:28" s="200" customFormat="1" ht="13.75" hidden="1" customHeight="1" x14ac:dyDescent="0.3">
      <c r="B1681" s="516"/>
      <c r="C1681" s="202"/>
      <c r="D1681" s="203"/>
      <c r="E1681" s="316"/>
      <c r="F1681" s="316"/>
      <c r="G1681" s="316"/>
      <c r="H1681" s="316"/>
      <c r="I1681" s="316"/>
      <c r="J1681" s="204"/>
      <c r="K1681" s="513"/>
      <c r="L1681" s="513"/>
      <c r="M1681" s="436"/>
      <c r="N1681" s="436"/>
      <c r="O1681" s="436"/>
      <c r="P1681" s="11"/>
      <c r="Q1681" s="50"/>
      <c r="R1681" s="197"/>
      <c r="U1681" s="214"/>
      <c r="V1681" s="206"/>
      <c r="W1681" s="215"/>
    </row>
    <row r="1682" spans="1:28" s="200" customFormat="1" ht="13.75" hidden="1" customHeight="1" x14ac:dyDescent="0.3">
      <c r="B1682" s="516"/>
      <c r="C1682" s="202"/>
      <c r="D1682" s="203"/>
      <c r="E1682" s="316"/>
      <c r="F1682" s="316"/>
      <c r="G1682" s="316"/>
      <c r="H1682" s="316"/>
      <c r="I1682" s="316"/>
      <c r="J1682" s="204"/>
      <c r="K1682" s="513"/>
      <c r="L1682" s="513"/>
      <c r="M1682" s="436"/>
      <c r="N1682" s="436"/>
      <c r="O1682" s="436"/>
      <c r="P1682" s="11"/>
      <c r="Q1682" s="40"/>
      <c r="R1682" s="198"/>
      <c r="U1682" s="214"/>
      <c r="V1682" s="206"/>
    </row>
    <row r="1683" spans="1:28" s="200" customFormat="1" ht="13.75" hidden="1" customHeight="1" x14ac:dyDescent="0.3">
      <c r="B1683" s="516"/>
      <c r="C1683" s="319"/>
      <c r="D1683" s="216"/>
      <c r="E1683" s="11"/>
      <c r="F1683" s="11"/>
      <c r="G1683" s="11"/>
      <c r="H1683" s="11"/>
      <c r="I1683" s="11"/>
      <c r="J1683" s="204"/>
      <c r="K1683" s="513"/>
      <c r="L1683" s="513"/>
      <c r="M1683" s="436"/>
      <c r="N1683" s="436"/>
      <c r="O1683" s="436"/>
      <c r="P1683" s="11"/>
      <c r="Q1683" s="41"/>
      <c r="R1683" s="57"/>
      <c r="U1683" s="201"/>
    </row>
    <row r="1684" spans="1:28" s="200" customFormat="1" ht="5.25" hidden="1" customHeight="1" x14ac:dyDescent="0.3">
      <c r="B1684" s="318"/>
      <c r="C1684" s="318"/>
      <c r="D1684" s="217"/>
      <c r="E1684" s="318"/>
      <c r="F1684" s="318"/>
      <c r="G1684" s="318"/>
      <c r="H1684" s="318"/>
      <c r="I1684" s="318"/>
      <c r="J1684" s="318"/>
      <c r="K1684" s="517"/>
      <c r="L1684" s="517"/>
      <c r="M1684" s="318"/>
      <c r="N1684" s="517"/>
      <c r="O1684" s="517"/>
      <c r="P1684" s="517"/>
      <c r="Q1684" s="517"/>
      <c r="R1684" s="517"/>
      <c r="U1684" s="201"/>
    </row>
    <row r="1685" spans="1:28" s="200" customFormat="1" ht="15.75" hidden="1" customHeight="1" x14ac:dyDescent="0.3">
      <c r="B1685" s="319"/>
      <c r="C1685" s="319"/>
      <c r="D1685" s="199"/>
      <c r="E1685" s="319"/>
      <c r="F1685" s="319"/>
      <c r="G1685" s="319"/>
      <c r="H1685" s="319"/>
      <c r="I1685" s="319"/>
      <c r="J1685" s="319"/>
      <c r="K1685" s="515"/>
      <c r="L1685" s="515"/>
      <c r="M1685" s="436"/>
      <c r="N1685" s="436"/>
      <c r="O1685" s="436"/>
      <c r="P1685" s="11"/>
      <c r="Q1685" s="41"/>
      <c r="R1685" s="57"/>
      <c r="U1685" s="201"/>
    </row>
    <row r="1686" spans="1:28" s="200" customFormat="1" ht="13.75" hidden="1" customHeight="1" x14ac:dyDescent="0.3">
      <c r="B1686" s="516"/>
      <c r="C1686" s="202"/>
      <c r="D1686" s="203"/>
      <c r="E1686" s="316"/>
      <c r="F1686" s="316"/>
      <c r="G1686" s="316"/>
      <c r="H1686" s="316"/>
      <c r="I1686" s="316"/>
      <c r="J1686" s="204"/>
      <c r="K1686" s="513"/>
      <c r="L1686" s="513"/>
      <c r="M1686" s="436"/>
      <c r="N1686" s="436"/>
      <c r="O1686" s="436"/>
      <c r="P1686" s="11"/>
      <c r="Q1686" s="55"/>
      <c r="R1686" s="196"/>
      <c r="U1686" s="205"/>
      <c r="V1686" s="206"/>
      <c r="W1686" s="207"/>
    </row>
    <row r="1687" spans="1:28" s="200" customFormat="1" ht="13.75" hidden="1" customHeight="1" x14ac:dyDescent="0.3">
      <c r="B1687" s="516"/>
      <c r="C1687" s="202"/>
      <c r="D1687" s="203"/>
      <c r="E1687" s="316"/>
      <c r="F1687" s="316"/>
      <c r="G1687" s="316"/>
      <c r="H1687" s="316"/>
      <c r="I1687" s="316"/>
      <c r="J1687" s="204"/>
      <c r="K1687" s="513"/>
      <c r="L1687" s="513"/>
      <c r="M1687" s="436"/>
      <c r="N1687" s="436"/>
      <c r="O1687" s="436"/>
      <c r="P1687" s="11"/>
      <c r="Q1687" s="81"/>
      <c r="R1687" s="197"/>
      <c r="U1687" s="205"/>
      <c r="V1687" s="206"/>
      <c r="W1687" s="208"/>
      <c r="Y1687" s="209"/>
    </row>
    <row r="1688" spans="1:28" s="200" customFormat="1" ht="13.75" hidden="1" customHeight="1" x14ac:dyDescent="0.3">
      <c r="B1688" s="516"/>
      <c r="C1688" s="202"/>
      <c r="D1688" s="203"/>
      <c r="E1688" s="316"/>
      <c r="F1688" s="316"/>
      <c r="G1688" s="316"/>
      <c r="H1688" s="316"/>
      <c r="I1688" s="316"/>
      <c r="J1688" s="204"/>
      <c r="K1688" s="513"/>
      <c r="L1688" s="513"/>
      <c r="M1688" s="436"/>
      <c r="N1688" s="436"/>
      <c r="O1688" s="436"/>
      <c r="P1688" s="11"/>
      <c r="Q1688" s="55"/>
      <c r="R1688" s="57"/>
      <c r="U1688" s="72"/>
      <c r="V1688" s="206"/>
      <c r="W1688" s="210"/>
      <c r="X1688" s="218"/>
      <c r="Y1688" s="218"/>
      <c r="Z1688" s="218"/>
    </row>
    <row r="1689" spans="1:28" s="200" customFormat="1" ht="13.75" hidden="1" customHeight="1" x14ac:dyDescent="0.3">
      <c r="B1689" s="516"/>
      <c r="C1689" s="202"/>
      <c r="D1689" s="203"/>
      <c r="E1689" s="316"/>
      <c r="F1689" s="316"/>
      <c r="G1689" s="316"/>
      <c r="H1689" s="316"/>
      <c r="I1689" s="316"/>
      <c r="J1689" s="204"/>
      <c r="K1689" s="513"/>
      <c r="L1689" s="513"/>
      <c r="M1689" s="436"/>
      <c r="N1689" s="436"/>
      <c r="O1689" s="436"/>
      <c r="P1689" s="11"/>
      <c r="Q1689" s="41"/>
      <c r="R1689" s="57"/>
      <c r="U1689" s="211"/>
      <c r="V1689" s="206"/>
    </row>
    <row r="1690" spans="1:28" s="200" customFormat="1" ht="13.75" hidden="1" customHeight="1" x14ac:dyDescent="0.3">
      <c r="B1690" s="516"/>
      <c r="C1690" s="202"/>
      <c r="D1690" s="203"/>
      <c r="E1690" s="316"/>
      <c r="F1690" s="316"/>
      <c r="G1690" s="316"/>
      <c r="H1690" s="316"/>
      <c r="I1690" s="316"/>
      <c r="J1690" s="204"/>
      <c r="K1690" s="513"/>
      <c r="L1690" s="513"/>
      <c r="M1690" s="436"/>
      <c r="N1690" s="436"/>
      <c r="O1690" s="436"/>
      <c r="P1690" s="11"/>
      <c r="Q1690" s="50"/>
      <c r="R1690" s="197"/>
      <c r="U1690" s="212"/>
      <c r="V1690" s="206"/>
      <c r="W1690" s="219"/>
      <c r="Y1690" s="213"/>
    </row>
    <row r="1691" spans="1:28" s="200" customFormat="1" ht="13.75" hidden="1" customHeight="1" x14ac:dyDescent="0.3">
      <c r="B1691" s="516"/>
      <c r="C1691" s="202"/>
      <c r="D1691" s="203"/>
      <c r="E1691" s="316"/>
      <c r="F1691" s="316"/>
      <c r="G1691" s="316"/>
      <c r="H1691" s="316"/>
      <c r="I1691" s="316"/>
      <c r="J1691" s="204"/>
      <c r="K1691" s="513"/>
      <c r="L1691" s="513"/>
      <c r="M1691" s="436"/>
      <c r="N1691" s="436"/>
      <c r="O1691" s="436"/>
      <c r="P1691" s="11"/>
      <c r="Q1691" s="50"/>
      <c r="R1691" s="197"/>
      <c r="U1691" s="214"/>
      <c r="V1691" s="206"/>
      <c r="W1691" s="215"/>
    </row>
    <row r="1692" spans="1:28" s="200" customFormat="1" ht="13.75" hidden="1" customHeight="1" x14ac:dyDescent="0.3">
      <c r="B1692" s="516"/>
      <c r="C1692" s="202"/>
      <c r="D1692" s="203"/>
      <c r="E1692" s="316"/>
      <c r="F1692" s="316"/>
      <c r="G1692" s="316"/>
      <c r="H1692" s="316"/>
      <c r="I1692" s="316"/>
      <c r="J1692" s="204"/>
      <c r="K1692" s="513"/>
      <c r="L1692" s="513"/>
      <c r="M1692" s="436"/>
      <c r="N1692" s="436"/>
      <c r="O1692" s="436"/>
      <c r="P1692" s="11"/>
      <c r="Q1692" s="40"/>
      <c r="R1692" s="198"/>
      <c r="U1692" s="214"/>
      <c r="V1692" s="206"/>
    </row>
    <row r="1693" spans="1:28" s="200" customFormat="1" ht="13.75" hidden="1" customHeight="1" x14ac:dyDescent="0.3">
      <c r="B1693" s="516"/>
      <c r="C1693" s="319"/>
      <c r="D1693" s="220"/>
      <c r="E1693" s="11"/>
      <c r="F1693" s="11"/>
      <c r="G1693" s="11"/>
      <c r="H1693" s="11"/>
      <c r="I1693" s="11"/>
      <c r="J1693" s="204"/>
      <c r="K1693" s="513"/>
      <c r="L1693" s="513"/>
      <c r="M1693" s="436"/>
      <c r="N1693" s="436"/>
      <c r="O1693" s="436"/>
      <c r="P1693" s="11"/>
      <c r="Q1693" s="41"/>
      <c r="R1693" s="57"/>
      <c r="U1693" s="201"/>
    </row>
    <row r="1694" spans="1:28" s="200" customFormat="1" ht="5.25" hidden="1" customHeight="1" x14ac:dyDescent="0.3">
      <c r="B1694" s="318"/>
      <c r="C1694" s="318"/>
      <c r="D1694" s="217"/>
      <c r="E1694" s="318"/>
      <c r="F1694" s="318"/>
      <c r="G1694" s="318"/>
      <c r="H1694" s="318"/>
      <c r="I1694" s="318"/>
      <c r="J1694" s="318"/>
      <c r="K1694" s="517"/>
      <c r="L1694" s="517"/>
      <c r="M1694" s="318"/>
      <c r="N1694" s="517"/>
      <c r="O1694" s="517"/>
      <c r="P1694" s="517"/>
      <c r="Q1694" s="517"/>
      <c r="R1694" s="517"/>
      <c r="U1694" s="201"/>
    </row>
    <row r="1695" spans="1:28" s="221" customFormat="1" ht="13.75" hidden="1" customHeight="1" x14ac:dyDescent="0.3">
      <c r="A1695" s="200"/>
      <c r="B1695" s="319"/>
      <c r="C1695" s="319"/>
      <c r="D1695" s="199"/>
      <c r="E1695" s="319"/>
      <c r="F1695" s="319"/>
      <c r="G1695" s="319"/>
      <c r="H1695" s="319"/>
      <c r="I1695" s="319"/>
      <c r="J1695" s="319"/>
      <c r="K1695" s="515"/>
      <c r="L1695" s="515"/>
      <c r="M1695" s="436"/>
      <c r="N1695" s="436"/>
      <c r="O1695" s="436"/>
      <c r="P1695" s="11"/>
      <c r="Q1695" s="41"/>
      <c r="R1695" s="57"/>
      <c r="S1695" s="200"/>
      <c r="T1695" s="200"/>
      <c r="U1695" s="201"/>
      <c r="V1695" s="200"/>
      <c r="W1695" s="200"/>
      <c r="X1695" s="200"/>
      <c r="Y1695" s="200"/>
      <c r="Z1695" s="200"/>
      <c r="AA1695" s="200"/>
      <c r="AB1695" s="200"/>
    </row>
    <row r="1696" spans="1:28" s="200" customFormat="1" ht="12.75" hidden="1" customHeight="1" x14ac:dyDescent="0.3">
      <c r="B1696" s="516"/>
      <c r="C1696" s="202"/>
      <c r="D1696" s="203"/>
      <c r="E1696" s="316"/>
      <c r="F1696" s="316"/>
      <c r="G1696" s="316"/>
      <c r="H1696" s="316"/>
      <c r="I1696" s="316"/>
      <c r="J1696" s="204"/>
      <c r="K1696" s="513"/>
      <c r="L1696" s="513"/>
      <c r="M1696" s="436"/>
      <c r="N1696" s="436"/>
      <c r="O1696" s="436"/>
      <c r="P1696" s="11"/>
      <c r="Q1696" s="55"/>
      <c r="R1696" s="196"/>
      <c r="U1696" s="205"/>
      <c r="V1696" s="206"/>
      <c r="W1696" s="207"/>
    </row>
    <row r="1697" spans="2:26" s="200" customFormat="1" hidden="1" x14ac:dyDescent="0.3">
      <c r="B1697" s="516"/>
      <c r="C1697" s="202"/>
      <c r="D1697" s="203"/>
      <c r="E1697" s="316"/>
      <c r="F1697" s="316"/>
      <c r="G1697" s="316"/>
      <c r="H1697" s="316"/>
      <c r="I1697" s="316"/>
      <c r="J1697" s="204"/>
      <c r="K1697" s="513"/>
      <c r="L1697" s="513"/>
      <c r="M1697" s="436"/>
      <c r="N1697" s="436"/>
      <c r="O1697" s="436"/>
      <c r="P1697" s="11"/>
      <c r="Q1697" s="81"/>
      <c r="R1697" s="197"/>
      <c r="U1697" s="205"/>
      <c r="V1697" s="206"/>
      <c r="W1697" s="208"/>
      <c r="Y1697" s="209"/>
    </row>
    <row r="1698" spans="2:26" s="200" customFormat="1" hidden="1" x14ac:dyDescent="0.3">
      <c r="B1698" s="516"/>
      <c r="C1698" s="202"/>
      <c r="D1698" s="203"/>
      <c r="E1698" s="316"/>
      <c r="F1698" s="316"/>
      <c r="G1698" s="316"/>
      <c r="H1698" s="316"/>
      <c r="I1698" s="316"/>
      <c r="J1698" s="204"/>
      <c r="K1698" s="513"/>
      <c r="L1698" s="513"/>
      <c r="M1698" s="436"/>
      <c r="N1698" s="436"/>
      <c r="O1698" s="436"/>
      <c r="P1698" s="11"/>
      <c r="Q1698" s="55"/>
      <c r="R1698" s="57"/>
      <c r="U1698" s="72"/>
      <c r="V1698" s="206"/>
      <c r="W1698" s="210"/>
    </row>
    <row r="1699" spans="2:26" s="200" customFormat="1" hidden="1" x14ac:dyDescent="0.3">
      <c r="B1699" s="516"/>
      <c r="C1699" s="202"/>
      <c r="D1699" s="203"/>
      <c r="E1699" s="316"/>
      <c r="F1699" s="316"/>
      <c r="G1699" s="316"/>
      <c r="H1699" s="316"/>
      <c r="I1699" s="316"/>
      <c r="J1699" s="204"/>
      <c r="K1699" s="513"/>
      <c r="L1699" s="513"/>
      <c r="M1699" s="436"/>
      <c r="N1699" s="436"/>
      <c r="O1699" s="436"/>
      <c r="P1699" s="11"/>
      <c r="Q1699" s="41"/>
      <c r="R1699" s="57"/>
      <c r="U1699" s="211"/>
      <c r="V1699" s="206"/>
    </row>
    <row r="1700" spans="2:26" s="200" customFormat="1" hidden="1" x14ac:dyDescent="0.3">
      <c r="B1700" s="516"/>
      <c r="C1700" s="202"/>
      <c r="D1700" s="203"/>
      <c r="E1700" s="316"/>
      <c r="F1700" s="316"/>
      <c r="G1700" s="316"/>
      <c r="H1700" s="316"/>
      <c r="I1700" s="316"/>
      <c r="J1700" s="204"/>
      <c r="K1700" s="513"/>
      <c r="L1700" s="513"/>
      <c r="M1700" s="436"/>
      <c r="N1700" s="436"/>
      <c r="O1700" s="436"/>
      <c r="P1700" s="11"/>
      <c r="Q1700" s="50"/>
      <c r="R1700" s="197"/>
      <c r="U1700" s="212"/>
      <c r="V1700" s="206"/>
      <c r="W1700" s="219"/>
      <c r="Y1700" s="213"/>
    </row>
    <row r="1701" spans="2:26" s="200" customFormat="1" hidden="1" x14ac:dyDescent="0.3">
      <c r="B1701" s="516"/>
      <c r="C1701" s="202"/>
      <c r="D1701" s="203"/>
      <c r="E1701" s="316"/>
      <c r="F1701" s="316"/>
      <c r="G1701" s="316"/>
      <c r="H1701" s="316"/>
      <c r="I1701" s="316"/>
      <c r="J1701" s="204"/>
      <c r="K1701" s="513"/>
      <c r="L1701" s="513"/>
      <c r="M1701" s="436"/>
      <c r="N1701" s="436"/>
      <c r="O1701" s="436"/>
      <c r="P1701" s="11"/>
      <c r="Q1701" s="50"/>
      <c r="R1701" s="197"/>
      <c r="U1701" s="214"/>
      <c r="V1701" s="206"/>
      <c r="W1701" s="215"/>
    </row>
    <row r="1702" spans="2:26" s="200" customFormat="1" hidden="1" x14ac:dyDescent="0.3">
      <c r="B1702" s="516"/>
      <c r="C1702" s="202"/>
      <c r="D1702" s="203"/>
      <c r="E1702" s="316"/>
      <c r="F1702" s="316"/>
      <c r="G1702" s="316"/>
      <c r="H1702" s="316"/>
      <c r="I1702" s="316"/>
      <c r="J1702" s="204"/>
      <c r="K1702" s="513"/>
      <c r="L1702" s="513"/>
      <c r="M1702" s="436"/>
      <c r="N1702" s="436"/>
      <c r="O1702" s="436"/>
      <c r="P1702" s="11"/>
      <c r="Q1702" s="40"/>
      <c r="R1702" s="198"/>
      <c r="U1702" s="214"/>
      <c r="V1702" s="206"/>
    </row>
    <row r="1703" spans="2:26" s="200" customFormat="1" hidden="1" x14ac:dyDescent="0.3">
      <c r="B1703" s="516"/>
      <c r="C1703" s="319"/>
      <c r="D1703" s="216"/>
      <c r="E1703" s="11"/>
      <c r="F1703" s="11"/>
      <c r="G1703" s="11"/>
      <c r="H1703" s="11"/>
      <c r="I1703" s="11"/>
      <c r="J1703" s="204"/>
      <c r="K1703" s="513"/>
      <c r="L1703" s="513"/>
      <c r="M1703" s="436"/>
      <c r="N1703" s="436"/>
      <c r="O1703" s="436"/>
      <c r="P1703" s="11"/>
      <c r="Q1703" s="41"/>
      <c r="R1703" s="57"/>
      <c r="U1703" s="201"/>
    </row>
    <row r="1704" spans="2:26" s="200" customFormat="1" hidden="1" x14ac:dyDescent="0.3">
      <c r="B1704" s="318"/>
      <c r="C1704" s="318"/>
      <c r="D1704" s="217"/>
      <c r="E1704" s="318"/>
      <c r="F1704" s="318"/>
      <c r="G1704" s="318"/>
      <c r="H1704" s="318"/>
      <c r="I1704" s="318"/>
      <c r="J1704" s="318"/>
      <c r="K1704" s="517"/>
      <c r="L1704" s="517"/>
      <c r="M1704" s="318"/>
      <c r="N1704" s="517"/>
      <c r="O1704" s="517"/>
      <c r="P1704" s="517"/>
      <c r="Q1704" s="517"/>
      <c r="R1704" s="517"/>
      <c r="U1704" s="201"/>
    </row>
    <row r="1705" spans="2:26" s="200" customFormat="1" hidden="1" x14ac:dyDescent="0.3">
      <c r="B1705" s="319"/>
      <c r="C1705" s="319"/>
      <c r="D1705" s="199"/>
      <c r="E1705" s="319"/>
      <c r="F1705" s="222"/>
      <c r="G1705" s="319"/>
      <c r="H1705" s="319"/>
      <c r="I1705" s="319"/>
      <c r="J1705" s="319"/>
      <c r="K1705" s="515"/>
      <c r="L1705" s="515"/>
      <c r="M1705" s="436"/>
      <c r="N1705" s="436"/>
      <c r="O1705" s="436"/>
      <c r="P1705" s="11"/>
      <c r="Q1705" s="41"/>
      <c r="R1705" s="57"/>
      <c r="U1705" s="201"/>
    </row>
    <row r="1706" spans="2:26" s="200" customFormat="1" hidden="1" x14ac:dyDescent="0.3">
      <c r="B1706" s="516"/>
      <c r="C1706" s="202"/>
      <c r="D1706" s="203"/>
      <c r="E1706" s="316"/>
      <c r="F1706" s="316"/>
      <c r="G1706" s="316"/>
      <c r="H1706" s="316"/>
      <c r="I1706" s="316"/>
      <c r="J1706" s="204"/>
      <c r="K1706" s="513"/>
      <c r="L1706" s="513"/>
      <c r="M1706" s="436"/>
      <c r="N1706" s="436"/>
      <c r="O1706" s="436"/>
      <c r="P1706" s="11"/>
      <c r="Q1706" s="55"/>
      <c r="R1706" s="196"/>
      <c r="U1706" s="205"/>
      <c r="V1706" s="206"/>
      <c r="W1706" s="207"/>
    </row>
    <row r="1707" spans="2:26" s="200" customFormat="1" hidden="1" x14ac:dyDescent="0.3">
      <c r="B1707" s="516"/>
      <c r="C1707" s="202"/>
      <c r="D1707" s="203"/>
      <c r="E1707" s="316"/>
      <c r="F1707" s="316"/>
      <c r="G1707" s="316"/>
      <c r="H1707" s="316"/>
      <c r="I1707" s="316"/>
      <c r="J1707" s="204"/>
      <c r="K1707" s="513"/>
      <c r="L1707" s="513"/>
      <c r="M1707" s="436"/>
      <c r="N1707" s="436"/>
      <c r="O1707" s="436"/>
      <c r="P1707" s="11"/>
      <c r="Q1707" s="81"/>
      <c r="R1707" s="197"/>
      <c r="U1707" s="205"/>
      <c r="V1707" s="206"/>
      <c r="W1707" s="208"/>
      <c r="Y1707" s="209"/>
    </row>
    <row r="1708" spans="2:26" s="200" customFormat="1" hidden="1" x14ac:dyDescent="0.3">
      <c r="B1708" s="516"/>
      <c r="C1708" s="202"/>
      <c r="D1708" s="203"/>
      <c r="E1708" s="316"/>
      <c r="F1708" s="316"/>
      <c r="G1708" s="316"/>
      <c r="H1708" s="316"/>
      <c r="I1708" s="316"/>
      <c r="J1708" s="204"/>
      <c r="K1708" s="513"/>
      <c r="L1708" s="513"/>
      <c r="M1708" s="436"/>
      <c r="N1708" s="436"/>
      <c r="O1708" s="436"/>
      <c r="P1708" s="11"/>
      <c r="Q1708" s="55"/>
      <c r="R1708" s="57"/>
      <c r="U1708" s="72"/>
      <c r="V1708" s="206"/>
      <c r="W1708" s="210"/>
      <c r="X1708" s="218"/>
      <c r="Y1708" s="218"/>
      <c r="Z1708" s="218"/>
    </row>
    <row r="1709" spans="2:26" s="200" customFormat="1" hidden="1" x14ac:dyDescent="0.3">
      <c r="B1709" s="516"/>
      <c r="C1709" s="202"/>
      <c r="D1709" s="203"/>
      <c r="E1709" s="316"/>
      <c r="F1709" s="316"/>
      <c r="G1709" s="316"/>
      <c r="H1709" s="316"/>
      <c r="I1709" s="316"/>
      <c r="J1709" s="204"/>
      <c r="K1709" s="513"/>
      <c r="L1709" s="513"/>
      <c r="M1709" s="436"/>
      <c r="N1709" s="436"/>
      <c r="O1709" s="436"/>
      <c r="P1709" s="11"/>
      <c r="Q1709" s="41"/>
      <c r="R1709" s="57"/>
      <c r="U1709" s="211"/>
      <c r="V1709" s="206"/>
    </row>
    <row r="1710" spans="2:26" s="200" customFormat="1" hidden="1" x14ac:dyDescent="0.3">
      <c r="B1710" s="516"/>
      <c r="C1710" s="202"/>
      <c r="D1710" s="203"/>
      <c r="E1710" s="316"/>
      <c r="F1710" s="316"/>
      <c r="G1710" s="316"/>
      <c r="H1710" s="316"/>
      <c r="I1710" s="316"/>
      <c r="J1710" s="204"/>
      <c r="K1710" s="513"/>
      <c r="L1710" s="513"/>
      <c r="M1710" s="436"/>
      <c r="N1710" s="436"/>
      <c r="O1710" s="436"/>
      <c r="P1710" s="11"/>
      <c r="Q1710" s="50"/>
      <c r="R1710" s="197"/>
      <c r="U1710" s="212"/>
      <c r="V1710" s="206"/>
      <c r="W1710" s="219"/>
      <c r="Y1710" s="213"/>
    </row>
    <row r="1711" spans="2:26" s="200" customFormat="1" hidden="1" x14ac:dyDescent="0.3">
      <c r="B1711" s="516"/>
      <c r="C1711" s="202"/>
      <c r="D1711" s="203"/>
      <c r="E1711" s="316"/>
      <c r="F1711" s="316"/>
      <c r="G1711" s="316"/>
      <c r="H1711" s="316"/>
      <c r="I1711" s="316"/>
      <c r="J1711" s="204"/>
      <c r="K1711" s="513"/>
      <c r="L1711" s="513"/>
      <c r="M1711" s="436"/>
      <c r="N1711" s="436"/>
      <c r="O1711" s="436"/>
      <c r="P1711" s="11"/>
      <c r="Q1711" s="50"/>
      <c r="R1711" s="197"/>
      <c r="U1711" s="214"/>
      <c r="V1711" s="206"/>
      <c r="W1711" s="215"/>
    </row>
    <row r="1712" spans="2:26" s="200" customFormat="1" hidden="1" x14ac:dyDescent="0.3">
      <c r="B1712" s="516"/>
      <c r="C1712" s="202"/>
      <c r="D1712" s="203"/>
      <c r="E1712" s="316"/>
      <c r="F1712" s="316"/>
      <c r="G1712" s="316"/>
      <c r="H1712" s="316"/>
      <c r="I1712" s="316"/>
      <c r="J1712" s="204"/>
      <c r="K1712" s="513"/>
      <c r="L1712" s="513"/>
      <c r="M1712" s="436"/>
      <c r="N1712" s="436"/>
      <c r="O1712" s="436"/>
      <c r="P1712" s="11"/>
      <c r="Q1712" s="40"/>
      <c r="R1712" s="198"/>
      <c r="U1712" s="214"/>
      <c r="V1712" s="206"/>
    </row>
    <row r="1713" spans="2:25" s="200" customFormat="1" hidden="1" x14ac:dyDescent="0.3">
      <c r="B1713" s="516"/>
      <c r="C1713" s="319"/>
      <c r="D1713" s="220"/>
      <c r="E1713" s="11"/>
      <c r="F1713" s="11"/>
      <c r="G1713" s="11"/>
      <c r="H1713" s="11"/>
      <c r="I1713" s="11"/>
      <c r="J1713" s="204"/>
      <c r="K1713" s="513"/>
      <c r="L1713" s="513"/>
      <c r="M1713" s="436"/>
      <c r="N1713" s="436"/>
      <c r="O1713" s="436"/>
      <c r="P1713" s="11"/>
      <c r="Q1713" s="41"/>
      <c r="R1713" s="57"/>
      <c r="U1713" s="201"/>
    </row>
    <row r="1714" spans="2:25" s="200" customFormat="1" ht="5.25" hidden="1" customHeight="1" x14ac:dyDescent="0.3">
      <c r="B1714" s="315"/>
      <c r="C1714" s="319"/>
      <c r="D1714" s="220"/>
      <c r="E1714" s="11"/>
      <c r="F1714" s="11"/>
      <c r="G1714" s="11"/>
      <c r="H1714" s="11"/>
      <c r="I1714" s="11"/>
      <c r="J1714" s="204"/>
      <c r="K1714" s="316"/>
      <c r="L1714" s="316"/>
      <c r="M1714" s="317"/>
      <c r="N1714" s="317"/>
      <c r="O1714" s="317"/>
      <c r="P1714" s="11"/>
      <c r="Q1714" s="41"/>
      <c r="R1714" s="57"/>
      <c r="U1714" s="201"/>
    </row>
    <row r="1715" spans="2:25" s="200" customFormat="1" ht="13.75" hidden="1" customHeight="1" x14ac:dyDescent="0.3">
      <c r="B1715" s="518"/>
      <c r="C1715" s="518"/>
      <c r="D1715" s="223"/>
      <c r="E1715" s="223"/>
      <c r="F1715" s="223"/>
      <c r="G1715" s="223"/>
      <c r="H1715" s="223"/>
      <c r="I1715" s="223"/>
      <c r="J1715" s="224"/>
      <c r="K1715" s="518"/>
      <c r="L1715" s="518"/>
      <c r="M1715" s="518"/>
      <c r="N1715" s="518"/>
      <c r="O1715" s="225"/>
      <c r="P1715" s="226"/>
      <c r="Q1715" s="227"/>
      <c r="R1715" s="228"/>
      <c r="U1715" s="201"/>
    </row>
    <row r="1716" spans="2:25" s="200" customFormat="1" ht="5.25" hidden="1" customHeight="1" x14ac:dyDescent="0.3">
      <c r="B1716" s="318"/>
      <c r="C1716" s="318"/>
      <c r="D1716" s="217"/>
      <c r="E1716" s="318"/>
      <c r="F1716" s="318"/>
      <c r="G1716" s="318"/>
      <c r="H1716" s="318"/>
      <c r="I1716" s="318"/>
      <c r="J1716" s="318"/>
      <c r="K1716" s="517"/>
      <c r="L1716" s="517"/>
      <c r="M1716" s="318"/>
      <c r="N1716" s="517"/>
      <c r="O1716" s="517"/>
      <c r="P1716" s="517"/>
      <c r="Q1716" s="517"/>
      <c r="R1716" s="517"/>
      <c r="U1716" s="201"/>
    </row>
    <row r="1717" spans="2:25" s="200" customFormat="1" ht="15.75" hidden="1" customHeight="1" x14ac:dyDescent="0.3">
      <c r="B1717" s="319"/>
      <c r="C1717" s="319"/>
      <c r="D1717" s="199"/>
      <c r="E1717" s="319"/>
      <c r="F1717" s="319"/>
      <c r="G1717" s="319"/>
      <c r="H1717" s="319"/>
      <c r="I1717" s="319"/>
      <c r="J1717" s="319"/>
      <c r="K1717" s="515"/>
      <c r="L1717" s="515"/>
      <c r="M1717" s="436"/>
      <c r="N1717" s="436"/>
      <c r="O1717" s="436"/>
      <c r="P1717" s="11"/>
      <c r="Q1717" s="41"/>
      <c r="R1717" s="57"/>
      <c r="U1717" s="201"/>
    </row>
    <row r="1718" spans="2:25" s="200" customFormat="1" ht="13.75" hidden="1" customHeight="1" x14ac:dyDescent="0.3">
      <c r="B1718" s="516"/>
      <c r="C1718" s="202"/>
      <c r="D1718" s="203"/>
      <c r="E1718" s="316"/>
      <c r="F1718" s="316"/>
      <c r="G1718" s="316"/>
      <c r="H1718" s="316"/>
      <c r="I1718" s="316"/>
      <c r="J1718" s="204"/>
      <c r="K1718" s="513"/>
      <c r="L1718" s="513"/>
      <c r="M1718" s="436"/>
      <c r="N1718" s="436"/>
      <c r="O1718" s="436"/>
      <c r="P1718" s="11"/>
      <c r="Q1718" s="55"/>
      <c r="R1718" s="196"/>
      <c r="U1718" s="205"/>
      <c r="V1718" s="206"/>
      <c r="W1718" s="207"/>
    </row>
    <row r="1719" spans="2:25" s="200" customFormat="1" ht="13.75" hidden="1" customHeight="1" x14ac:dyDescent="0.3">
      <c r="B1719" s="516"/>
      <c r="C1719" s="202"/>
      <c r="D1719" s="203"/>
      <c r="E1719" s="316"/>
      <c r="F1719" s="316"/>
      <c r="G1719" s="316"/>
      <c r="H1719" s="316"/>
      <c r="I1719" s="316"/>
      <c r="J1719" s="204"/>
      <c r="K1719" s="513"/>
      <c r="L1719" s="513"/>
      <c r="M1719" s="436"/>
      <c r="N1719" s="436"/>
      <c r="O1719" s="436"/>
      <c r="P1719" s="11"/>
      <c r="Q1719" s="81"/>
      <c r="R1719" s="197"/>
      <c r="U1719" s="205"/>
      <c r="V1719" s="206"/>
      <c r="W1719" s="208"/>
      <c r="Y1719" s="209"/>
    </row>
    <row r="1720" spans="2:25" s="200" customFormat="1" ht="13.75" hidden="1" customHeight="1" x14ac:dyDescent="0.3">
      <c r="B1720" s="516"/>
      <c r="C1720" s="202"/>
      <c r="D1720" s="203"/>
      <c r="E1720" s="316"/>
      <c r="F1720" s="316"/>
      <c r="G1720" s="316"/>
      <c r="H1720" s="316"/>
      <c r="I1720" s="316"/>
      <c r="J1720" s="204"/>
      <c r="K1720" s="513"/>
      <c r="L1720" s="513"/>
      <c r="M1720" s="436"/>
      <c r="N1720" s="436"/>
      <c r="O1720" s="436"/>
      <c r="P1720" s="11"/>
      <c r="Q1720" s="55"/>
      <c r="R1720" s="57"/>
      <c r="U1720" s="72"/>
      <c r="V1720" s="206"/>
      <c r="W1720" s="210"/>
    </row>
    <row r="1721" spans="2:25" s="200" customFormat="1" ht="13.75" hidden="1" customHeight="1" x14ac:dyDescent="0.3">
      <c r="B1721" s="516"/>
      <c r="C1721" s="202"/>
      <c r="D1721" s="203"/>
      <c r="E1721" s="316"/>
      <c r="F1721" s="316"/>
      <c r="G1721" s="316"/>
      <c r="H1721" s="316"/>
      <c r="I1721" s="316"/>
      <c r="J1721" s="204"/>
      <c r="K1721" s="513"/>
      <c r="L1721" s="513"/>
      <c r="M1721" s="436"/>
      <c r="N1721" s="436"/>
      <c r="O1721" s="436"/>
      <c r="P1721" s="11"/>
      <c r="Q1721" s="41"/>
      <c r="R1721" s="57"/>
      <c r="U1721" s="211"/>
      <c r="V1721" s="206"/>
    </row>
    <row r="1722" spans="2:25" s="200" customFormat="1" ht="13.75" hidden="1" customHeight="1" x14ac:dyDescent="0.3">
      <c r="B1722" s="516"/>
      <c r="C1722" s="202"/>
      <c r="D1722" s="203"/>
      <c r="E1722" s="316"/>
      <c r="F1722" s="316"/>
      <c r="G1722" s="316"/>
      <c r="H1722" s="316"/>
      <c r="I1722" s="316"/>
      <c r="J1722" s="204"/>
      <c r="K1722" s="513"/>
      <c r="L1722" s="513"/>
      <c r="M1722" s="436"/>
      <c r="N1722" s="436"/>
      <c r="O1722" s="436"/>
      <c r="P1722" s="11"/>
      <c r="Q1722" s="50"/>
      <c r="R1722" s="197"/>
      <c r="U1722" s="212"/>
      <c r="V1722" s="206"/>
      <c r="W1722" s="210"/>
      <c r="Y1722" s="213"/>
    </row>
    <row r="1723" spans="2:25" s="200" customFormat="1" ht="13.75" hidden="1" customHeight="1" x14ac:dyDescent="0.3">
      <c r="B1723" s="516"/>
      <c r="C1723" s="202"/>
      <c r="D1723" s="203"/>
      <c r="E1723" s="316"/>
      <c r="F1723" s="316"/>
      <c r="G1723" s="316"/>
      <c r="H1723" s="316"/>
      <c r="I1723" s="316"/>
      <c r="J1723" s="204"/>
      <c r="K1723" s="513"/>
      <c r="L1723" s="513"/>
      <c r="M1723" s="436"/>
      <c r="N1723" s="436"/>
      <c r="O1723" s="436"/>
      <c r="P1723" s="11"/>
      <c r="Q1723" s="50"/>
      <c r="R1723" s="197"/>
      <c r="U1723" s="214"/>
      <c r="V1723" s="206"/>
      <c r="W1723" s="215"/>
    </row>
    <row r="1724" spans="2:25" s="200" customFormat="1" ht="13.75" hidden="1" customHeight="1" x14ac:dyDescent="0.3">
      <c r="B1724" s="516"/>
      <c r="C1724" s="202"/>
      <c r="D1724" s="203"/>
      <c r="E1724" s="316"/>
      <c r="F1724" s="316"/>
      <c r="G1724" s="316"/>
      <c r="H1724" s="316"/>
      <c r="I1724" s="316"/>
      <c r="J1724" s="204"/>
      <c r="K1724" s="513"/>
      <c r="L1724" s="513"/>
      <c r="M1724" s="436"/>
      <c r="N1724" s="436"/>
      <c r="O1724" s="436"/>
      <c r="P1724" s="11"/>
      <c r="Q1724" s="40"/>
      <c r="R1724" s="198"/>
      <c r="U1724" s="214"/>
      <c r="V1724" s="206"/>
    </row>
    <row r="1725" spans="2:25" s="200" customFormat="1" ht="13.75" hidden="1" customHeight="1" x14ac:dyDescent="0.3">
      <c r="B1725" s="516"/>
      <c r="C1725" s="319"/>
      <c r="D1725" s="216"/>
      <c r="E1725" s="11"/>
      <c r="F1725" s="11"/>
      <c r="G1725" s="11"/>
      <c r="H1725" s="11"/>
      <c r="I1725" s="11"/>
      <c r="J1725" s="204"/>
      <c r="K1725" s="513"/>
      <c r="L1725" s="513"/>
      <c r="M1725" s="436"/>
      <c r="N1725" s="436"/>
      <c r="O1725" s="436"/>
      <c r="P1725" s="11"/>
      <c r="Q1725" s="41"/>
      <c r="R1725" s="57"/>
      <c r="U1725" s="201"/>
    </row>
    <row r="1726" spans="2:25" s="200" customFormat="1" ht="5.25" hidden="1" customHeight="1" x14ac:dyDescent="0.3">
      <c r="B1726" s="318"/>
      <c r="C1726" s="318"/>
      <c r="D1726" s="217"/>
      <c r="E1726" s="318"/>
      <c r="F1726" s="318"/>
      <c r="G1726" s="318"/>
      <c r="H1726" s="318"/>
      <c r="I1726" s="318"/>
      <c r="J1726" s="318"/>
      <c r="K1726" s="517"/>
      <c r="L1726" s="517"/>
      <c r="M1726" s="318"/>
      <c r="N1726" s="517"/>
      <c r="O1726" s="517"/>
      <c r="P1726" s="517"/>
      <c r="Q1726" s="517"/>
      <c r="R1726" s="517"/>
      <c r="U1726" s="201"/>
    </row>
    <row r="1727" spans="2:25" s="200" customFormat="1" ht="15.75" hidden="1" customHeight="1" x14ac:dyDescent="0.3">
      <c r="B1727" s="319"/>
      <c r="C1727" s="319"/>
      <c r="D1727" s="199"/>
      <c r="E1727" s="319"/>
      <c r="F1727" s="319"/>
      <c r="G1727" s="319"/>
      <c r="H1727" s="319"/>
      <c r="I1727" s="319"/>
      <c r="J1727" s="319"/>
      <c r="K1727" s="515"/>
      <c r="L1727" s="515"/>
      <c r="M1727" s="436"/>
      <c r="N1727" s="436"/>
      <c r="O1727" s="436"/>
      <c r="P1727" s="11"/>
      <c r="Q1727" s="41"/>
      <c r="R1727" s="57"/>
      <c r="U1727" s="201"/>
    </row>
    <row r="1728" spans="2:25" s="200" customFormat="1" ht="13.75" hidden="1" customHeight="1" x14ac:dyDescent="0.3">
      <c r="B1728" s="516"/>
      <c r="C1728" s="202"/>
      <c r="D1728" s="203"/>
      <c r="E1728" s="316"/>
      <c r="F1728" s="316"/>
      <c r="G1728" s="316"/>
      <c r="H1728" s="316"/>
      <c r="I1728" s="316"/>
      <c r="J1728" s="204"/>
      <c r="K1728" s="513"/>
      <c r="L1728" s="513"/>
      <c r="M1728" s="436"/>
      <c r="N1728" s="436"/>
      <c r="O1728" s="436"/>
      <c r="P1728" s="11"/>
      <c r="Q1728" s="55"/>
      <c r="R1728" s="196"/>
      <c r="U1728" s="205"/>
      <c r="V1728" s="206"/>
      <c r="W1728" s="207"/>
    </row>
    <row r="1729" spans="1:28" s="200" customFormat="1" ht="13.75" hidden="1" customHeight="1" x14ac:dyDescent="0.3">
      <c r="B1729" s="516"/>
      <c r="C1729" s="202"/>
      <c r="D1729" s="203"/>
      <c r="E1729" s="316"/>
      <c r="F1729" s="316"/>
      <c r="G1729" s="316"/>
      <c r="H1729" s="316"/>
      <c r="I1729" s="316"/>
      <c r="J1729" s="204"/>
      <c r="K1729" s="513"/>
      <c r="L1729" s="513"/>
      <c r="M1729" s="436"/>
      <c r="N1729" s="436"/>
      <c r="O1729" s="436"/>
      <c r="P1729" s="11"/>
      <c r="Q1729" s="81"/>
      <c r="R1729" s="197"/>
      <c r="U1729" s="205"/>
      <c r="V1729" s="206"/>
      <c r="W1729" s="208"/>
      <c r="Y1729" s="209"/>
    </row>
    <row r="1730" spans="1:28" s="200" customFormat="1" ht="13.75" hidden="1" customHeight="1" x14ac:dyDescent="0.3">
      <c r="B1730" s="516"/>
      <c r="C1730" s="202"/>
      <c r="D1730" s="203"/>
      <c r="E1730" s="316"/>
      <c r="F1730" s="316"/>
      <c r="G1730" s="316"/>
      <c r="H1730" s="316"/>
      <c r="I1730" s="316"/>
      <c r="J1730" s="204"/>
      <c r="K1730" s="513"/>
      <c r="L1730" s="513"/>
      <c r="M1730" s="436"/>
      <c r="N1730" s="436"/>
      <c r="O1730" s="436"/>
      <c r="P1730" s="11"/>
      <c r="Q1730" s="55"/>
      <c r="R1730" s="57"/>
      <c r="U1730" s="72"/>
      <c r="V1730" s="206"/>
      <c r="W1730" s="210"/>
      <c r="X1730" s="218"/>
      <c r="Y1730" s="218"/>
      <c r="Z1730" s="218"/>
    </row>
    <row r="1731" spans="1:28" s="200" customFormat="1" ht="13.75" hidden="1" customHeight="1" x14ac:dyDescent="0.3">
      <c r="B1731" s="516"/>
      <c r="C1731" s="202"/>
      <c r="D1731" s="203"/>
      <c r="E1731" s="316"/>
      <c r="F1731" s="316"/>
      <c r="G1731" s="316"/>
      <c r="H1731" s="316"/>
      <c r="I1731" s="316"/>
      <c r="J1731" s="204"/>
      <c r="K1731" s="513"/>
      <c r="L1731" s="513"/>
      <c r="M1731" s="436"/>
      <c r="N1731" s="436"/>
      <c r="O1731" s="436"/>
      <c r="P1731" s="11"/>
      <c r="Q1731" s="41"/>
      <c r="R1731" s="57"/>
      <c r="U1731" s="211"/>
      <c r="V1731" s="206"/>
    </row>
    <row r="1732" spans="1:28" s="200" customFormat="1" ht="13.75" hidden="1" customHeight="1" x14ac:dyDescent="0.3">
      <c r="B1732" s="516"/>
      <c r="C1732" s="202"/>
      <c r="D1732" s="203"/>
      <c r="E1732" s="316"/>
      <c r="F1732" s="316"/>
      <c r="G1732" s="316"/>
      <c r="H1732" s="316"/>
      <c r="I1732" s="316"/>
      <c r="J1732" s="204"/>
      <c r="K1732" s="513"/>
      <c r="L1732" s="513"/>
      <c r="M1732" s="436"/>
      <c r="N1732" s="436"/>
      <c r="O1732" s="436"/>
      <c r="P1732" s="11"/>
      <c r="Q1732" s="50"/>
      <c r="R1732" s="197"/>
      <c r="U1732" s="212"/>
      <c r="V1732" s="206"/>
      <c r="W1732" s="219"/>
      <c r="Y1732" s="213"/>
    </row>
    <row r="1733" spans="1:28" s="200" customFormat="1" ht="13.75" hidden="1" customHeight="1" x14ac:dyDescent="0.3">
      <c r="B1733" s="516"/>
      <c r="C1733" s="202"/>
      <c r="D1733" s="203"/>
      <c r="E1733" s="316"/>
      <c r="F1733" s="316"/>
      <c r="G1733" s="316"/>
      <c r="H1733" s="316"/>
      <c r="I1733" s="316"/>
      <c r="J1733" s="204"/>
      <c r="K1733" s="513"/>
      <c r="L1733" s="513"/>
      <c r="M1733" s="436"/>
      <c r="N1733" s="436"/>
      <c r="O1733" s="436"/>
      <c r="P1733" s="11"/>
      <c r="Q1733" s="50"/>
      <c r="R1733" s="197"/>
      <c r="U1733" s="214"/>
      <c r="V1733" s="206"/>
      <c r="W1733" s="215"/>
    </row>
    <row r="1734" spans="1:28" s="200" customFormat="1" ht="13.75" hidden="1" customHeight="1" x14ac:dyDescent="0.3">
      <c r="B1734" s="516"/>
      <c r="C1734" s="202"/>
      <c r="D1734" s="203"/>
      <c r="E1734" s="316"/>
      <c r="F1734" s="316"/>
      <c r="G1734" s="316"/>
      <c r="H1734" s="316"/>
      <c r="I1734" s="316"/>
      <c r="J1734" s="204"/>
      <c r="K1734" s="513"/>
      <c r="L1734" s="513"/>
      <c r="M1734" s="436"/>
      <c r="N1734" s="436"/>
      <c r="O1734" s="436"/>
      <c r="P1734" s="11"/>
      <c r="Q1734" s="40"/>
      <c r="R1734" s="198"/>
      <c r="U1734" s="214"/>
      <c r="V1734" s="206"/>
    </row>
    <row r="1735" spans="1:28" s="200" customFormat="1" ht="13.75" hidden="1" customHeight="1" x14ac:dyDescent="0.3">
      <c r="B1735" s="516"/>
      <c r="C1735" s="319"/>
      <c r="D1735" s="220"/>
      <c r="E1735" s="11"/>
      <c r="F1735" s="11"/>
      <c r="G1735" s="11"/>
      <c r="H1735" s="11"/>
      <c r="I1735" s="11"/>
      <c r="J1735" s="204"/>
      <c r="K1735" s="513"/>
      <c r="L1735" s="513"/>
      <c r="M1735" s="436"/>
      <c r="N1735" s="436"/>
      <c r="O1735" s="436"/>
      <c r="P1735" s="11"/>
      <c r="Q1735" s="41"/>
      <c r="R1735" s="57"/>
      <c r="U1735" s="201"/>
    </row>
    <row r="1736" spans="1:28" s="200" customFormat="1" ht="5.25" hidden="1" customHeight="1" x14ac:dyDescent="0.3">
      <c r="B1736" s="318"/>
      <c r="C1736" s="318"/>
      <c r="D1736" s="217"/>
      <c r="E1736" s="318"/>
      <c r="F1736" s="318"/>
      <c r="G1736" s="318"/>
      <c r="H1736" s="318"/>
      <c r="I1736" s="318"/>
      <c r="J1736" s="318"/>
      <c r="K1736" s="517"/>
      <c r="L1736" s="517"/>
      <c r="M1736" s="318"/>
      <c r="N1736" s="517"/>
      <c r="O1736" s="517"/>
      <c r="P1736" s="517"/>
      <c r="Q1736" s="517"/>
      <c r="R1736" s="517"/>
      <c r="U1736" s="201"/>
    </row>
    <row r="1737" spans="1:28" s="221" customFormat="1" ht="13.75" hidden="1" customHeight="1" x14ac:dyDescent="0.3">
      <c r="A1737" s="200"/>
      <c r="B1737" s="319"/>
      <c r="C1737" s="319"/>
      <c r="D1737" s="199"/>
      <c r="E1737" s="319"/>
      <c r="F1737" s="319"/>
      <c r="G1737" s="319"/>
      <c r="H1737" s="319"/>
      <c r="I1737" s="319"/>
      <c r="J1737" s="319"/>
      <c r="K1737" s="515"/>
      <c r="L1737" s="515"/>
      <c r="M1737" s="436"/>
      <c r="N1737" s="436"/>
      <c r="O1737" s="436"/>
      <c r="P1737" s="11"/>
      <c r="Q1737" s="41"/>
      <c r="R1737" s="57"/>
      <c r="S1737" s="200"/>
      <c r="T1737" s="200"/>
      <c r="U1737" s="201"/>
      <c r="V1737" s="200"/>
      <c r="W1737" s="200"/>
      <c r="X1737" s="200"/>
      <c r="Y1737" s="200"/>
      <c r="Z1737" s="200"/>
      <c r="AA1737" s="200"/>
      <c r="AB1737" s="200"/>
    </row>
    <row r="1738" spans="1:28" s="200" customFormat="1" ht="12.75" hidden="1" customHeight="1" x14ac:dyDescent="0.3">
      <c r="B1738" s="516"/>
      <c r="C1738" s="202"/>
      <c r="D1738" s="203"/>
      <c r="E1738" s="316"/>
      <c r="F1738" s="316"/>
      <c r="G1738" s="316"/>
      <c r="H1738" s="316"/>
      <c r="I1738" s="316"/>
      <c r="J1738" s="204"/>
      <c r="K1738" s="513"/>
      <c r="L1738" s="513"/>
      <c r="M1738" s="436"/>
      <c r="N1738" s="436"/>
      <c r="O1738" s="436"/>
      <c r="P1738" s="11"/>
      <c r="Q1738" s="55"/>
      <c r="R1738" s="196"/>
      <c r="U1738" s="205"/>
      <c r="V1738" s="206"/>
      <c r="W1738" s="207"/>
    </row>
    <row r="1739" spans="1:28" s="200" customFormat="1" hidden="1" x14ac:dyDescent="0.3">
      <c r="B1739" s="516"/>
      <c r="C1739" s="202"/>
      <c r="D1739" s="203"/>
      <c r="E1739" s="316"/>
      <c r="F1739" s="316"/>
      <c r="G1739" s="316"/>
      <c r="H1739" s="316"/>
      <c r="I1739" s="316"/>
      <c r="J1739" s="204"/>
      <c r="K1739" s="513"/>
      <c r="L1739" s="513"/>
      <c r="M1739" s="436"/>
      <c r="N1739" s="436"/>
      <c r="O1739" s="436"/>
      <c r="P1739" s="11"/>
      <c r="Q1739" s="81"/>
      <c r="R1739" s="197"/>
      <c r="U1739" s="205"/>
      <c r="V1739" s="206"/>
      <c r="W1739" s="208"/>
      <c r="Y1739" s="209"/>
    </row>
    <row r="1740" spans="1:28" s="200" customFormat="1" hidden="1" x14ac:dyDescent="0.3">
      <c r="B1740" s="516"/>
      <c r="C1740" s="202"/>
      <c r="D1740" s="203"/>
      <c r="E1740" s="316"/>
      <c r="F1740" s="316"/>
      <c r="G1740" s="316"/>
      <c r="H1740" s="316"/>
      <c r="I1740" s="316"/>
      <c r="J1740" s="204"/>
      <c r="K1740" s="513"/>
      <c r="L1740" s="513"/>
      <c r="M1740" s="436"/>
      <c r="N1740" s="436"/>
      <c r="O1740" s="436"/>
      <c r="P1740" s="11"/>
      <c r="Q1740" s="55"/>
      <c r="R1740" s="57"/>
      <c r="U1740" s="72"/>
      <c r="V1740" s="206"/>
      <c r="W1740" s="210"/>
    </row>
    <row r="1741" spans="1:28" s="200" customFormat="1" hidden="1" x14ac:dyDescent="0.3">
      <c r="B1741" s="516"/>
      <c r="C1741" s="202"/>
      <c r="D1741" s="203"/>
      <c r="E1741" s="316"/>
      <c r="F1741" s="316"/>
      <c r="G1741" s="316"/>
      <c r="H1741" s="316"/>
      <c r="I1741" s="316"/>
      <c r="J1741" s="204"/>
      <c r="K1741" s="513"/>
      <c r="L1741" s="513"/>
      <c r="M1741" s="436"/>
      <c r="N1741" s="436"/>
      <c r="O1741" s="436"/>
      <c r="P1741" s="11"/>
      <c r="Q1741" s="41"/>
      <c r="R1741" s="57"/>
      <c r="U1741" s="211"/>
      <c r="V1741" s="206"/>
    </row>
    <row r="1742" spans="1:28" s="200" customFormat="1" hidden="1" x14ac:dyDescent="0.3">
      <c r="B1742" s="516"/>
      <c r="C1742" s="202"/>
      <c r="D1742" s="203"/>
      <c r="E1742" s="316"/>
      <c r="F1742" s="316"/>
      <c r="G1742" s="316"/>
      <c r="H1742" s="316"/>
      <c r="I1742" s="316"/>
      <c r="J1742" s="204"/>
      <c r="K1742" s="513"/>
      <c r="L1742" s="513"/>
      <c r="M1742" s="436"/>
      <c r="N1742" s="436"/>
      <c r="O1742" s="436"/>
      <c r="P1742" s="11"/>
      <c r="Q1742" s="50"/>
      <c r="R1742" s="197"/>
      <c r="U1742" s="212"/>
      <c r="V1742" s="206"/>
      <c r="W1742" s="219"/>
      <c r="Y1742" s="213"/>
    </row>
    <row r="1743" spans="1:28" s="200" customFormat="1" hidden="1" x14ac:dyDescent="0.3">
      <c r="B1743" s="516"/>
      <c r="C1743" s="202"/>
      <c r="D1743" s="203"/>
      <c r="E1743" s="316"/>
      <c r="F1743" s="316"/>
      <c r="G1743" s="316"/>
      <c r="H1743" s="316"/>
      <c r="I1743" s="316"/>
      <c r="J1743" s="204"/>
      <c r="K1743" s="513"/>
      <c r="L1743" s="513"/>
      <c r="M1743" s="436"/>
      <c r="N1743" s="436"/>
      <c r="O1743" s="436"/>
      <c r="P1743" s="11"/>
      <c r="Q1743" s="50"/>
      <c r="R1743" s="197"/>
      <c r="U1743" s="214"/>
      <c r="V1743" s="206"/>
      <c r="W1743" s="215"/>
    </row>
    <row r="1744" spans="1:28" s="200" customFormat="1" hidden="1" x14ac:dyDescent="0.3">
      <c r="B1744" s="516"/>
      <c r="C1744" s="202"/>
      <c r="D1744" s="203"/>
      <c r="E1744" s="316"/>
      <c r="F1744" s="316"/>
      <c r="G1744" s="316"/>
      <c r="H1744" s="316"/>
      <c r="I1744" s="316"/>
      <c r="J1744" s="204"/>
      <c r="K1744" s="513"/>
      <c r="L1744" s="513"/>
      <c r="M1744" s="436"/>
      <c r="N1744" s="436"/>
      <c r="O1744" s="436"/>
      <c r="P1744" s="11"/>
      <c r="Q1744" s="40"/>
      <c r="R1744" s="198"/>
      <c r="U1744" s="214"/>
      <c r="V1744" s="206"/>
    </row>
    <row r="1745" spans="2:26" s="200" customFormat="1" hidden="1" x14ac:dyDescent="0.3">
      <c r="B1745" s="516"/>
      <c r="C1745" s="319"/>
      <c r="D1745" s="216"/>
      <c r="E1745" s="11"/>
      <c r="F1745" s="11"/>
      <c r="G1745" s="11"/>
      <c r="H1745" s="11"/>
      <c r="I1745" s="11"/>
      <c r="J1745" s="204"/>
      <c r="K1745" s="513"/>
      <c r="L1745" s="513"/>
      <c r="M1745" s="436"/>
      <c r="N1745" s="436"/>
      <c r="O1745" s="436"/>
      <c r="P1745" s="11"/>
      <c r="Q1745" s="41"/>
      <c r="R1745" s="57"/>
      <c r="U1745" s="201"/>
    </row>
    <row r="1746" spans="2:26" s="200" customFormat="1" hidden="1" x14ac:dyDescent="0.3">
      <c r="B1746" s="318"/>
      <c r="C1746" s="318"/>
      <c r="D1746" s="217"/>
      <c r="E1746" s="318"/>
      <c r="F1746" s="318"/>
      <c r="G1746" s="318"/>
      <c r="H1746" s="318"/>
      <c r="I1746" s="318"/>
      <c r="J1746" s="318"/>
      <c r="K1746" s="517"/>
      <c r="L1746" s="517"/>
      <c r="M1746" s="318"/>
      <c r="N1746" s="517"/>
      <c r="O1746" s="517"/>
      <c r="P1746" s="517"/>
      <c r="Q1746" s="517"/>
      <c r="R1746" s="517"/>
      <c r="U1746" s="201"/>
    </row>
    <row r="1747" spans="2:26" s="200" customFormat="1" hidden="1" x14ac:dyDescent="0.3">
      <c r="B1747" s="319"/>
      <c r="C1747" s="319"/>
      <c r="D1747" s="199"/>
      <c r="E1747" s="319"/>
      <c r="F1747" s="222"/>
      <c r="G1747" s="319"/>
      <c r="H1747" s="319"/>
      <c r="I1747" s="319"/>
      <c r="J1747" s="319"/>
      <c r="K1747" s="515"/>
      <c r="L1747" s="515"/>
      <c r="M1747" s="436"/>
      <c r="N1747" s="436"/>
      <c r="O1747" s="436"/>
      <c r="P1747" s="11"/>
      <c r="Q1747" s="41"/>
      <c r="R1747" s="57"/>
      <c r="U1747" s="201"/>
    </row>
    <row r="1748" spans="2:26" s="200" customFormat="1" hidden="1" x14ac:dyDescent="0.3">
      <c r="B1748" s="516"/>
      <c r="C1748" s="202"/>
      <c r="D1748" s="203"/>
      <c r="E1748" s="316"/>
      <c r="F1748" s="316"/>
      <c r="G1748" s="316"/>
      <c r="H1748" s="316"/>
      <c r="I1748" s="316"/>
      <c r="J1748" s="204"/>
      <c r="K1748" s="513"/>
      <c r="L1748" s="513"/>
      <c r="M1748" s="436"/>
      <c r="N1748" s="436"/>
      <c r="O1748" s="436"/>
      <c r="P1748" s="11"/>
      <c r="Q1748" s="55"/>
      <c r="R1748" s="196"/>
      <c r="U1748" s="205"/>
      <c r="V1748" s="206"/>
      <c r="W1748" s="207"/>
    </row>
    <row r="1749" spans="2:26" s="200" customFormat="1" hidden="1" x14ac:dyDescent="0.3">
      <c r="B1749" s="516"/>
      <c r="C1749" s="202"/>
      <c r="D1749" s="203"/>
      <c r="E1749" s="316"/>
      <c r="F1749" s="316"/>
      <c r="G1749" s="316"/>
      <c r="H1749" s="316"/>
      <c r="I1749" s="316"/>
      <c r="J1749" s="204"/>
      <c r="K1749" s="513"/>
      <c r="L1749" s="513"/>
      <c r="M1749" s="436"/>
      <c r="N1749" s="436"/>
      <c r="O1749" s="436"/>
      <c r="P1749" s="11"/>
      <c r="Q1749" s="81"/>
      <c r="R1749" s="197"/>
      <c r="U1749" s="205"/>
      <c r="V1749" s="206"/>
      <c r="W1749" s="208"/>
      <c r="Y1749" s="209"/>
    </row>
    <row r="1750" spans="2:26" s="200" customFormat="1" hidden="1" x14ac:dyDescent="0.3">
      <c r="B1750" s="516"/>
      <c r="C1750" s="202"/>
      <c r="D1750" s="203"/>
      <c r="E1750" s="316"/>
      <c r="F1750" s="316"/>
      <c r="G1750" s="316"/>
      <c r="H1750" s="316"/>
      <c r="I1750" s="316"/>
      <c r="J1750" s="204"/>
      <c r="K1750" s="513"/>
      <c r="L1750" s="513"/>
      <c r="M1750" s="436"/>
      <c r="N1750" s="436"/>
      <c r="O1750" s="436"/>
      <c r="P1750" s="11"/>
      <c r="Q1750" s="55"/>
      <c r="R1750" s="57"/>
      <c r="U1750" s="72"/>
      <c r="V1750" s="206"/>
      <c r="W1750" s="210"/>
      <c r="X1750" s="218"/>
      <c r="Y1750" s="218"/>
      <c r="Z1750" s="218"/>
    </row>
    <row r="1751" spans="2:26" s="200" customFormat="1" hidden="1" x14ac:dyDescent="0.3">
      <c r="B1751" s="516"/>
      <c r="C1751" s="202"/>
      <c r="D1751" s="203"/>
      <c r="E1751" s="316"/>
      <c r="F1751" s="316"/>
      <c r="G1751" s="316"/>
      <c r="H1751" s="316"/>
      <c r="I1751" s="316"/>
      <c r="J1751" s="204"/>
      <c r="K1751" s="513"/>
      <c r="L1751" s="513"/>
      <c r="M1751" s="436"/>
      <c r="N1751" s="436"/>
      <c r="O1751" s="436"/>
      <c r="P1751" s="11"/>
      <c r="Q1751" s="41"/>
      <c r="R1751" s="57"/>
      <c r="U1751" s="211"/>
      <c r="V1751" s="206"/>
    </row>
    <row r="1752" spans="2:26" s="200" customFormat="1" hidden="1" x14ac:dyDescent="0.3">
      <c r="B1752" s="516"/>
      <c r="C1752" s="202"/>
      <c r="D1752" s="203"/>
      <c r="E1752" s="316"/>
      <c r="F1752" s="316"/>
      <c r="G1752" s="316"/>
      <c r="H1752" s="316"/>
      <c r="I1752" s="316"/>
      <c r="J1752" s="204"/>
      <c r="K1752" s="513"/>
      <c r="L1752" s="513"/>
      <c r="M1752" s="436"/>
      <c r="N1752" s="436"/>
      <c r="O1752" s="436"/>
      <c r="P1752" s="11"/>
      <c r="Q1752" s="50"/>
      <c r="R1752" s="197"/>
      <c r="U1752" s="212"/>
      <c r="V1752" s="206"/>
      <c r="W1752" s="219"/>
      <c r="Y1752" s="213"/>
    </row>
    <row r="1753" spans="2:26" s="200" customFormat="1" hidden="1" x14ac:dyDescent="0.3">
      <c r="B1753" s="516"/>
      <c r="C1753" s="202"/>
      <c r="D1753" s="203"/>
      <c r="E1753" s="316"/>
      <c r="F1753" s="316"/>
      <c r="G1753" s="316"/>
      <c r="H1753" s="316"/>
      <c r="I1753" s="316"/>
      <c r="J1753" s="204"/>
      <c r="K1753" s="513"/>
      <c r="L1753" s="513"/>
      <c r="M1753" s="436"/>
      <c r="N1753" s="436"/>
      <c r="O1753" s="436"/>
      <c r="P1753" s="11"/>
      <c r="Q1753" s="50"/>
      <c r="R1753" s="197"/>
      <c r="U1753" s="214"/>
      <c r="V1753" s="206"/>
      <c r="W1753" s="215"/>
    </row>
    <row r="1754" spans="2:26" s="200" customFormat="1" hidden="1" x14ac:dyDescent="0.3">
      <c r="B1754" s="516"/>
      <c r="C1754" s="202"/>
      <c r="D1754" s="203"/>
      <c r="E1754" s="316"/>
      <c r="F1754" s="316"/>
      <c r="G1754" s="316"/>
      <c r="H1754" s="316"/>
      <c r="I1754" s="316"/>
      <c r="J1754" s="204"/>
      <c r="K1754" s="513"/>
      <c r="L1754" s="513"/>
      <c r="M1754" s="436"/>
      <c r="N1754" s="436"/>
      <c r="O1754" s="436"/>
      <c r="P1754" s="11"/>
      <c r="Q1754" s="40"/>
      <c r="R1754" s="198"/>
      <c r="U1754" s="214"/>
      <c r="V1754" s="206"/>
    </row>
    <row r="1755" spans="2:26" s="200" customFormat="1" hidden="1" x14ac:dyDescent="0.3">
      <c r="B1755" s="516"/>
      <c r="C1755" s="319"/>
      <c r="D1755" s="220"/>
      <c r="E1755" s="11"/>
      <c r="F1755" s="11"/>
      <c r="G1755" s="11"/>
      <c r="H1755" s="11"/>
      <c r="I1755" s="11"/>
      <c r="J1755" s="204"/>
      <c r="K1755" s="513"/>
      <c r="L1755" s="513"/>
      <c r="M1755" s="436"/>
      <c r="N1755" s="436"/>
      <c r="O1755" s="436"/>
      <c r="P1755" s="11"/>
      <c r="Q1755" s="41"/>
      <c r="R1755" s="57"/>
      <c r="U1755" s="201"/>
    </row>
    <row r="1756" spans="2:26" s="200" customFormat="1" ht="5.25" hidden="1" customHeight="1" x14ac:dyDescent="0.3">
      <c r="B1756" s="315"/>
      <c r="C1756" s="319"/>
      <c r="D1756" s="220"/>
      <c r="E1756" s="11"/>
      <c r="F1756" s="11"/>
      <c r="G1756" s="11"/>
      <c r="H1756" s="11"/>
      <c r="I1756" s="11"/>
      <c r="J1756" s="204"/>
      <c r="K1756" s="316"/>
      <c r="L1756" s="316"/>
      <c r="M1756" s="317"/>
      <c r="N1756" s="317"/>
      <c r="O1756" s="317"/>
      <c r="P1756" s="11"/>
      <c r="Q1756" s="41"/>
      <c r="R1756" s="57"/>
      <c r="U1756" s="201"/>
    </row>
    <row r="1757" spans="2:26" s="200" customFormat="1" ht="13.75" hidden="1" customHeight="1" x14ac:dyDescent="0.3">
      <c r="B1757" s="518"/>
      <c r="C1757" s="518"/>
      <c r="D1757" s="223"/>
      <c r="E1757" s="223"/>
      <c r="F1757" s="223"/>
      <c r="G1757" s="223"/>
      <c r="H1757" s="223"/>
      <c r="I1757" s="223"/>
      <c r="J1757" s="224"/>
      <c r="K1757" s="518"/>
      <c r="L1757" s="518"/>
      <c r="M1757" s="518"/>
      <c r="N1757" s="518"/>
      <c r="O1757" s="225"/>
      <c r="P1757" s="226"/>
      <c r="Q1757" s="227"/>
      <c r="R1757" s="228"/>
      <c r="U1757" s="201"/>
    </row>
    <row r="1758" spans="2:26" s="200" customFormat="1" ht="5.25" hidden="1" customHeight="1" x14ac:dyDescent="0.3">
      <c r="B1758" s="318"/>
      <c r="C1758" s="318"/>
      <c r="D1758" s="217"/>
      <c r="E1758" s="318"/>
      <c r="F1758" s="318"/>
      <c r="G1758" s="318"/>
      <c r="H1758" s="318"/>
      <c r="I1758" s="318"/>
      <c r="J1758" s="318"/>
      <c r="K1758" s="517"/>
      <c r="L1758" s="517"/>
      <c r="M1758" s="318"/>
      <c r="N1758" s="517"/>
      <c r="O1758" s="517"/>
      <c r="P1758" s="517"/>
      <c r="Q1758" s="517"/>
      <c r="R1758" s="517"/>
      <c r="U1758" s="201"/>
    </row>
    <row r="1759" spans="2:26" s="200" customFormat="1" ht="15.75" hidden="1" customHeight="1" x14ac:dyDescent="0.3">
      <c r="B1759" s="319"/>
      <c r="C1759" s="319"/>
      <c r="D1759" s="199"/>
      <c r="E1759" s="319"/>
      <c r="F1759" s="319"/>
      <c r="G1759" s="319"/>
      <c r="H1759" s="319"/>
      <c r="I1759" s="319"/>
      <c r="J1759" s="319"/>
      <c r="K1759" s="515"/>
      <c r="L1759" s="515"/>
      <c r="M1759" s="436"/>
      <c r="N1759" s="436"/>
      <c r="O1759" s="436"/>
      <c r="P1759" s="11"/>
      <c r="Q1759" s="41"/>
      <c r="R1759" s="57"/>
      <c r="U1759" s="201"/>
    </row>
    <row r="1760" spans="2:26" s="200" customFormat="1" ht="13.75" hidden="1" customHeight="1" x14ac:dyDescent="0.3">
      <c r="B1760" s="516"/>
      <c r="C1760" s="202"/>
      <c r="D1760" s="203"/>
      <c r="E1760" s="316"/>
      <c r="F1760" s="316"/>
      <c r="G1760" s="316"/>
      <c r="H1760" s="316"/>
      <c r="I1760" s="316"/>
      <c r="J1760" s="204"/>
      <c r="K1760" s="513"/>
      <c r="L1760" s="513"/>
      <c r="M1760" s="436"/>
      <c r="N1760" s="436"/>
      <c r="O1760" s="436"/>
      <c r="P1760" s="11"/>
      <c r="Q1760" s="55"/>
      <c r="R1760" s="196"/>
      <c r="U1760" s="205"/>
      <c r="V1760" s="206"/>
      <c r="W1760" s="207"/>
    </row>
    <row r="1761" spans="2:26" s="200" customFormat="1" ht="13.75" hidden="1" customHeight="1" x14ac:dyDescent="0.3">
      <c r="B1761" s="516"/>
      <c r="C1761" s="202"/>
      <c r="D1761" s="203"/>
      <c r="E1761" s="316"/>
      <c r="F1761" s="316"/>
      <c r="G1761" s="316"/>
      <c r="H1761" s="316"/>
      <c r="I1761" s="316"/>
      <c r="J1761" s="204"/>
      <c r="K1761" s="513"/>
      <c r="L1761" s="513"/>
      <c r="M1761" s="436"/>
      <c r="N1761" s="436"/>
      <c r="O1761" s="436"/>
      <c r="P1761" s="11"/>
      <c r="Q1761" s="81"/>
      <c r="R1761" s="197"/>
      <c r="U1761" s="205"/>
      <c r="V1761" s="206"/>
      <c r="W1761" s="208"/>
      <c r="Y1761" s="209"/>
    </row>
    <row r="1762" spans="2:26" s="200" customFormat="1" ht="13.75" hidden="1" customHeight="1" x14ac:dyDescent="0.3">
      <c r="B1762" s="516"/>
      <c r="C1762" s="202"/>
      <c r="D1762" s="203"/>
      <c r="E1762" s="316"/>
      <c r="F1762" s="316"/>
      <c r="G1762" s="316"/>
      <c r="H1762" s="316"/>
      <c r="I1762" s="316"/>
      <c r="J1762" s="204"/>
      <c r="K1762" s="513"/>
      <c r="L1762" s="513"/>
      <c r="M1762" s="436"/>
      <c r="N1762" s="436"/>
      <c r="O1762" s="436"/>
      <c r="P1762" s="11"/>
      <c r="Q1762" s="55"/>
      <c r="R1762" s="57"/>
      <c r="U1762" s="72"/>
      <c r="V1762" s="206"/>
      <c r="W1762" s="210"/>
    </row>
    <row r="1763" spans="2:26" s="200" customFormat="1" ht="13.75" hidden="1" customHeight="1" x14ac:dyDescent="0.3">
      <c r="B1763" s="516"/>
      <c r="C1763" s="202"/>
      <c r="D1763" s="203"/>
      <c r="E1763" s="316"/>
      <c r="F1763" s="316"/>
      <c r="G1763" s="316"/>
      <c r="H1763" s="316"/>
      <c r="I1763" s="316"/>
      <c r="J1763" s="204"/>
      <c r="K1763" s="513"/>
      <c r="L1763" s="513"/>
      <c r="M1763" s="436"/>
      <c r="N1763" s="436"/>
      <c r="O1763" s="436"/>
      <c r="P1763" s="11"/>
      <c r="Q1763" s="41"/>
      <c r="R1763" s="57"/>
      <c r="U1763" s="211"/>
      <c r="V1763" s="206"/>
    </row>
    <row r="1764" spans="2:26" s="200" customFormat="1" ht="13.75" hidden="1" customHeight="1" x14ac:dyDescent="0.3">
      <c r="B1764" s="516"/>
      <c r="C1764" s="202"/>
      <c r="D1764" s="203"/>
      <c r="E1764" s="316"/>
      <c r="F1764" s="316"/>
      <c r="G1764" s="316"/>
      <c r="H1764" s="316"/>
      <c r="I1764" s="316"/>
      <c r="J1764" s="204"/>
      <c r="K1764" s="513"/>
      <c r="L1764" s="513"/>
      <c r="M1764" s="436"/>
      <c r="N1764" s="436"/>
      <c r="O1764" s="436"/>
      <c r="P1764" s="11"/>
      <c r="Q1764" s="50"/>
      <c r="R1764" s="197"/>
      <c r="U1764" s="212"/>
      <c r="V1764" s="206"/>
      <c r="W1764" s="210"/>
      <c r="Y1764" s="213"/>
    </row>
    <row r="1765" spans="2:26" s="200" customFormat="1" ht="13.75" hidden="1" customHeight="1" x14ac:dyDescent="0.3">
      <c r="B1765" s="516"/>
      <c r="C1765" s="202"/>
      <c r="D1765" s="203"/>
      <c r="E1765" s="316"/>
      <c r="F1765" s="316"/>
      <c r="G1765" s="316"/>
      <c r="H1765" s="316"/>
      <c r="I1765" s="316"/>
      <c r="J1765" s="204"/>
      <c r="K1765" s="513"/>
      <c r="L1765" s="513"/>
      <c r="M1765" s="436"/>
      <c r="N1765" s="436"/>
      <c r="O1765" s="436"/>
      <c r="P1765" s="11"/>
      <c r="Q1765" s="50"/>
      <c r="R1765" s="197"/>
      <c r="U1765" s="214"/>
      <c r="V1765" s="206"/>
      <c r="W1765" s="215"/>
    </row>
    <row r="1766" spans="2:26" s="200" customFormat="1" ht="13.75" hidden="1" customHeight="1" x14ac:dyDescent="0.3">
      <c r="B1766" s="516"/>
      <c r="C1766" s="202"/>
      <c r="D1766" s="203"/>
      <c r="E1766" s="316"/>
      <c r="F1766" s="316"/>
      <c r="G1766" s="316"/>
      <c r="H1766" s="316"/>
      <c r="I1766" s="316"/>
      <c r="J1766" s="204"/>
      <c r="K1766" s="513"/>
      <c r="L1766" s="513"/>
      <c r="M1766" s="436"/>
      <c r="N1766" s="436"/>
      <c r="O1766" s="436"/>
      <c r="P1766" s="11"/>
      <c r="Q1766" s="40"/>
      <c r="R1766" s="198"/>
      <c r="U1766" s="214"/>
      <c r="V1766" s="206"/>
    </row>
    <row r="1767" spans="2:26" s="200" customFormat="1" ht="13.75" hidden="1" customHeight="1" x14ac:dyDescent="0.3">
      <c r="B1767" s="516"/>
      <c r="C1767" s="319"/>
      <c r="D1767" s="216"/>
      <c r="E1767" s="11"/>
      <c r="F1767" s="11"/>
      <c r="G1767" s="11"/>
      <c r="H1767" s="11"/>
      <c r="I1767" s="11"/>
      <c r="J1767" s="204"/>
      <c r="K1767" s="513"/>
      <c r="L1767" s="513"/>
      <c r="M1767" s="436"/>
      <c r="N1767" s="436"/>
      <c r="O1767" s="436"/>
      <c r="P1767" s="11"/>
      <c r="Q1767" s="41"/>
      <c r="R1767" s="57"/>
      <c r="U1767" s="201"/>
    </row>
    <row r="1768" spans="2:26" s="200" customFormat="1" ht="5.25" hidden="1" customHeight="1" x14ac:dyDescent="0.3">
      <c r="B1768" s="318"/>
      <c r="C1768" s="318"/>
      <c r="D1768" s="217"/>
      <c r="E1768" s="318"/>
      <c r="F1768" s="318"/>
      <c r="G1768" s="318"/>
      <c r="H1768" s="318"/>
      <c r="I1768" s="318"/>
      <c r="J1768" s="318"/>
      <c r="K1768" s="517"/>
      <c r="L1768" s="517"/>
      <c r="M1768" s="318"/>
      <c r="N1768" s="517"/>
      <c r="O1768" s="517"/>
      <c r="P1768" s="517"/>
      <c r="Q1768" s="517"/>
      <c r="R1768" s="517"/>
      <c r="U1768" s="201"/>
    </row>
    <row r="1769" spans="2:26" s="200" customFormat="1" ht="15.75" hidden="1" customHeight="1" x14ac:dyDescent="0.3">
      <c r="B1769" s="319"/>
      <c r="C1769" s="319"/>
      <c r="D1769" s="199"/>
      <c r="E1769" s="319"/>
      <c r="F1769" s="319"/>
      <c r="G1769" s="319"/>
      <c r="H1769" s="319"/>
      <c r="I1769" s="319"/>
      <c r="J1769" s="319"/>
      <c r="K1769" s="515"/>
      <c r="L1769" s="515"/>
      <c r="M1769" s="436"/>
      <c r="N1769" s="436"/>
      <c r="O1769" s="436"/>
      <c r="P1769" s="11"/>
      <c r="Q1769" s="41"/>
      <c r="R1769" s="57"/>
      <c r="U1769" s="201"/>
    </row>
    <row r="1770" spans="2:26" s="200" customFormat="1" ht="13.75" hidden="1" customHeight="1" x14ac:dyDescent="0.3">
      <c r="B1770" s="516"/>
      <c r="C1770" s="202"/>
      <c r="D1770" s="203"/>
      <c r="E1770" s="316"/>
      <c r="F1770" s="316"/>
      <c r="G1770" s="316"/>
      <c r="H1770" s="316"/>
      <c r="I1770" s="316"/>
      <c r="J1770" s="204"/>
      <c r="K1770" s="513"/>
      <c r="L1770" s="513"/>
      <c r="M1770" s="436"/>
      <c r="N1770" s="436"/>
      <c r="O1770" s="436"/>
      <c r="P1770" s="11"/>
      <c r="Q1770" s="55"/>
      <c r="R1770" s="196"/>
      <c r="U1770" s="205"/>
      <c r="V1770" s="206"/>
      <c r="W1770" s="207"/>
    </row>
    <row r="1771" spans="2:26" s="200" customFormat="1" ht="13.75" hidden="1" customHeight="1" x14ac:dyDescent="0.3">
      <c r="B1771" s="516"/>
      <c r="C1771" s="202"/>
      <c r="D1771" s="203"/>
      <c r="E1771" s="316"/>
      <c r="F1771" s="316"/>
      <c r="G1771" s="316"/>
      <c r="H1771" s="316"/>
      <c r="I1771" s="316"/>
      <c r="J1771" s="204"/>
      <c r="K1771" s="513"/>
      <c r="L1771" s="513"/>
      <c r="M1771" s="436"/>
      <c r="N1771" s="436"/>
      <c r="O1771" s="436"/>
      <c r="P1771" s="11"/>
      <c r="Q1771" s="81"/>
      <c r="R1771" s="197"/>
      <c r="U1771" s="205"/>
      <c r="V1771" s="206"/>
      <c r="W1771" s="208"/>
      <c r="Y1771" s="209"/>
    </row>
    <row r="1772" spans="2:26" s="200" customFormat="1" ht="13.75" hidden="1" customHeight="1" x14ac:dyDescent="0.3">
      <c r="B1772" s="516"/>
      <c r="C1772" s="202"/>
      <c r="D1772" s="203"/>
      <c r="E1772" s="316"/>
      <c r="F1772" s="316"/>
      <c r="G1772" s="316"/>
      <c r="H1772" s="316"/>
      <c r="I1772" s="316"/>
      <c r="J1772" s="204"/>
      <c r="K1772" s="513"/>
      <c r="L1772" s="513"/>
      <c r="M1772" s="436"/>
      <c r="N1772" s="436"/>
      <c r="O1772" s="436"/>
      <c r="P1772" s="11"/>
      <c r="Q1772" s="55"/>
      <c r="R1772" s="57"/>
      <c r="U1772" s="72"/>
      <c r="V1772" s="206"/>
      <c r="W1772" s="210"/>
      <c r="X1772" s="218"/>
      <c r="Y1772" s="218"/>
      <c r="Z1772" s="218"/>
    </row>
    <row r="1773" spans="2:26" s="200" customFormat="1" ht="13.75" hidden="1" customHeight="1" x14ac:dyDescent="0.3">
      <c r="B1773" s="516"/>
      <c r="C1773" s="202"/>
      <c r="D1773" s="203"/>
      <c r="E1773" s="316"/>
      <c r="F1773" s="316"/>
      <c r="G1773" s="316"/>
      <c r="H1773" s="316"/>
      <c r="I1773" s="316"/>
      <c r="J1773" s="204"/>
      <c r="K1773" s="513"/>
      <c r="L1773" s="513"/>
      <c r="M1773" s="436"/>
      <c r="N1773" s="436"/>
      <c r="O1773" s="436"/>
      <c r="P1773" s="11"/>
      <c r="Q1773" s="41"/>
      <c r="R1773" s="57"/>
      <c r="U1773" s="211"/>
      <c r="V1773" s="206"/>
    </row>
    <row r="1774" spans="2:26" s="200" customFormat="1" ht="13.75" hidden="1" customHeight="1" x14ac:dyDescent="0.3">
      <c r="B1774" s="516"/>
      <c r="C1774" s="202"/>
      <c r="D1774" s="203"/>
      <c r="E1774" s="316"/>
      <c r="F1774" s="316"/>
      <c r="G1774" s="316"/>
      <c r="H1774" s="316"/>
      <c r="I1774" s="316"/>
      <c r="J1774" s="204"/>
      <c r="K1774" s="513"/>
      <c r="L1774" s="513"/>
      <c r="M1774" s="436"/>
      <c r="N1774" s="436"/>
      <c r="O1774" s="436"/>
      <c r="P1774" s="11"/>
      <c r="Q1774" s="50"/>
      <c r="R1774" s="197"/>
      <c r="U1774" s="212"/>
      <c r="V1774" s="206"/>
      <c r="W1774" s="219"/>
      <c r="Y1774" s="213"/>
    </row>
    <row r="1775" spans="2:26" s="200" customFormat="1" ht="13.75" hidden="1" customHeight="1" x14ac:dyDescent="0.3">
      <c r="B1775" s="516"/>
      <c r="C1775" s="202"/>
      <c r="D1775" s="203"/>
      <c r="E1775" s="316"/>
      <c r="F1775" s="316"/>
      <c r="G1775" s="316"/>
      <c r="H1775" s="316"/>
      <c r="I1775" s="316"/>
      <c r="J1775" s="204"/>
      <c r="K1775" s="513"/>
      <c r="L1775" s="513"/>
      <c r="M1775" s="436"/>
      <c r="N1775" s="436"/>
      <c r="O1775" s="436"/>
      <c r="P1775" s="11"/>
      <c r="Q1775" s="50"/>
      <c r="R1775" s="197"/>
      <c r="U1775" s="214"/>
      <c r="V1775" s="206"/>
      <c r="W1775" s="215"/>
    </row>
    <row r="1776" spans="2:26" s="200" customFormat="1" ht="13.75" hidden="1" customHeight="1" x14ac:dyDescent="0.3">
      <c r="B1776" s="516"/>
      <c r="C1776" s="202"/>
      <c r="D1776" s="203"/>
      <c r="E1776" s="316"/>
      <c r="F1776" s="316"/>
      <c r="G1776" s="316"/>
      <c r="H1776" s="316"/>
      <c r="I1776" s="316"/>
      <c r="J1776" s="204"/>
      <c r="K1776" s="513"/>
      <c r="L1776" s="513"/>
      <c r="M1776" s="436"/>
      <c r="N1776" s="436"/>
      <c r="O1776" s="436"/>
      <c r="P1776" s="11"/>
      <c r="Q1776" s="40"/>
      <c r="R1776" s="198"/>
      <c r="U1776" s="214"/>
      <c r="V1776" s="206"/>
    </row>
    <row r="1777" spans="1:28" s="200" customFormat="1" ht="13.75" hidden="1" customHeight="1" x14ac:dyDescent="0.3">
      <c r="B1777" s="516"/>
      <c r="C1777" s="319"/>
      <c r="D1777" s="220"/>
      <c r="E1777" s="11"/>
      <c r="F1777" s="11"/>
      <c r="G1777" s="11"/>
      <c r="H1777" s="11"/>
      <c r="I1777" s="11"/>
      <c r="J1777" s="204"/>
      <c r="K1777" s="513"/>
      <c r="L1777" s="513"/>
      <c r="M1777" s="436"/>
      <c r="N1777" s="436"/>
      <c r="O1777" s="436"/>
      <c r="P1777" s="11"/>
      <c r="Q1777" s="41"/>
      <c r="R1777" s="57"/>
      <c r="U1777" s="201"/>
    </row>
    <row r="1778" spans="1:28" s="200" customFormat="1" ht="5.25" hidden="1" customHeight="1" x14ac:dyDescent="0.3">
      <c r="B1778" s="318"/>
      <c r="C1778" s="318"/>
      <c r="D1778" s="217"/>
      <c r="E1778" s="318"/>
      <c r="F1778" s="318"/>
      <c r="G1778" s="318"/>
      <c r="H1778" s="318"/>
      <c r="I1778" s="318"/>
      <c r="J1778" s="318"/>
      <c r="K1778" s="517"/>
      <c r="L1778" s="517"/>
      <c r="M1778" s="318"/>
      <c r="N1778" s="517"/>
      <c r="O1778" s="517"/>
      <c r="P1778" s="517"/>
      <c r="Q1778" s="517"/>
      <c r="R1778" s="517"/>
      <c r="U1778" s="201"/>
    </row>
    <row r="1779" spans="1:28" s="221" customFormat="1" ht="13.75" hidden="1" customHeight="1" x14ac:dyDescent="0.3">
      <c r="A1779" s="200"/>
      <c r="B1779" s="319"/>
      <c r="C1779" s="319"/>
      <c r="D1779" s="199"/>
      <c r="E1779" s="319"/>
      <c r="F1779" s="319"/>
      <c r="G1779" s="319"/>
      <c r="H1779" s="319"/>
      <c r="I1779" s="319"/>
      <c r="J1779" s="319"/>
      <c r="K1779" s="515"/>
      <c r="L1779" s="515"/>
      <c r="M1779" s="436"/>
      <c r="N1779" s="436"/>
      <c r="O1779" s="436"/>
      <c r="P1779" s="11"/>
      <c r="Q1779" s="41"/>
      <c r="R1779" s="57"/>
      <c r="S1779" s="200"/>
      <c r="T1779" s="200"/>
      <c r="U1779" s="201"/>
      <c r="V1779" s="200"/>
      <c r="W1779" s="200"/>
      <c r="X1779" s="200"/>
      <c r="Y1779" s="200"/>
      <c r="Z1779" s="200"/>
      <c r="AA1779" s="200"/>
      <c r="AB1779" s="200"/>
    </row>
    <row r="1780" spans="1:28" s="200" customFormat="1" ht="12.75" hidden="1" customHeight="1" x14ac:dyDescent="0.3">
      <c r="B1780" s="516"/>
      <c r="C1780" s="202"/>
      <c r="D1780" s="203"/>
      <c r="E1780" s="316"/>
      <c r="F1780" s="316"/>
      <c r="G1780" s="316"/>
      <c r="H1780" s="316"/>
      <c r="I1780" s="316"/>
      <c r="J1780" s="204"/>
      <c r="K1780" s="513"/>
      <c r="L1780" s="513"/>
      <c r="M1780" s="436"/>
      <c r="N1780" s="436"/>
      <c r="O1780" s="436"/>
      <c r="P1780" s="11"/>
      <c r="Q1780" s="55"/>
      <c r="R1780" s="196"/>
      <c r="U1780" s="205"/>
      <c r="V1780" s="206"/>
      <c r="W1780" s="207"/>
    </row>
    <row r="1781" spans="1:28" s="200" customFormat="1" hidden="1" x14ac:dyDescent="0.3">
      <c r="B1781" s="516"/>
      <c r="C1781" s="202"/>
      <c r="D1781" s="203"/>
      <c r="E1781" s="316"/>
      <c r="F1781" s="316"/>
      <c r="G1781" s="316"/>
      <c r="H1781" s="316"/>
      <c r="I1781" s="316"/>
      <c r="J1781" s="204"/>
      <c r="K1781" s="513"/>
      <c r="L1781" s="513"/>
      <c r="M1781" s="436"/>
      <c r="N1781" s="436"/>
      <c r="O1781" s="436"/>
      <c r="P1781" s="11"/>
      <c r="Q1781" s="81"/>
      <c r="R1781" s="197"/>
      <c r="U1781" s="205"/>
      <c r="V1781" s="206"/>
      <c r="W1781" s="208"/>
      <c r="Y1781" s="209"/>
    </row>
    <row r="1782" spans="1:28" s="200" customFormat="1" hidden="1" x14ac:dyDescent="0.3">
      <c r="B1782" s="516"/>
      <c r="C1782" s="202"/>
      <c r="D1782" s="203"/>
      <c r="E1782" s="316"/>
      <c r="F1782" s="316"/>
      <c r="G1782" s="316"/>
      <c r="H1782" s="316"/>
      <c r="I1782" s="316"/>
      <c r="J1782" s="204"/>
      <c r="K1782" s="513"/>
      <c r="L1782" s="513"/>
      <c r="M1782" s="436"/>
      <c r="N1782" s="436"/>
      <c r="O1782" s="436"/>
      <c r="P1782" s="11"/>
      <c r="Q1782" s="55"/>
      <c r="R1782" s="57"/>
      <c r="U1782" s="72"/>
      <c r="V1782" s="206"/>
      <c r="W1782" s="210"/>
    </row>
    <row r="1783" spans="1:28" s="200" customFormat="1" hidden="1" x14ac:dyDescent="0.3">
      <c r="B1783" s="516"/>
      <c r="C1783" s="202"/>
      <c r="D1783" s="203"/>
      <c r="E1783" s="316"/>
      <c r="F1783" s="316"/>
      <c r="G1783" s="316"/>
      <c r="H1783" s="316"/>
      <c r="I1783" s="316"/>
      <c r="J1783" s="204"/>
      <c r="K1783" s="513"/>
      <c r="L1783" s="513"/>
      <c r="M1783" s="436"/>
      <c r="N1783" s="436"/>
      <c r="O1783" s="436"/>
      <c r="P1783" s="11"/>
      <c r="Q1783" s="41"/>
      <c r="R1783" s="57"/>
      <c r="U1783" s="211"/>
      <c r="V1783" s="206"/>
    </row>
    <row r="1784" spans="1:28" s="200" customFormat="1" hidden="1" x14ac:dyDescent="0.3">
      <c r="B1784" s="516"/>
      <c r="C1784" s="202"/>
      <c r="D1784" s="203"/>
      <c r="E1784" s="316"/>
      <c r="F1784" s="316"/>
      <c r="G1784" s="316"/>
      <c r="H1784" s="316"/>
      <c r="I1784" s="316"/>
      <c r="J1784" s="204"/>
      <c r="K1784" s="513"/>
      <c r="L1784" s="513"/>
      <c r="M1784" s="436"/>
      <c r="N1784" s="436"/>
      <c r="O1784" s="436"/>
      <c r="P1784" s="11"/>
      <c r="Q1784" s="50"/>
      <c r="R1784" s="197"/>
      <c r="U1784" s="212"/>
      <c r="V1784" s="206"/>
      <c r="W1784" s="219"/>
      <c r="Y1784" s="213"/>
    </row>
    <row r="1785" spans="1:28" s="200" customFormat="1" hidden="1" x14ac:dyDescent="0.3">
      <c r="B1785" s="516"/>
      <c r="C1785" s="202"/>
      <c r="D1785" s="203"/>
      <c r="E1785" s="316"/>
      <c r="F1785" s="316"/>
      <c r="G1785" s="316"/>
      <c r="H1785" s="316"/>
      <c r="I1785" s="316"/>
      <c r="J1785" s="204"/>
      <c r="K1785" s="513"/>
      <c r="L1785" s="513"/>
      <c r="M1785" s="436"/>
      <c r="N1785" s="436"/>
      <c r="O1785" s="436"/>
      <c r="P1785" s="11"/>
      <c r="Q1785" s="50"/>
      <c r="R1785" s="197"/>
      <c r="U1785" s="214"/>
      <c r="V1785" s="206"/>
      <c r="W1785" s="215"/>
    </row>
    <row r="1786" spans="1:28" s="200" customFormat="1" hidden="1" x14ac:dyDescent="0.3">
      <c r="B1786" s="516"/>
      <c r="C1786" s="202"/>
      <c r="D1786" s="203"/>
      <c r="E1786" s="316"/>
      <c r="F1786" s="316"/>
      <c r="G1786" s="316"/>
      <c r="H1786" s="316"/>
      <c r="I1786" s="316"/>
      <c r="J1786" s="204"/>
      <c r="K1786" s="513"/>
      <c r="L1786" s="513"/>
      <c r="M1786" s="436"/>
      <c r="N1786" s="436"/>
      <c r="O1786" s="436"/>
      <c r="P1786" s="11"/>
      <c r="Q1786" s="40"/>
      <c r="R1786" s="198"/>
      <c r="U1786" s="214"/>
      <c r="V1786" s="206"/>
    </row>
    <row r="1787" spans="1:28" s="200" customFormat="1" hidden="1" x14ac:dyDescent="0.3">
      <c r="B1787" s="516"/>
      <c r="C1787" s="319"/>
      <c r="D1787" s="216"/>
      <c r="E1787" s="11"/>
      <c r="F1787" s="11"/>
      <c r="G1787" s="11"/>
      <c r="H1787" s="11"/>
      <c r="I1787" s="11"/>
      <c r="J1787" s="204"/>
      <c r="K1787" s="513"/>
      <c r="L1787" s="513"/>
      <c r="M1787" s="436"/>
      <c r="N1787" s="436"/>
      <c r="O1787" s="436"/>
      <c r="P1787" s="11"/>
      <c r="Q1787" s="41"/>
      <c r="R1787" s="57"/>
      <c r="U1787" s="201"/>
    </row>
    <row r="1788" spans="1:28" s="200" customFormat="1" hidden="1" x14ac:dyDescent="0.3">
      <c r="B1788" s="318"/>
      <c r="C1788" s="318"/>
      <c r="D1788" s="217"/>
      <c r="E1788" s="318"/>
      <c r="F1788" s="318"/>
      <c r="G1788" s="318"/>
      <c r="H1788" s="318"/>
      <c r="I1788" s="318"/>
      <c r="J1788" s="318"/>
      <c r="K1788" s="517"/>
      <c r="L1788" s="517"/>
      <c r="M1788" s="318"/>
      <c r="N1788" s="517"/>
      <c r="O1788" s="517"/>
      <c r="P1788" s="517"/>
      <c r="Q1788" s="517"/>
      <c r="R1788" s="517"/>
      <c r="U1788" s="201"/>
    </row>
    <row r="1789" spans="1:28" s="200" customFormat="1" hidden="1" x14ac:dyDescent="0.3">
      <c r="B1789" s="319"/>
      <c r="C1789" s="319"/>
      <c r="D1789" s="199"/>
      <c r="E1789" s="319"/>
      <c r="F1789" s="222"/>
      <c r="G1789" s="319"/>
      <c r="H1789" s="319"/>
      <c r="I1789" s="319"/>
      <c r="J1789" s="319"/>
      <c r="K1789" s="515"/>
      <c r="L1789" s="515"/>
      <c r="M1789" s="436"/>
      <c r="N1789" s="436"/>
      <c r="O1789" s="436"/>
      <c r="P1789" s="11"/>
      <c r="Q1789" s="41"/>
      <c r="R1789" s="57"/>
      <c r="U1789" s="201"/>
    </row>
    <row r="1790" spans="1:28" s="200" customFormat="1" hidden="1" x14ac:dyDescent="0.3">
      <c r="B1790" s="516"/>
      <c r="C1790" s="202"/>
      <c r="D1790" s="203"/>
      <c r="E1790" s="316"/>
      <c r="F1790" s="316"/>
      <c r="G1790" s="316"/>
      <c r="H1790" s="316"/>
      <c r="I1790" s="316"/>
      <c r="J1790" s="204"/>
      <c r="K1790" s="513"/>
      <c r="L1790" s="513"/>
      <c r="M1790" s="436"/>
      <c r="N1790" s="436"/>
      <c r="O1790" s="436"/>
      <c r="P1790" s="11"/>
      <c r="Q1790" s="55"/>
      <c r="R1790" s="196"/>
      <c r="U1790" s="205"/>
      <c r="V1790" s="206"/>
      <c r="W1790" s="207"/>
    </row>
    <row r="1791" spans="1:28" s="200" customFormat="1" hidden="1" x14ac:dyDescent="0.3">
      <c r="B1791" s="516"/>
      <c r="C1791" s="202"/>
      <c r="D1791" s="203"/>
      <c r="E1791" s="316"/>
      <c r="F1791" s="316"/>
      <c r="G1791" s="316"/>
      <c r="H1791" s="316"/>
      <c r="I1791" s="316"/>
      <c r="J1791" s="204"/>
      <c r="K1791" s="513"/>
      <c r="L1791" s="513"/>
      <c r="M1791" s="436"/>
      <c r="N1791" s="436"/>
      <c r="O1791" s="436"/>
      <c r="P1791" s="11"/>
      <c r="Q1791" s="81"/>
      <c r="R1791" s="197"/>
      <c r="U1791" s="205"/>
      <c r="V1791" s="206"/>
      <c r="W1791" s="208"/>
      <c r="Y1791" s="209"/>
    </row>
    <row r="1792" spans="1:28" s="200" customFormat="1" hidden="1" x14ac:dyDescent="0.3">
      <c r="B1792" s="516"/>
      <c r="C1792" s="202"/>
      <c r="D1792" s="203"/>
      <c r="E1792" s="316"/>
      <c r="F1792" s="316"/>
      <c r="G1792" s="316"/>
      <c r="H1792" s="316"/>
      <c r="I1792" s="316"/>
      <c r="J1792" s="204"/>
      <c r="K1792" s="513"/>
      <c r="L1792" s="513"/>
      <c r="M1792" s="436"/>
      <c r="N1792" s="436"/>
      <c r="O1792" s="436"/>
      <c r="P1792" s="11"/>
      <c r="Q1792" s="55"/>
      <c r="R1792" s="57"/>
      <c r="U1792" s="72"/>
      <c r="V1792" s="206"/>
      <c r="W1792" s="210"/>
      <c r="X1792" s="218"/>
      <c r="Y1792" s="218"/>
      <c r="Z1792" s="218"/>
    </row>
    <row r="1793" spans="2:25" s="200" customFormat="1" hidden="1" x14ac:dyDescent="0.3">
      <c r="B1793" s="516"/>
      <c r="C1793" s="202"/>
      <c r="D1793" s="203"/>
      <c r="E1793" s="316"/>
      <c r="F1793" s="316"/>
      <c r="G1793" s="316"/>
      <c r="H1793" s="316"/>
      <c r="I1793" s="316"/>
      <c r="J1793" s="204"/>
      <c r="K1793" s="513"/>
      <c r="L1793" s="513"/>
      <c r="M1793" s="436"/>
      <c r="N1793" s="436"/>
      <c r="O1793" s="436"/>
      <c r="P1793" s="11"/>
      <c r="Q1793" s="41"/>
      <c r="R1793" s="57"/>
      <c r="U1793" s="211"/>
      <c r="V1793" s="206"/>
    </row>
    <row r="1794" spans="2:25" s="200" customFormat="1" hidden="1" x14ac:dyDescent="0.3">
      <c r="B1794" s="516"/>
      <c r="C1794" s="202"/>
      <c r="D1794" s="203"/>
      <c r="E1794" s="316"/>
      <c r="F1794" s="316"/>
      <c r="G1794" s="316"/>
      <c r="H1794" s="316"/>
      <c r="I1794" s="316"/>
      <c r="J1794" s="204"/>
      <c r="K1794" s="513"/>
      <c r="L1794" s="513"/>
      <c r="M1794" s="436"/>
      <c r="N1794" s="436"/>
      <c r="O1794" s="436"/>
      <c r="P1794" s="11"/>
      <c r="Q1794" s="50"/>
      <c r="R1794" s="197"/>
      <c r="U1794" s="212"/>
      <c r="V1794" s="206"/>
      <c r="W1794" s="219"/>
      <c r="Y1794" s="213"/>
    </row>
    <row r="1795" spans="2:25" s="200" customFormat="1" hidden="1" x14ac:dyDescent="0.3">
      <c r="B1795" s="516"/>
      <c r="C1795" s="202"/>
      <c r="D1795" s="203"/>
      <c r="E1795" s="316"/>
      <c r="F1795" s="316"/>
      <c r="G1795" s="316"/>
      <c r="H1795" s="316"/>
      <c r="I1795" s="316"/>
      <c r="J1795" s="204"/>
      <c r="K1795" s="513"/>
      <c r="L1795" s="513"/>
      <c r="M1795" s="436"/>
      <c r="N1795" s="436"/>
      <c r="O1795" s="436"/>
      <c r="P1795" s="11"/>
      <c r="Q1795" s="50"/>
      <c r="R1795" s="197"/>
      <c r="U1795" s="214"/>
      <c r="V1795" s="206"/>
      <c r="W1795" s="215"/>
    </row>
    <row r="1796" spans="2:25" s="200" customFormat="1" hidden="1" x14ac:dyDescent="0.3">
      <c r="B1796" s="516"/>
      <c r="C1796" s="202"/>
      <c r="D1796" s="203"/>
      <c r="E1796" s="316"/>
      <c r="F1796" s="316"/>
      <c r="G1796" s="316"/>
      <c r="H1796" s="316"/>
      <c r="I1796" s="316"/>
      <c r="J1796" s="204"/>
      <c r="K1796" s="513"/>
      <c r="L1796" s="513"/>
      <c r="M1796" s="436"/>
      <c r="N1796" s="436"/>
      <c r="O1796" s="436"/>
      <c r="P1796" s="11"/>
      <c r="Q1796" s="40"/>
      <c r="R1796" s="198"/>
      <c r="U1796" s="214"/>
      <c r="V1796" s="206"/>
    </row>
    <row r="1797" spans="2:25" s="200" customFormat="1" hidden="1" x14ac:dyDescent="0.3">
      <c r="B1797" s="516"/>
      <c r="C1797" s="319"/>
      <c r="D1797" s="220"/>
      <c r="E1797" s="11"/>
      <c r="F1797" s="11"/>
      <c r="G1797" s="11"/>
      <c r="H1797" s="11"/>
      <c r="I1797" s="11"/>
      <c r="J1797" s="204"/>
      <c r="K1797" s="513"/>
      <c r="L1797" s="513"/>
      <c r="M1797" s="436"/>
      <c r="N1797" s="436"/>
      <c r="O1797" s="436"/>
      <c r="P1797" s="11"/>
      <c r="Q1797" s="41"/>
      <c r="R1797" s="57"/>
      <c r="U1797" s="201"/>
    </row>
    <row r="1798" spans="2:25" s="200" customFormat="1" ht="5.25" hidden="1" customHeight="1" x14ac:dyDescent="0.3">
      <c r="B1798" s="315"/>
      <c r="C1798" s="319"/>
      <c r="D1798" s="220"/>
      <c r="E1798" s="11"/>
      <c r="F1798" s="11"/>
      <c r="G1798" s="11"/>
      <c r="H1798" s="11"/>
      <c r="I1798" s="11"/>
      <c r="J1798" s="204"/>
      <c r="K1798" s="316"/>
      <c r="L1798" s="316"/>
      <c r="M1798" s="317"/>
      <c r="N1798" s="317"/>
      <c r="O1798" s="317"/>
      <c r="P1798" s="11"/>
      <c r="Q1798" s="41"/>
      <c r="R1798" s="57"/>
      <c r="U1798" s="201"/>
    </row>
    <row r="1799" spans="2:25" s="200" customFormat="1" ht="13.75" hidden="1" customHeight="1" x14ac:dyDescent="0.3">
      <c r="B1799" s="518"/>
      <c r="C1799" s="518"/>
      <c r="D1799" s="223"/>
      <c r="E1799" s="223"/>
      <c r="F1799" s="223"/>
      <c r="G1799" s="223"/>
      <c r="H1799" s="223"/>
      <c r="I1799" s="223"/>
      <c r="J1799" s="224"/>
      <c r="K1799" s="518"/>
      <c r="L1799" s="518"/>
      <c r="M1799" s="518"/>
      <c r="N1799" s="518"/>
      <c r="O1799" s="225"/>
      <c r="P1799" s="226"/>
      <c r="Q1799" s="227"/>
      <c r="R1799" s="228"/>
      <c r="U1799" s="201"/>
    </row>
    <row r="1800" spans="2:25" s="200" customFormat="1" ht="5.25" hidden="1" customHeight="1" x14ac:dyDescent="0.3">
      <c r="B1800" s="318"/>
      <c r="C1800" s="318"/>
      <c r="D1800" s="217"/>
      <c r="E1800" s="318"/>
      <c r="F1800" s="318"/>
      <c r="G1800" s="318"/>
      <c r="H1800" s="318"/>
      <c r="I1800" s="318"/>
      <c r="J1800" s="318"/>
      <c r="K1800" s="517"/>
      <c r="L1800" s="517"/>
      <c r="M1800" s="318"/>
      <c r="N1800" s="517"/>
      <c r="O1800" s="517"/>
      <c r="P1800" s="517"/>
      <c r="Q1800" s="517"/>
      <c r="R1800" s="517"/>
      <c r="U1800" s="201"/>
    </row>
    <row r="1801" spans="2:25" s="200" customFormat="1" ht="15.75" hidden="1" customHeight="1" x14ac:dyDescent="0.3">
      <c r="B1801" s="319"/>
      <c r="C1801" s="319"/>
      <c r="D1801" s="199"/>
      <c r="E1801" s="319"/>
      <c r="F1801" s="319"/>
      <c r="G1801" s="319"/>
      <c r="H1801" s="319"/>
      <c r="I1801" s="319"/>
      <c r="J1801" s="319"/>
      <c r="K1801" s="515"/>
      <c r="L1801" s="515"/>
      <c r="M1801" s="436"/>
      <c r="N1801" s="436"/>
      <c r="O1801" s="436"/>
      <c r="P1801" s="11"/>
      <c r="Q1801" s="41"/>
      <c r="R1801" s="57"/>
      <c r="U1801" s="201"/>
    </row>
    <row r="1802" spans="2:25" s="200" customFormat="1" ht="13.75" hidden="1" customHeight="1" x14ac:dyDescent="0.3">
      <c r="B1802" s="516"/>
      <c r="C1802" s="202"/>
      <c r="D1802" s="203"/>
      <c r="E1802" s="316"/>
      <c r="F1802" s="316"/>
      <c r="G1802" s="316"/>
      <c r="H1802" s="316"/>
      <c r="I1802" s="316"/>
      <c r="J1802" s="204"/>
      <c r="K1802" s="513"/>
      <c r="L1802" s="513"/>
      <c r="M1802" s="436"/>
      <c r="N1802" s="436"/>
      <c r="O1802" s="436"/>
      <c r="P1802" s="11"/>
      <c r="Q1802" s="55"/>
      <c r="R1802" s="196"/>
      <c r="U1802" s="205"/>
      <c r="V1802" s="206"/>
      <c r="W1802" s="207"/>
    </row>
    <row r="1803" spans="2:25" s="200" customFormat="1" ht="13.75" hidden="1" customHeight="1" x14ac:dyDescent="0.3">
      <c r="B1803" s="516"/>
      <c r="C1803" s="202"/>
      <c r="D1803" s="203"/>
      <c r="E1803" s="316"/>
      <c r="F1803" s="316"/>
      <c r="G1803" s="316"/>
      <c r="H1803" s="316"/>
      <c r="I1803" s="316"/>
      <c r="J1803" s="204"/>
      <c r="K1803" s="513"/>
      <c r="L1803" s="513"/>
      <c r="M1803" s="436"/>
      <c r="N1803" s="436"/>
      <c r="O1803" s="436"/>
      <c r="P1803" s="11"/>
      <c r="Q1803" s="81"/>
      <c r="R1803" s="197"/>
      <c r="U1803" s="205"/>
      <c r="V1803" s="206"/>
      <c r="W1803" s="208"/>
      <c r="Y1803" s="209"/>
    </row>
    <row r="1804" spans="2:25" s="200" customFormat="1" ht="13.75" hidden="1" customHeight="1" x14ac:dyDescent="0.3">
      <c r="B1804" s="516"/>
      <c r="C1804" s="202"/>
      <c r="D1804" s="203"/>
      <c r="E1804" s="316"/>
      <c r="F1804" s="316"/>
      <c r="G1804" s="316"/>
      <c r="H1804" s="316"/>
      <c r="I1804" s="316"/>
      <c r="J1804" s="204"/>
      <c r="K1804" s="513"/>
      <c r="L1804" s="513"/>
      <c r="M1804" s="436"/>
      <c r="N1804" s="436"/>
      <c r="O1804" s="436"/>
      <c r="P1804" s="11"/>
      <c r="Q1804" s="55"/>
      <c r="R1804" s="57"/>
      <c r="U1804" s="72"/>
      <c r="V1804" s="206"/>
      <c r="W1804" s="210"/>
    </row>
    <row r="1805" spans="2:25" s="200" customFormat="1" ht="13.75" hidden="1" customHeight="1" x14ac:dyDescent="0.3">
      <c r="B1805" s="516"/>
      <c r="C1805" s="202"/>
      <c r="D1805" s="203"/>
      <c r="E1805" s="316"/>
      <c r="F1805" s="316"/>
      <c r="G1805" s="316"/>
      <c r="H1805" s="316"/>
      <c r="I1805" s="316"/>
      <c r="J1805" s="204"/>
      <c r="K1805" s="513"/>
      <c r="L1805" s="513"/>
      <c r="M1805" s="436"/>
      <c r="N1805" s="436"/>
      <c r="O1805" s="436"/>
      <c r="P1805" s="11"/>
      <c r="Q1805" s="41"/>
      <c r="R1805" s="57"/>
      <c r="U1805" s="211"/>
      <c r="V1805" s="206"/>
    </row>
    <row r="1806" spans="2:25" s="200" customFormat="1" ht="13.75" hidden="1" customHeight="1" x14ac:dyDescent="0.3">
      <c r="B1806" s="516"/>
      <c r="C1806" s="202"/>
      <c r="D1806" s="203"/>
      <c r="E1806" s="316"/>
      <c r="F1806" s="316"/>
      <c r="G1806" s="316"/>
      <c r="H1806" s="316"/>
      <c r="I1806" s="316"/>
      <c r="J1806" s="204"/>
      <c r="K1806" s="513"/>
      <c r="L1806" s="513"/>
      <c r="M1806" s="436"/>
      <c r="N1806" s="436"/>
      <c r="O1806" s="436"/>
      <c r="P1806" s="11"/>
      <c r="Q1806" s="50"/>
      <c r="R1806" s="197"/>
      <c r="U1806" s="212"/>
      <c r="V1806" s="206"/>
      <c r="W1806" s="210"/>
      <c r="Y1806" s="213"/>
    </row>
    <row r="1807" spans="2:25" s="200" customFormat="1" ht="13.75" hidden="1" customHeight="1" x14ac:dyDescent="0.3">
      <c r="B1807" s="516"/>
      <c r="C1807" s="202"/>
      <c r="D1807" s="203"/>
      <c r="E1807" s="316"/>
      <c r="F1807" s="316"/>
      <c r="G1807" s="316"/>
      <c r="H1807" s="316"/>
      <c r="I1807" s="316"/>
      <c r="J1807" s="204"/>
      <c r="K1807" s="513"/>
      <c r="L1807" s="513"/>
      <c r="M1807" s="436"/>
      <c r="N1807" s="436"/>
      <c r="O1807" s="436"/>
      <c r="P1807" s="11"/>
      <c r="Q1807" s="50"/>
      <c r="R1807" s="197"/>
      <c r="U1807" s="214"/>
      <c r="V1807" s="206"/>
      <c r="W1807" s="215"/>
    </row>
    <row r="1808" spans="2:25" s="200" customFormat="1" ht="13.75" hidden="1" customHeight="1" x14ac:dyDescent="0.3">
      <c r="B1808" s="516"/>
      <c r="C1808" s="202"/>
      <c r="D1808" s="203"/>
      <c r="E1808" s="316"/>
      <c r="F1808" s="316"/>
      <c r="G1808" s="316"/>
      <c r="H1808" s="316"/>
      <c r="I1808" s="316"/>
      <c r="J1808" s="204"/>
      <c r="K1808" s="513"/>
      <c r="L1808" s="513"/>
      <c r="M1808" s="436"/>
      <c r="N1808" s="436"/>
      <c r="O1808" s="436"/>
      <c r="P1808" s="11"/>
      <c r="Q1808" s="40"/>
      <c r="R1808" s="198"/>
      <c r="U1808" s="214"/>
      <c r="V1808" s="206"/>
    </row>
    <row r="1809" spans="1:28" s="200" customFormat="1" ht="13.75" hidden="1" customHeight="1" x14ac:dyDescent="0.3">
      <c r="B1809" s="516"/>
      <c r="C1809" s="319"/>
      <c r="D1809" s="216"/>
      <c r="E1809" s="11"/>
      <c r="F1809" s="11"/>
      <c r="G1809" s="11"/>
      <c r="H1809" s="11"/>
      <c r="I1809" s="11"/>
      <c r="J1809" s="204"/>
      <c r="K1809" s="513"/>
      <c r="L1809" s="513"/>
      <c r="M1809" s="436"/>
      <c r="N1809" s="436"/>
      <c r="O1809" s="436"/>
      <c r="P1809" s="11"/>
      <c r="Q1809" s="41"/>
      <c r="R1809" s="57"/>
      <c r="U1809" s="201"/>
    </row>
    <row r="1810" spans="1:28" s="200" customFormat="1" ht="5.25" hidden="1" customHeight="1" x14ac:dyDescent="0.3">
      <c r="B1810" s="318"/>
      <c r="C1810" s="318"/>
      <c r="D1810" s="217"/>
      <c r="E1810" s="318"/>
      <c r="F1810" s="318"/>
      <c r="G1810" s="318"/>
      <c r="H1810" s="318"/>
      <c r="I1810" s="318"/>
      <c r="J1810" s="318"/>
      <c r="K1810" s="517"/>
      <c r="L1810" s="517"/>
      <c r="M1810" s="318"/>
      <c r="N1810" s="517"/>
      <c r="O1810" s="517"/>
      <c r="P1810" s="517"/>
      <c r="Q1810" s="517"/>
      <c r="R1810" s="517"/>
      <c r="U1810" s="201"/>
    </row>
    <row r="1811" spans="1:28" s="200" customFormat="1" ht="15.75" hidden="1" customHeight="1" x14ac:dyDescent="0.3">
      <c r="B1811" s="319"/>
      <c r="C1811" s="319"/>
      <c r="D1811" s="199"/>
      <c r="E1811" s="319"/>
      <c r="F1811" s="319"/>
      <c r="G1811" s="319"/>
      <c r="H1811" s="319"/>
      <c r="I1811" s="319"/>
      <c r="J1811" s="319"/>
      <c r="K1811" s="515"/>
      <c r="L1811" s="515"/>
      <c r="M1811" s="436"/>
      <c r="N1811" s="436"/>
      <c r="O1811" s="436"/>
      <c r="P1811" s="11"/>
      <c r="Q1811" s="41"/>
      <c r="R1811" s="57"/>
      <c r="U1811" s="201"/>
    </row>
    <row r="1812" spans="1:28" s="200" customFormat="1" ht="13.75" hidden="1" customHeight="1" x14ac:dyDescent="0.3">
      <c r="B1812" s="516"/>
      <c r="C1812" s="202"/>
      <c r="D1812" s="203"/>
      <c r="E1812" s="316"/>
      <c r="F1812" s="316"/>
      <c r="G1812" s="316"/>
      <c r="H1812" s="316"/>
      <c r="I1812" s="316"/>
      <c r="J1812" s="204"/>
      <c r="K1812" s="513"/>
      <c r="L1812" s="513"/>
      <c r="M1812" s="436"/>
      <c r="N1812" s="436"/>
      <c r="O1812" s="436"/>
      <c r="P1812" s="11"/>
      <c r="Q1812" s="55"/>
      <c r="R1812" s="196"/>
      <c r="U1812" s="205"/>
      <c r="V1812" s="206"/>
      <c r="W1812" s="207"/>
    </row>
    <row r="1813" spans="1:28" s="200" customFormat="1" ht="13.75" hidden="1" customHeight="1" x14ac:dyDescent="0.3">
      <c r="B1813" s="516"/>
      <c r="C1813" s="202"/>
      <c r="D1813" s="203"/>
      <c r="E1813" s="316"/>
      <c r="F1813" s="316"/>
      <c r="G1813" s="316"/>
      <c r="H1813" s="316"/>
      <c r="I1813" s="316"/>
      <c r="J1813" s="204"/>
      <c r="K1813" s="513"/>
      <c r="L1813" s="513"/>
      <c r="M1813" s="436"/>
      <c r="N1813" s="436"/>
      <c r="O1813" s="436"/>
      <c r="P1813" s="11"/>
      <c r="Q1813" s="81"/>
      <c r="R1813" s="197"/>
      <c r="U1813" s="205"/>
      <c r="V1813" s="206"/>
      <c r="W1813" s="208"/>
      <c r="Y1813" s="209"/>
    </row>
    <row r="1814" spans="1:28" s="200" customFormat="1" ht="13.75" hidden="1" customHeight="1" x14ac:dyDescent="0.3">
      <c r="B1814" s="516"/>
      <c r="C1814" s="202"/>
      <c r="D1814" s="203"/>
      <c r="E1814" s="316"/>
      <c r="F1814" s="316"/>
      <c r="G1814" s="316"/>
      <c r="H1814" s="316"/>
      <c r="I1814" s="316"/>
      <c r="J1814" s="204"/>
      <c r="K1814" s="513"/>
      <c r="L1814" s="513"/>
      <c r="M1814" s="436"/>
      <c r="N1814" s="436"/>
      <c r="O1814" s="436"/>
      <c r="P1814" s="11"/>
      <c r="Q1814" s="55"/>
      <c r="R1814" s="57"/>
      <c r="U1814" s="72"/>
      <c r="V1814" s="206"/>
      <c r="W1814" s="210"/>
      <c r="X1814" s="218"/>
      <c r="Y1814" s="218"/>
      <c r="Z1814" s="218"/>
    </row>
    <row r="1815" spans="1:28" s="200" customFormat="1" ht="13.75" hidden="1" customHeight="1" x14ac:dyDescent="0.3">
      <c r="B1815" s="516"/>
      <c r="C1815" s="202"/>
      <c r="D1815" s="203"/>
      <c r="E1815" s="316"/>
      <c r="F1815" s="316"/>
      <c r="G1815" s="316"/>
      <c r="H1815" s="316"/>
      <c r="I1815" s="316"/>
      <c r="J1815" s="204"/>
      <c r="K1815" s="513"/>
      <c r="L1815" s="513"/>
      <c r="M1815" s="436"/>
      <c r="N1815" s="436"/>
      <c r="O1815" s="436"/>
      <c r="P1815" s="11"/>
      <c r="Q1815" s="41"/>
      <c r="R1815" s="57"/>
      <c r="U1815" s="211"/>
      <c r="V1815" s="206"/>
    </row>
    <row r="1816" spans="1:28" s="200" customFormat="1" ht="13.75" hidden="1" customHeight="1" x14ac:dyDescent="0.3">
      <c r="B1816" s="516"/>
      <c r="C1816" s="202"/>
      <c r="D1816" s="203"/>
      <c r="E1816" s="316"/>
      <c r="F1816" s="316"/>
      <c r="G1816" s="316"/>
      <c r="H1816" s="316"/>
      <c r="I1816" s="316"/>
      <c r="J1816" s="204"/>
      <c r="K1816" s="513"/>
      <c r="L1816" s="513"/>
      <c r="M1816" s="436"/>
      <c r="N1816" s="436"/>
      <c r="O1816" s="436"/>
      <c r="P1816" s="11"/>
      <c r="Q1816" s="50"/>
      <c r="R1816" s="197"/>
      <c r="U1816" s="212"/>
      <c r="V1816" s="206"/>
      <c r="W1816" s="219"/>
      <c r="Y1816" s="213"/>
    </row>
    <row r="1817" spans="1:28" s="200" customFormat="1" ht="13.75" hidden="1" customHeight="1" x14ac:dyDescent="0.3">
      <c r="B1817" s="516"/>
      <c r="C1817" s="202"/>
      <c r="D1817" s="203"/>
      <c r="E1817" s="316"/>
      <c r="F1817" s="316"/>
      <c r="G1817" s="316"/>
      <c r="H1817" s="316"/>
      <c r="I1817" s="316"/>
      <c r="J1817" s="204"/>
      <c r="K1817" s="513"/>
      <c r="L1817" s="513"/>
      <c r="M1817" s="436"/>
      <c r="N1817" s="436"/>
      <c r="O1817" s="436"/>
      <c r="P1817" s="11"/>
      <c r="Q1817" s="50"/>
      <c r="R1817" s="197"/>
      <c r="U1817" s="214"/>
      <c r="V1817" s="206"/>
      <c r="W1817" s="215"/>
    </row>
    <row r="1818" spans="1:28" s="200" customFormat="1" ht="13.75" hidden="1" customHeight="1" x14ac:dyDescent="0.3">
      <c r="B1818" s="516"/>
      <c r="C1818" s="202"/>
      <c r="D1818" s="203"/>
      <c r="E1818" s="316"/>
      <c r="F1818" s="316"/>
      <c r="G1818" s="316"/>
      <c r="H1818" s="316"/>
      <c r="I1818" s="316"/>
      <c r="J1818" s="204"/>
      <c r="K1818" s="513"/>
      <c r="L1818" s="513"/>
      <c r="M1818" s="436"/>
      <c r="N1818" s="436"/>
      <c r="O1818" s="436"/>
      <c r="P1818" s="11"/>
      <c r="Q1818" s="40"/>
      <c r="R1818" s="198"/>
      <c r="U1818" s="214"/>
      <c r="V1818" s="206"/>
    </row>
    <row r="1819" spans="1:28" s="200" customFormat="1" ht="13.75" hidden="1" customHeight="1" x14ac:dyDescent="0.3">
      <c r="B1819" s="516"/>
      <c r="C1819" s="319"/>
      <c r="D1819" s="220"/>
      <c r="E1819" s="11"/>
      <c r="F1819" s="11"/>
      <c r="G1819" s="11"/>
      <c r="H1819" s="11"/>
      <c r="I1819" s="11"/>
      <c r="J1819" s="204"/>
      <c r="K1819" s="513"/>
      <c r="L1819" s="513"/>
      <c r="M1819" s="436"/>
      <c r="N1819" s="436"/>
      <c r="O1819" s="436"/>
      <c r="P1819" s="11"/>
      <c r="Q1819" s="41"/>
      <c r="R1819" s="57"/>
      <c r="U1819" s="201"/>
    </row>
    <row r="1820" spans="1:28" s="200" customFormat="1" ht="5.25" hidden="1" customHeight="1" x14ac:dyDescent="0.3">
      <c r="B1820" s="318"/>
      <c r="C1820" s="318"/>
      <c r="D1820" s="217"/>
      <c r="E1820" s="318"/>
      <c r="F1820" s="318"/>
      <c r="G1820" s="318"/>
      <c r="H1820" s="318"/>
      <c r="I1820" s="318"/>
      <c r="J1820" s="318"/>
      <c r="K1820" s="517"/>
      <c r="L1820" s="517"/>
      <c r="M1820" s="318"/>
      <c r="N1820" s="517"/>
      <c r="O1820" s="517"/>
      <c r="P1820" s="517"/>
      <c r="Q1820" s="517"/>
      <c r="R1820" s="517"/>
      <c r="U1820" s="201"/>
    </row>
    <row r="1821" spans="1:28" s="221" customFormat="1" ht="13.75" hidden="1" customHeight="1" x14ac:dyDescent="0.3">
      <c r="A1821" s="200"/>
      <c r="B1821" s="319"/>
      <c r="C1821" s="319"/>
      <c r="D1821" s="199"/>
      <c r="E1821" s="319"/>
      <c r="F1821" s="319"/>
      <c r="G1821" s="319"/>
      <c r="H1821" s="319"/>
      <c r="I1821" s="319"/>
      <c r="J1821" s="319"/>
      <c r="K1821" s="515"/>
      <c r="L1821" s="515"/>
      <c r="M1821" s="436"/>
      <c r="N1821" s="436"/>
      <c r="O1821" s="436"/>
      <c r="P1821" s="11"/>
      <c r="Q1821" s="41"/>
      <c r="R1821" s="57"/>
      <c r="S1821" s="200"/>
      <c r="T1821" s="200"/>
      <c r="U1821" s="201"/>
      <c r="V1821" s="200"/>
      <c r="W1821" s="200"/>
      <c r="X1821" s="200"/>
      <c r="Y1821" s="200"/>
      <c r="Z1821" s="200"/>
      <c r="AA1821" s="200"/>
      <c r="AB1821" s="200"/>
    </row>
    <row r="1822" spans="1:28" s="200" customFormat="1" ht="12.75" hidden="1" customHeight="1" x14ac:dyDescent="0.3">
      <c r="B1822" s="516"/>
      <c r="C1822" s="202"/>
      <c r="D1822" s="203"/>
      <c r="E1822" s="316"/>
      <c r="F1822" s="316"/>
      <c r="G1822" s="316"/>
      <c r="H1822" s="316"/>
      <c r="I1822" s="316"/>
      <c r="J1822" s="204"/>
      <c r="K1822" s="513"/>
      <c r="L1822" s="513"/>
      <c r="M1822" s="436"/>
      <c r="N1822" s="436"/>
      <c r="O1822" s="436"/>
      <c r="P1822" s="11"/>
      <c r="Q1822" s="55"/>
      <c r="R1822" s="196"/>
      <c r="U1822" s="205"/>
      <c r="V1822" s="206"/>
      <c r="W1822" s="207"/>
    </row>
    <row r="1823" spans="1:28" s="200" customFormat="1" hidden="1" x14ac:dyDescent="0.3">
      <c r="B1823" s="516"/>
      <c r="C1823" s="202"/>
      <c r="D1823" s="203"/>
      <c r="E1823" s="316"/>
      <c r="F1823" s="316"/>
      <c r="G1823" s="316"/>
      <c r="H1823" s="316"/>
      <c r="I1823" s="316"/>
      <c r="J1823" s="204"/>
      <c r="K1823" s="513"/>
      <c r="L1823" s="513"/>
      <c r="M1823" s="436"/>
      <c r="N1823" s="436"/>
      <c r="O1823" s="436"/>
      <c r="P1823" s="11"/>
      <c r="Q1823" s="81"/>
      <c r="R1823" s="197"/>
      <c r="U1823" s="205"/>
      <c r="V1823" s="206"/>
      <c r="W1823" s="208"/>
      <c r="Y1823" s="209"/>
    </row>
    <row r="1824" spans="1:28" s="200" customFormat="1" hidden="1" x14ac:dyDescent="0.3">
      <c r="B1824" s="516"/>
      <c r="C1824" s="202"/>
      <c r="D1824" s="203"/>
      <c r="E1824" s="316"/>
      <c r="F1824" s="316"/>
      <c r="G1824" s="316"/>
      <c r="H1824" s="316"/>
      <c r="I1824" s="316"/>
      <c r="J1824" s="204"/>
      <c r="K1824" s="513"/>
      <c r="L1824" s="513"/>
      <c r="M1824" s="436"/>
      <c r="N1824" s="436"/>
      <c r="O1824" s="436"/>
      <c r="P1824" s="11"/>
      <c r="Q1824" s="55"/>
      <c r="R1824" s="57"/>
      <c r="U1824" s="72"/>
      <c r="V1824" s="206"/>
      <c r="W1824" s="210"/>
    </row>
    <row r="1825" spans="2:26" s="200" customFormat="1" hidden="1" x14ac:dyDescent="0.3">
      <c r="B1825" s="516"/>
      <c r="C1825" s="202"/>
      <c r="D1825" s="203"/>
      <c r="E1825" s="316"/>
      <c r="F1825" s="316"/>
      <c r="G1825" s="316"/>
      <c r="H1825" s="316"/>
      <c r="I1825" s="316"/>
      <c r="J1825" s="204"/>
      <c r="K1825" s="513"/>
      <c r="L1825" s="513"/>
      <c r="M1825" s="436"/>
      <c r="N1825" s="436"/>
      <c r="O1825" s="436"/>
      <c r="P1825" s="11"/>
      <c r="Q1825" s="41"/>
      <c r="R1825" s="57"/>
      <c r="U1825" s="211"/>
      <c r="V1825" s="206"/>
    </row>
    <row r="1826" spans="2:26" s="200" customFormat="1" hidden="1" x14ac:dyDescent="0.3">
      <c r="B1826" s="516"/>
      <c r="C1826" s="202"/>
      <c r="D1826" s="203"/>
      <c r="E1826" s="316"/>
      <c r="F1826" s="316"/>
      <c r="G1826" s="316"/>
      <c r="H1826" s="316"/>
      <c r="I1826" s="316"/>
      <c r="J1826" s="204"/>
      <c r="K1826" s="513"/>
      <c r="L1826" s="513"/>
      <c r="M1826" s="436"/>
      <c r="N1826" s="436"/>
      <c r="O1826" s="436"/>
      <c r="P1826" s="11"/>
      <c r="Q1826" s="50"/>
      <c r="R1826" s="197"/>
      <c r="U1826" s="212"/>
      <c r="V1826" s="206"/>
      <c r="W1826" s="219"/>
      <c r="Y1826" s="213"/>
    </row>
    <row r="1827" spans="2:26" s="200" customFormat="1" hidden="1" x14ac:dyDescent="0.3">
      <c r="B1827" s="516"/>
      <c r="C1827" s="202"/>
      <c r="D1827" s="203"/>
      <c r="E1827" s="316"/>
      <c r="F1827" s="316"/>
      <c r="G1827" s="316"/>
      <c r="H1827" s="316"/>
      <c r="I1827" s="316"/>
      <c r="J1827" s="204"/>
      <c r="K1827" s="513"/>
      <c r="L1827" s="513"/>
      <c r="M1827" s="436"/>
      <c r="N1827" s="436"/>
      <c r="O1827" s="436"/>
      <c r="P1827" s="11"/>
      <c r="Q1827" s="50"/>
      <c r="R1827" s="197"/>
      <c r="U1827" s="214"/>
      <c r="V1827" s="206"/>
      <c r="W1827" s="215"/>
    </row>
    <row r="1828" spans="2:26" s="200" customFormat="1" hidden="1" x14ac:dyDescent="0.3">
      <c r="B1828" s="516"/>
      <c r="C1828" s="202"/>
      <c r="D1828" s="203"/>
      <c r="E1828" s="316"/>
      <c r="F1828" s="316"/>
      <c r="G1828" s="316"/>
      <c r="H1828" s="316"/>
      <c r="I1828" s="316"/>
      <c r="J1828" s="204"/>
      <c r="K1828" s="513"/>
      <c r="L1828" s="513"/>
      <c r="M1828" s="436"/>
      <c r="N1828" s="436"/>
      <c r="O1828" s="436"/>
      <c r="P1828" s="11"/>
      <c r="Q1828" s="40"/>
      <c r="R1828" s="198"/>
      <c r="U1828" s="214"/>
      <c r="V1828" s="206"/>
    </row>
    <row r="1829" spans="2:26" s="200" customFormat="1" hidden="1" x14ac:dyDescent="0.3">
      <c r="B1829" s="516"/>
      <c r="C1829" s="319"/>
      <c r="D1829" s="216"/>
      <c r="E1829" s="11"/>
      <c r="F1829" s="11"/>
      <c r="G1829" s="11"/>
      <c r="H1829" s="11"/>
      <c r="I1829" s="11"/>
      <c r="J1829" s="204"/>
      <c r="K1829" s="513"/>
      <c r="L1829" s="513"/>
      <c r="M1829" s="436"/>
      <c r="N1829" s="436"/>
      <c r="O1829" s="436"/>
      <c r="P1829" s="11"/>
      <c r="Q1829" s="41"/>
      <c r="R1829" s="57"/>
      <c r="U1829" s="201"/>
    </row>
    <row r="1830" spans="2:26" s="200" customFormat="1" hidden="1" x14ac:dyDescent="0.3">
      <c r="B1830" s="318"/>
      <c r="C1830" s="318"/>
      <c r="D1830" s="217"/>
      <c r="E1830" s="318"/>
      <c r="F1830" s="318"/>
      <c r="G1830" s="318"/>
      <c r="H1830" s="318"/>
      <c r="I1830" s="318"/>
      <c r="J1830" s="318"/>
      <c r="K1830" s="517"/>
      <c r="L1830" s="517"/>
      <c r="M1830" s="318"/>
      <c r="N1830" s="517"/>
      <c r="O1830" s="517"/>
      <c r="P1830" s="517"/>
      <c r="Q1830" s="517"/>
      <c r="R1830" s="517"/>
      <c r="U1830" s="201"/>
    </row>
    <row r="1831" spans="2:26" s="200" customFormat="1" hidden="1" x14ac:dyDescent="0.3">
      <c r="B1831" s="319"/>
      <c r="C1831" s="319"/>
      <c r="D1831" s="199"/>
      <c r="E1831" s="319"/>
      <c r="F1831" s="222"/>
      <c r="G1831" s="319"/>
      <c r="H1831" s="319"/>
      <c r="I1831" s="319"/>
      <c r="J1831" s="319"/>
      <c r="K1831" s="515"/>
      <c r="L1831" s="515"/>
      <c r="M1831" s="436"/>
      <c r="N1831" s="436"/>
      <c r="O1831" s="436"/>
      <c r="P1831" s="11"/>
      <c r="Q1831" s="41"/>
      <c r="R1831" s="57"/>
      <c r="U1831" s="201"/>
    </row>
    <row r="1832" spans="2:26" s="200" customFormat="1" hidden="1" x14ac:dyDescent="0.3">
      <c r="B1832" s="516"/>
      <c r="C1832" s="202"/>
      <c r="D1832" s="203"/>
      <c r="E1832" s="316"/>
      <c r="F1832" s="316"/>
      <c r="G1832" s="316"/>
      <c r="H1832" s="316"/>
      <c r="I1832" s="316"/>
      <c r="J1832" s="204"/>
      <c r="K1832" s="513"/>
      <c r="L1832" s="513"/>
      <c r="M1832" s="436"/>
      <c r="N1832" s="436"/>
      <c r="O1832" s="436"/>
      <c r="P1832" s="11"/>
      <c r="Q1832" s="55"/>
      <c r="R1832" s="196"/>
      <c r="U1832" s="205"/>
      <c r="V1832" s="206"/>
      <c r="W1832" s="207"/>
    </row>
    <row r="1833" spans="2:26" s="200" customFormat="1" hidden="1" x14ac:dyDescent="0.3">
      <c r="B1833" s="516"/>
      <c r="C1833" s="202"/>
      <c r="D1833" s="203"/>
      <c r="E1833" s="316"/>
      <c r="F1833" s="316"/>
      <c r="G1833" s="316"/>
      <c r="H1833" s="316"/>
      <c r="I1833" s="316"/>
      <c r="J1833" s="204"/>
      <c r="K1833" s="513"/>
      <c r="L1833" s="513"/>
      <c r="M1833" s="436"/>
      <c r="N1833" s="436"/>
      <c r="O1833" s="436"/>
      <c r="P1833" s="11"/>
      <c r="Q1833" s="81"/>
      <c r="R1833" s="197"/>
      <c r="U1833" s="205"/>
      <c r="V1833" s="206"/>
      <c r="W1833" s="208"/>
      <c r="Y1833" s="209"/>
    </row>
    <row r="1834" spans="2:26" s="200" customFormat="1" hidden="1" x14ac:dyDescent="0.3">
      <c r="B1834" s="516"/>
      <c r="C1834" s="202"/>
      <c r="D1834" s="203"/>
      <c r="E1834" s="316"/>
      <c r="F1834" s="316"/>
      <c r="G1834" s="316"/>
      <c r="H1834" s="316"/>
      <c r="I1834" s="316"/>
      <c r="J1834" s="204"/>
      <c r="K1834" s="513"/>
      <c r="L1834" s="513"/>
      <c r="M1834" s="436"/>
      <c r="N1834" s="436"/>
      <c r="O1834" s="436"/>
      <c r="P1834" s="11"/>
      <c r="Q1834" s="55"/>
      <c r="R1834" s="57"/>
      <c r="U1834" s="72"/>
      <c r="V1834" s="206"/>
      <c r="W1834" s="210"/>
      <c r="X1834" s="218"/>
      <c r="Y1834" s="218"/>
      <c r="Z1834" s="218"/>
    </row>
    <row r="1835" spans="2:26" s="200" customFormat="1" hidden="1" x14ac:dyDescent="0.3">
      <c r="B1835" s="516"/>
      <c r="C1835" s="202"/>
      <c r="D1835" s="203"/>
      <c r="E1835" s="316"/>
      <c r="F1835" s="316"/>
      <c r="G1835" s="316"/>
      <c r="H1835" s="316"/>
      <c r="I1835" s="316"/>
      <c r="J1835" s="204"/>
      <c r="K1835" s="513"/>
      <c r="L1835" s="513"/>
      <c r="M1835" s="436"/>
      <c r="N1835" s="436"/>
      <c r="O1835" s="436"/>
      <c r="P1835" s="11"/>
      <c r="Q1835" s="41"/>
      <c r="R1835" s="57"/>
      <c r="U1835" s="211"/>
      <c r="V1835" s="206"/>
    </row>
    <row r="1836" spans="2:26" s="200" customFormat="1" hidden="1" x14ac:dyDescent="0.3">
      <c r="B1836" s="516"/>
      <c r="C1836" s="202"/>
      <c r="D1836" s="203"/>
      <c r="E1836" s="316"/>
      <c r="F1836" s="316"/>
      <c r="G1836" s="316"/>
      <c r="H1836" s="316"/>
      <c r="I1836" s="316"/>
      <c r="J1836" s="204"/>
      <c r="K1836" s="513"/>
      <c r="L1836" s="513"/>
      <c r="M1836" s="436"/>
      <c r="N1836" s="436"/>
      <c r="O1836" s="436"/>
      <c r="P1836" s="11"/>
      <c r="Q1836" s="50"/>
      <c r="R1836" s="197"/>
      <c r="U1836" s="212"/>
      <c r="V1836" s="206"/>
      <c r="W1836" s="219"/>
      <c r="Y1836" s="213"/>
    </row>
    <row r="1837" spans="2:26" s="200" customFormat="1" hidden="1" x14ac:dyDescent="0.3">
      <c r="B1837" s="516"/>
      <c r="C1837" s="202"/>
      <c r="D1837" s="203"/>
      <c r="E1837" s="316"/>
      <c r="F1837" s="316"/>
      <c r="G1837" s="316"/>
      <c r="H1837" s="316"/>
      <c r="I1837" s="316"/>
      <c r="J1837" s="204"/>
      <c r="K1837" s="513"/>
      <c r="L1837" s="513"/>
      <c r="M1837" s="436"/>
      <c r="N1837" s="436"/>
      <c r="O1837" s="436"/>
      <c r="P1837" s="11"/>
      <c r="Q1837" s="50"/>
      <c r="R1837" s="197"/>
      <c r="U1837" s="214"/>
      <c r="V1837" s="206"/>
      <c r="W1837" s="215"/>
    </row>
    <row r="1838" spans="2:26" s="200" customFormat="1" hidden="1" x14ac:dyDescent="0.3">
      <c r="B1838" s="516"/>
      <c r="C1838" s="202"/>
      <c r="D1838" s="203"/>
      <c r="E1838" s="316"/>
      <c r="F1838" s="316"/>
      <c r="G1838" s="316"/>
      <c r="H1838" s="316"/>
      <c r="I1838" s="316"/>
      <c r="J1838" s="204"/>
      <c r="K1838" s="513"/>
      <c r="L1838" s="513"/>
      <c r="M1838" s="436"/>
      <c r="N1838" s="436"/>
      <c r="O1838" s="436"/>
      <c r="P1838" s="11"/>
      <c r="Q1838" s="40"/>
      <c r="R1838" s="198"/>
      <c r="U1838" s="214"/>
      <c r="V1838" s="206"/>
    </row>
    <row r="1839" spans="2:26" s="200" customFormat="1" hidden="1" x14ac:dyDescent="0.3">
      <c r="B1839" s="516"/>
      <c r="C1839" s="319"/>
      <c r="D1839" s="220"/>
      <c r="E1839" s="11"/>
      <c r="F1839" s="11"/>
      <c r="G1839" s="11"/>
      <c r="H1839" s="11"/>
      <c r="I1839" s="11"/>
      <c r="J1839" s="204"/>
      <c r="K1839" s="513"/>
      <c r="L1839" s="513"/>
      <c r="M1839" s="436"/>
      <c r="N1839" s="436"/>
      <c r="O1839" s="436"/>
      <c r="P1839" s="11"/>
      <c r="Q1839" s="41"/>
      <c r="R1839" s="57"/>
      <c r="U1839" s="201"/>
    </row>
    <row r="1840" spans="2:26" s="200" customFormat="1" ht="5.25" hidden="1" customHeight="1" x14ac:dyDescent="0.3">
      <c r="B1840" s="315"/>
      <c r="C1840" s="319"/>
      <c r="D1840" s="220"/>
      <c r="E1840" s="11"/>
      <c r="F1840" s="11"/>
      <c r="G1840" s="11"/>
      <c r="H1840" s="11"/>
      <c r="I1840" s="11"/>
      <c r="J1840" s="204"/>
      <c r="K1840" s="316"/>
      <c r="L1840" s="316"/>
      <c r="M1840" s="317"/>
      <c r="N1840" s="317"/>
      <c r="O1840" s="317"/>
      <c r="P1840" s="11"/>
      <c r="Q1840" s="41"/>
      <c r="R1840" s="57"/>
      <c r="U1840" s="201"/>
    </row>
    <row r="1841" spans="2:26" s="200" customFormat="1" ht="13.75" hidden="1" customHeight="1" x14ac:dyDescent="0.3">
      <c r="B1841" s="518"/>
      <c r="C1841" s="518"/>
      <c r="D1841" s="223"/>
      <c r="E1841" s="223"/>
      <c r="F1841" s="223"/>
      <c r="G1841" s="223"/>
      <c r="H1841" s="223"/>
      <c r="I1841" s="223"/>
      <c r="J1841" s="224"/>
      <c r="K1841" s="518"/>
      <c r="L1841" s="518"/>
      <c r="M1841" s="518"/>
      <c r="N1841" s="518"/>
      <c r="O1841" s="225"/>
      <c r="P1841" s="226"/>
      <c r="Q1841" s="227"/>
      <c r="R1841" s="228"/>
      <c r="U1841" s="201"/>
    </row>
    <row r="1842" spans="2:26" s="200" customFormat="1" ht="5.25" hidden="1" customHeight="1" x14ac:dyDescent="0.3">
      <c r="B1842" s="318"/>
      <c r="C1842" s="318"/>
      <c r="D1842" s="217"/>
      <c r="E1842" s="318"/>
      <c r="F1842" s="318"/>
      <c r="G1842" s="318"/>
      <c r="H1842" s="318"/>
      <c r="I1842" s="318"/>
      <c r="J1842" s="318"/>
      <c r="K1842" s="517"/>
      <c r="L1842" s="517"/>
      <c r="M1842" s="318"/>
      <c r="N1842" s="517"/>
      <c r="O1842" s="517"/>
      <c r="P1842" s="517"/>
      <c r="Q1842" s="517"/>
      <c r="R1842" s="517"/>
      <c r="U1842" s="201"/>
    </row>
    <row r="1843" spans="2:26" s="200" customFormat="1" ht="15.75" hidden="1" customHeight="1" x14ac:dyDescent="0.3">
      <c r="B1843" s="319"/>
      <c r="C1843" s="319"/>
      <c r="D1843" s="199"/>
      <c r="E1843" s="319"/>
      <c r="F1843" s="319"/>
      <c r="G1843" s="319"/>
      <c r="H1843" s="319"/>
      <c r="I1843" s="319"/>
      <c r="J1843" s="319"/>
      <c r="K1843" s="515"/>
      <c r="L1843" s="515"/>
      <c r="M1843" s="436"/>
      <c r="N1843" s="436"/>
      <c r="O1843" s="436"/>
      <c r="P1843" s="11"/>
      <c r="Q1843" s="41"/>
      <c r="R1843" s="57"/>
      <c r="U1843" s="201"/>
    </row>
    <row r="1844" spans="2:26" s="200" customFormat="1" ht="13.75" hidden="1" customHeight="1" x14ac:dyDescent="0.3">
      <c r="B1844" s="516"/>
      <c r="C1844" s="202"/>
      <c r="D1844" s="203"/>
      <c r="E1844" s="316"/>
      <c r="F1844" s="316"/>
      <c r="G1844" s="316"/>
      <c r="H1844" s="316"/>
      <c r="I1844" s="316"/>
      <c r="J1844" s="204"/>
      <c r="K1844" s="513"/>
      <c r="L1844" s="513"/>
      <c r="M1844" s="436"/>
      <c r="N1844" s="436"/>
      <c r="O1844" s="436"/>
      <c r="P1844" s="11"/>
      <c r="Q1844" s="55"/>
      <c r="R1844" s="196"/>
      <c r="U1844" s="205"/>
      <c r="V1844" s="206"/>
      <c r="W1844" s="207"/>
    </row>
    <row r="1845" spans="2:26" s="200" customFormat="1" ht="13.75" hidden="1" customHeight="1" x14ac:dyDescent="0.3">
      <c r="B1845" s="516"/>
      <c r="C1845" s="202"/>
      <c r="D1845" s="203"/>
      <c r="E1845" s="316"/>
      <c r="F1845" s="316"/>
      <c r="G1845" s="316"/>
      <c r="H1845" s="316"/>
      <c r="I1845" s="316"/>
      <c r="J1845" s="204"/>
      <c r="K1845" s="513"/>
      <c r="L1845" s="513"/>
      <c r="M1845" s="436"/>
      <c r="N1845" s="436"/>
      <c r="O1845" s="436"/>
      <c r="P1845" s="11"/>
      <c r="Q1845" s="81"/>
      <c r="R1845" s="197"/>
      <c r="U1845" s="205"/>
      <c r="V1845" s="206"/>
      <c r="W1845" s="208"/>
      <c r="Y1845" s="209"/>
    </row>
    <row r="1846" spans="2:26" s="200" customFormat="1" ht="13.75" hidden="1" customHeight="1" x14ac:dyDescent="0.3">
      <c r="B1846" s="516"/>
      <c r="C1846" s="202"/>
      <c r="D1846" s="203"/>
      <c r="E1846" s="316"/>
      <c r="F1846" s="316"/>
      <c r="G1846" s="316"/>
      <c r="H1846" s="316"/>
      <c r="I1846" s="316"/>
      <c r="J1846" s="204"/>
      <c r="K1846" s="513"/>
      <c r="L1846" s="513"/>
      <c r="M1846" s="436"/>
      <c r="N1846" s="436"/>
      <c r="O1846" s="436"/>
      <c r="P1846" s="11"/>
      <c r="Q1846" s="55"/>
      <c r="R1846" s="57"/>
      <c r="U1846" s="72"/>
      <c r="V1846" s="206"/>
      <c r="W1846" s="210"/>
    </row>
    <row r="1847" spans="2:26" s="200" customFormat="1" ht="13.75" hidden="1" customHeight="1" x14ac:dyDescent="0.3">
      <c r="B1847" s="516"/>
      <c r="C1847" s="202"/>
      <c r="D1847" s="203"/>
      <c r="E1847" s="316"/>
      <c r="F1847" s="316"/>
      <c r="G1847" s="316"/>
      <c r="H1847" s="316"/>
      <c r="I1847" s="316"/>
      <c r="J1847" s="204"/>
      <c r="K1847" s="513"/>
      <c r="L1847" s="513"/>
      <c r="M1847" s="436"/>
      <c r="N1847" s="436"/>
      <c r="O1847" s="436"/>
      <c r="P1847" s="11"/>
      <c r="Q1847" s="41"/>
      <c r="R1847" s="57"/>
      <c r="U1847" s="211"/>
      <c r="V1847" s="206"/>
    </row>
    <row r="1848" spans="2:26" s="200" customFormat="1" ht="13.75" hidden="1" customHeight="1" x14ac:dyDescent="0.3">
      <c r="B1848" s="516"/>
      <c r="C1848" s="202"/>
      <c r="D1848" s="203"/>
      <c r="E1848" s="316"/>
      <c r="F1848" s="316"/>
      <c r="G1848" s="316"/>
      <c r="H1848" s="316"/>
      <c r="I1848" s="316"/>
      <c r="J1848" s="204"/>
      <c r="K1848" s="513"/>
      <c r="L1848" s="513"/>
      <c r="M1848" s="436"/>
      <c r="N1848" s="436"/>
      <c r="O1848" s="436"/>
      <c r="P1848" s="11"/>
      <c r="Q1848" s="50"/>
      <c r="R1848" s="197"/>
      <c r="U1848" s="212"/>
      <c r="V1848" s="206"/>
      <c r="W1848" s="210"/>
      <c r="Y1848" s="213"/>
    </row>
    <row r="1849" spans="2:26" s="200" customFormat="1" ht="13.75" hidden="1" customHeight="1" x14ac:dyDescent="0.3">
      <c r="B1849" s="516"/>
      <c r="C1849" s="202"/>
      <c r="D1849" s="203"/>
      <c r="E1849" s="316"/>
      <c r="F1849" s="316"/>
      <c r="G1849" s="316"/>
      <c r="H1849" s="316"/>
      <c r="I1849" s="316"/>
      <c r="J1849" s="204"/>
      <c r="K1849" s="513"/>
      <c r="L1849" s="513"/>
      <c r="M1849" s="436"/>
      <c r="N1849" s="436"/>
      <c r="O1849" s="436"/>
      <c r="P1849" s="11"/>
      <c r="Q1849" s="50"/>
      <c r="R1849" s="197"/>
      <c r="U1849" s="214"/>
      <c r="V1849" s="206"/>
      <c r="W1849" s="215"/>
    </row>
    <row r="1850" spans="2:26" s="200" customFormat="1" ht="13.75" hidden="1" customHeight="1" x14ac:dyDescent="0.3">
      <c r="B1850" s="516"/>
      <c r="C1850" s="202"/>
      <c r="D1850" s="203"/>
      <c r="E1850" s="316"/>
      <c r="F1850" s="316"/>
      <c r="G1850" s="316"/>
      <c r="H1850" s="316"/>
      <c r="I1850" s="316"/>
      <c r="J1850" s="204"/>
      <c r="K1850" s="513"/>
      <c r="L1850" s="513"/>
      <c r="M1850" s="436"/>
      <c r="N1850" s="436"/>
      <c r="O1850" s="436"/>
      <c r="P1850" s="11"/>
      <c r="Q1850" s="40"/>
      <c r="R1850" s="198"/>
      <c r="U1850" s="214"/>
      <c r="V1850" s="206"/>
    </row>
    <row r="1851" spans="2:26" s="200" customFormat="1" ht="13.75" hidden="1" customHeight="1" x14ac:dyDescent="0.3">
      <c r="B1851" s="516"/>
      <c r="C1851" s="319"/>
      <c r="D1851" s="216"/>
      <c r="E1851" s="11"/>
      <c r="F1851" s="11"/>
      <c r="G1851" s="11"/>
      <c r="H1851" s="11"/>
      <c r="I1851" s="11"/>
      <c r="J1851" s="204"/>
      <c r="K1851" s="513"/>
      <c r="L1851" s="513"/>
      <c r="M1851" s="436"/>
      <c r="N1851" s="436"/>
      <c r="O1851" s="436"/>
      <c r="P1851" s="11"/>
      <c r="Q1851" s="41"/>
      <c r="R1851" s="57"/>
      <c r="U1851" s="201"/>
    </row>
    <row r="1852" spans="2:26" s="200" customFormat="1" ht="5.25" hidden="1" customHeight="1" x14ac:dyDescent="0.3">
      <c r="B1852" s="318"/>
      <c r="C1852" s="318"/>
      <c r="D1852" s="217"/>
      <c r="E1852" s="318"/>
      <c r="F1852" s="318"/>
      <c r="G1852" s="318"/>
      <c r="H1852" s="318"/>
      <c r="I1852" s="318"/>
      <c r="J1852" s="318"/>
      <c r="K1852" s="517"/>
      <c r="L1852" s="517"/>
      <c r="M1852" s="318"/>
      <c r="N1852" s="517"/>
      <c r="O1852" s="517"/>
      <c r="P1852" s="517"/>
      <c r="Q1852" s="517"/>
      <c r="R1852" s="517"/>
      <c r="U1852" s="201"/>
    </row>
    <row r="1853" spans="2:26" s="200" customFormat="1" ht="15.75" hidden="1" customHeight="1" x14ac:dyDescent="0.3">
      <c r="B1853" s="319"/>
      <c r="C1853" s="319"/>
      <c r="D1853" s="199"/>
      <c r="E1853" s="319"/>
      <c r="F1853" s="319"/>
      <c r="G1853" s="319"/>
      <c r="H1853" s="319"/>
      <c r="I1853" s="319"/>
      <c r="J1853" s="319"/>
      <c r="K1853" s="515"/>
      <c r="L1853" s="515"/>
      <c r="M1853" s="436"/>
      <c r="N1853" s="436"/>
      <c r="O1853" s="436"/>
      <c r="P1853" s="11"/>
      <c r="Q1853" s="41"/>
      <c r="R1853" s="57"/>
      <c r="U1853" s="201"/>
    </row>
    <row r="1854" spans="2:26" s="200" customFormat="1" ht="13.75" hidden="1" customHeight="1" x14ac:dyDescent="0.3">
      <c r="B1854" s="516"/>
      <c r="C1854" s="202"/>
      <c r="D1854" s="203"/>
      <c r="E1854" s="316"/>
      <c r="F1854" s="316"/>
      <c r="G1854" s="316"/>
      <c r="H1854" s="316"/>
      <c r="I1854" s="316"/>
      <c r="J1854" s="204"/>
      <c r="K1854" s="513"/>
      <c r="L1854" s="513"/>
      <c r="M1854" s="436"/>
      <c r="N1854" s="436"/>
      <c r="O1854" s="436"/>
      <c r="P1854" s="11"/>
      <c r="Q1854" s="55"/>
      <c r="R1854" s="196"/>
      <c r="U1854" s="205"/>
      <c r="V1854" s="206"/>
      <c r="W1854" s="207"/>
    </row>
    <row r="1855" spans="2:26" s="200" customFormat="1" ht="13.75" hidden="1" customHeight="1" x14ac:dyDescent="0.3">
      <c r="B1855" s="516"/>
      <c r="C1855" s="202"/>
      <c r="D1855" s="203"/>
      <c r="E1855" s="316"/>
      <c r="F1855" s="316"/>
      <c r="G1855" s="316"/>
      <c r="H1855" s="316"/>
      <c r="I1855" s="316"/>
      <c r="J1855" s="204"/>
      <c r="K1855" s="513"/>
      <c r="L1855" s="513"/>
      <c r="M1855" s="436"/>
      <c r="N1855" s="436"/>
      <c r="O1855" s="436"/>
      <c r="P1855" s="11"/>
      <c r="Q1855" s="81"/>
      <c r="R1855" s="197"/>
      <c r="U1855" s="205"/>
      <c r="V1855" s="206"/>
      <c r="W1855" s="208"/>
      <c r="Y1855" s="209"/>
    </row>
    <row r="1856" spans="2:26" s="200" customFormat="1" ht="13.75" hidden="1" customHeight="1" x14ac:dyDescent="0.3">
      <c r="B1856" s="516"/>
      <c r="C1856" s="202"/>
      <c r="D1856" s="203"/>
      <c r="E1856" s="316"/>
      <c r="F1856" s="316"/>
      <c r="G1856" s="316"/>
      <c r="H1856" s="316"/>
      <c r="I1856" s="316"/>
      <c r="J1856" s="204"/>
      <c r="K1856" s="513"/>
      <c r="L1856" s="513"/>
      <c r="M1856" s="436"/>
      <c r="N1856" s="436"/>
      <c r="O1856" s="436"/>
      <c r="P1856" s="11"/>
      <c r="Q1856" s="55"/>
      <c r="R1856" s="57"/>
      <c r="U1856" s="72"/>
      <c r="V1856" s="206"/>
      <c r="W1856" s="210"/>
      <c r="X1856" s="218"/>
      <c r="Y1856" s="218"/>
      <c r="Z1856" s="218"/>
    </row>
    <row r="1857" spans="1:28" s="200" customFormat="1" ht="13.75" hidden="1" customHeight="1" x14ac:dyDescent="0.3">
      <c r="B1857" s="516"/>
      <c r="C1857" s="202"/>
      <c r="D1857" s="203"/>
      <c r="E1857" s="316"/>
      <c r="F1857" s="316"/>
      <c r="G1857" s="316"/>
      <c r="H1857" s="316"/>
      <c r="I1857" s="316"/>
      <c r="J1857" s="204"/>
      <c r="K1857" s="513"/>
      <c r="L1857" s="513"/>
      <c r="M1857" s="436"/>
      <c r="N1857" s="436"/>
      <c r="O1857" s="436"/>
      <c r="P1857" s="11"/>
      <c r="Q1857" s="41"/>
      <c r="R1857" s="57"/>
      <c r="U1857" s="211"/>
      <c r="V1857" s="206"/>
    </row>
    <row r="1858" spans="1:28" s="200" customFormat="1" ht="13.75" hidden="1" customHeight="1" x14ac:dyDescent="0.3">
      <c r="B1858" s="516"/>
      <c r="C1858" s="202"/>
      <c r="D1858" s="203"/>
      <c r="E1858" s="316"/>
      <c r="F1858" s="316"/>
      <c r="G1858" s="316"/>
      <c r="H1858" s="316"/>
      <c r="I1858" s="316"/>
      <c r="J1858" s="204"/>
      <c r="K1858" s="513"/>
      <c r="L1858" s="513"/>
      <c r="M1858" s="436"/>
      <c r="N1858" s="436"/>
      <c r="O1858" s="436"/>
      <c r="P1858" s="11"/>
      <c r="Q1858" s="50"/>
      <c r="R1858" s="197"/>
      <c r="U1858" s="212"/>
      <c r="V1858" s="206"/>
      <c r="W1858" s="219"/>
      <c r="Y1858" s="213"/>
    </row>
    <row r="1859" spans="1:28" s="200" customFormat="1" ht="13.75" hidden="1" customHeight="1" x14ac:dyDescent="0.3">
      <c r="B1859" s="516"/>
      <c r="C1859" s="202"/>
      <c r="D1859" s="203"/>
      <c r="E1859" s="316"/>
      <c r="F1859" s="316"/>
      <c r="G1859" s="316"/>
      <c r="H1859" s="316"/>
      <c r="I1859" s="316"/>
      <c r="J1859" s="204"/>
      <c r="K1859" s="513"/>
      <c r="L1859" s="513"/>
      <c r="M1859" s="436"/>
      <c r="N1859" s="436"/>
      <c r="O1859" s="436"/>
      <c r="P1859" s="11"/>
      <c r="Q1859" s="50"/>
      <c r="R1859" s="197"/>
      <c r="U1859" s="214"/>
      <c r="V1859" s="206"/>
      <c r="W1859" s="215"/>
    </row>
    <row r="1860" spans="1:28" s="200" customFormat="1" ht="13.75" hidden="1" customHeight="1" x14ac:dyDescent="0.3">
      <c r="B1860" s="516"/>
      <c r="C1860" s="202"/>
      <c r="D1860" s="203"/>
      <c r="E1860" s="316"/>
      <c r="F1860" s="316"/>
      <c r="G1860" s="316"/>
      <c r="H1860" s="316"/>
      <c r="I1860" s="316"/>
      <c r="J1860" s="204"/>
      <c r="K1860" s="513"/>
      <c r="L1860" s="513"/>
      <c r="M1860" s="436"/>
      <c r="N1860" s="436"/>
      <c r="O1860" s="436"/>
      <c r="P1860" s="11"/>
      <c r="Q1860" s="40"/>
      <c r="R1860" s="198"/>
      <c r="U1860" s="214"/>
      <c r="V1860" s="206"/>
    </row>
    <row r="1861" spans="1:28" s="200" customFormat="1" ht="13.75" hidden="1" customHeight="1" x14ac:dyDescent="0.3">
      <c r="B1861" s="516"/>
      <c r="C1861" s="319"/>
      <c r="D1861" s="220"/>
      <c r="E1861" s="11"/>
      <c r="F1861" s="11"/>
      <c r="G1861" s="11"/>
      <c r="H1861" s="11"/>
      <c r="I1861" s="11"/>
      <c r="J1861" s="204"/>
      <c r="K1861" s="513"/>
      <c r="L1861" s="513"/>
      <c r="M1861" s="436"/>
      <c r="N1861" s="436"/>
      <c r="O1861" s="436"/>
      <c r="P1861" s="11"/>
      <c r="Q1861" s="41"/>
      <c r="R1861" s="57"/>
      <c r="U1861" s="201"/>
    </row>
    <row r="1862" spans="1:28" s="200" customFormat="1" ht="5.25" hidden="1" customHeight="1" x14ac:dyDescent="0.3">
      <c r="B1862" s="318"/>
      <c r="C1862" s="318"/>
      <c r="D1862" s="217"/>
      <c r="E1862" s="318"/>
      <c r="F1862" s="318"/>
      <c r="G1862" s="318"/>
      <c r="H1862" s="318"/>
      <c r="I1862" s="318"/>
      <c r="J1862" s="318"/>
      <c r="K1862" s="517"/>
      <c r="L1862" s="517"/>
      <c r="M1862" s="318"/>
      <c r="N1862" s="517"/>
      <c r="O1862" s="517"/>
      <c r="P1862" s="517"/>
      <c r="Q1862" s="517"/>
      <c r="R1862" s="517"/>
      <c r="U1862" s="201"/>
    </row>
    <row r="1863" spans="1:28" s="221" customFormat="1" ht="13.75" hidden="1" customHeight="1" x14ac:dyDescent="0.3">
      <c r="A1863" s="200"/>
      <c r="B1863" s="319"/>
      <c r="C1863" s="319"/>
      <c r="D1863" s="199"/>
      <c r="E1863" s="319"/>
      <c r="F1863" s="319"/>
      <c r="G1863" s="319"/>
      <c r="H1863" s="319"/>
      <c r="I1863" s="319"/>
      <c r="J1863" s="319"/>
      <c r="K1863" s="515"/>
      <c r="L1863" s="515"/>
      <c r="M1863" s="436"/>
      <c r="N1863" s="436"/>
      <c r="O1863" s="436"/>
      <c r="P1863" s="11"/>
      <c r="Q1863" s="41"/>
      <c r="R1863" s="57"/>
      <c r="S1863" s="200"/>
      <c r="T1863" s="200"/>
      <c r="U1863" s="201"/>
      <c r="V1863" s="200"/>
      <c r="W1863" s="200"/>
      <c r="X1863" s="200"/>
      <c r="Y1863" s="200"/>
      <c r="Z1863" s="200"/>
      <c r="AA1863" s="200"/>
      <c r="AB1863" s="200"/>
    </row>
    <row r="1864" spans="1:28" s="200" customFormat="1" ht="12.75" hidden="1" customHeight="1" x14ac:dyDescent="0.3">
      <c r="B1864" s="516"/>
      <c r="C1864" s="202"/>
      <c r="D1864" s="203"/>
      <c r="E1864" s="316"/>
      <c r="F1864" s="316"/>
      <c r="G1864" s="316"/>
      <c r="H1864" s="316"/>
      <c r="I1864" s="316"/>
      <c r="J1864" s="204"/>
      <c r="K1864" s="513"/>
      <c r="L1864" s="513"/>
      <c r="M1864" s="436"/>
      <c r="N1864" s="436"/>
      <c r="O1864" s="436"/>
      <c r="P1864" s="11"/>
      <c r="Q1864" s="55"/>
      <c r="R1864" s="196"/>
      <c r="U1864" s="205"/>
      <c r="V1864" s="206"/>
      <c r="W1864" s="207"/>
    </row>
    <row r="1865" spans="1:28" s="200" customFormat="1" hidden="1" x14ac:dyDescent="0.3">
      <c r="B1865" s="516"/>
      <c r="C1865" s="202"/>
      <c r="D1865" s="203"/>
      <c r="E1865" s="316"/>
      <c r="F1865" s="316"/>
      <c r="G1865" s="316"/>
      <c r="H1865" s="316"/>
      <c r="I1865" s="316"/>
      <c r="J1865" s="204"/>
      <c r="K1865" s="513"/>
      <c r="L1865" s="513"/>
      <c r="M1865" s="436"/>
      <c r="N1865" s="436"/>
      <c r="O1865" s="436"/>
      <c r="P1865" s="11"/>
      <c r="Q1865" s="81"/>
      <c r="R1865" s="197"/>
      <c r="U1865" s="205"/>
      <c r="V1865" s="206"/>
      <c r="W1865" s="208"/>
      <c r="Y1865" s="209"/>
    </row>
    <row r="1866" spans="1:28" s="200" customFormat="1" hidden="1" x14ac:dyDescent="0.3">
      <c r="B1866" s="516"/>
      <c r="C1866" s="202"/>
      <c r="D1866" s="203"/>
      <c r="E1866" s="316"/>
      <c r="F1866" s="316"/>
      <c r="G1866" s="316"/>
      <c r="H1866" s="316"/>
      <c r="I1866" s="316"/>
      <c r="J1866" s="204"/>
      <c r="K1866" s="513"/>
      <c r="L1866" s="513"/>
      <c r="M1866" s="436"/>
      <c r="N1866" s="436"/>
      <c r="O1866" s="436"/>
      <c r="P1866" s="11"/>
      <c r="Q1866" s="55"/>
      <c r="R1866" s="57"/>
      <c r="U1866" s="72"/>
      <c r="V1866" s="206"/>
      <c r="W1866" s="210"/>
    </row>
    <row r="1867" spans="1:28" s="200" customFormat="1" hidden="1" x14ac:dyDescent="0.3">
      <c r="B1867" s="516"/>
      <c r="C1867" s="202"/>
      <c r="D1867" s="203"/>
      <c r="E1867" s="316"/>
      <c r="F1867" s="316"/>
      <c r="G1867" s="316"/>
      <c r="H1867" s="316"/>
      <c r="I1867" s="316"/>
      <c r="J1867" s="204"/>
      <c r="K1867" s="513"/>
      <c r="L1867" s="513"/>
      <c r="M1867" s="436"/>
      <c r="N1867" s="436"/>
      <c r="O1867" s="436"/>
      <c r="P1867" s="11"/>
      <c r="Q1867" s="41"/>
      <c r="R1867" s="57"/>
      <c r="U1867" s="211"/>
      <c r="V1867" s="206"/>
    </row>
    <row r="1868" spans="1:28" s="200" customFormat="1" hidden="1" x14ac:dyDescent="0.3">
      <c r="B1868" s="516"/>
      <c r="C1868" s="202"/>
      <c r="D1868" s="203"/>
      <c r="E1868" s="316"/>
      <c r="F1868" s="316"/>
      <c r="G1868" s="316"/>
      <c r="H1868" s="316"/>
      <c r="I1868" s="316"/>
      <c r="J1868" s="204"/>
      <c r="K1868" s="513"/>
      <c r="L1868" s="513"/>
      <c r="M1868" s="436"/>
      <c r="N1868" s="436"/>
      <c r="O1868" s="436"/>
      <c r="P1868" s="11"/>
      <c r="Q1868" s="50"/>
      <c r="R1868" s="197"/>
      <c r="U1868" s="212"/>
      <c r="V1868" s="206"/>
      <c r="W1868" s="219"/>
      <c r="Y1868" s="213"/>
    </row>
    <row r="1869" spans="1:28" s="200" customFormat="1" hidden="1" x14ac:dyDescent="0.3">
      <c r="B1869" s="516"/>
      <c r="C1869" s="202"/>
      <c r="D1869" s="203"/>
      <c r="E1869" s="316"/>
      <c r="F1869" s="316"/>
      <c r="G1869" s="316"/>
      <c r="H1869" s="316"/>
      <c r="I1869" s="316"/>
      <c r="J1869" s="204"/>
      <c r="K1869" s="513"/>
      <c r="L1869" s="513"/>
      <c r="M1869" s="436"/>
      <c r="N1869" s="436"/>
      <c r="O1869" s="436"/>
      <c r="P1869" s="11"/>
      <c r="Q1869" s="50"/>
      <c r="R1869" s="197"/>
      <c r="U1869" s="214"/>
      <c r="V1869" s="206"/>
      <c r="W1869" s="215"/>
    </row>
    <row r="1870" spans="1:28" s="200" customFormat="1" hidden="1" x14ac:dyDescent="0.3">
      <c r="B1870" s="516"/>
      <c r="C1870" s="202"/>
      <c r="D1870" s="203"/>
      <c r="E1870" s="316"/>
      <c r="F1870" s="316"/>
      <c r="G1870" s="316"/>
      <c r="H1870" s="316"/>
      <c r="I1870" s="316"/>
      <c r="J1870" s="204"/>
      <c r="K1870" s="513"/>
      <c r="L1870" s="513"/>
      <c r="M1870" s="436"/>
      <c r="N1870" s="436"/>
      <c r="O1870" s="436"/>
      <c r="P1870" s="11"/>
      <c r="Q1870" s="40"/>
      <c r="R1870" s="198"/>
      <c r="U1870" s="214"/>
      <c r="V1870" s="206"/>
    </row>
    <row r="1871" spans="1:28" s="200" customFormat="1" hidden="1" x14ac:dyDescent="0.3">
      <c r="B1871" s="516"/>
      <c r="C1871" s="319"/>
      <c r="D1871" s="216"/>
      <c r="E1871" s="11"/>
      <c r="F1871" s="11"/>
      <c r="G1871" s="11"/>
      <c r="H1871" s="11"/>
      <c r="I1871" s="11"/>
      <c r="J1871" s="204"/>
      <c r="K1871" s="513"/>
      <c r="L1871" s="513"/>
      <c r="M1871" s="436"/>
      <c r="N1871" s="436"/>
      <c r="O1871" s="436"/>
      <c r="P1871" s="11"/>
      <c r="Q1871" s="41"/>
      <c r="R1871" s="57"/>
      <c r="U1871" s="201"/>
    </row>
    <row r="1872" spans="1:28" s="200" customFormat="1" hidden="1" x14ac:dyDescent="0.3">
      <c r="B1872" s="318"/>
      <c r="C1872" s="318"/>
      <c r="D1872" s="217"/>
      <c r="E1872" s="318"/>
      <c r="F1872" s="318"/>
      <c r="G1872" s="318"/>
      <c r="H1872" s="318"/>
      <c r="I1872" s="318"/>
      <c r="J1872" s="318"/>
      <c r="K1872" s="517"/>
      <c r="L1872" s="517"/>
      <c r="M1872" s="318"/>
      <c r="N1872" s="517"/>
      <c r="O1872" s="517"/>
      <c r="P1872" s="517"/>
      <c r="Q1872" s="517"/>
      <c r="R1872" s="517"/>
      <c r="U1872" s="201"/>
    </row>
    <row r="1873" spans="2:26" s="200" customFormat="1" hidden="1" x14ac:dyDescent="0.3">
      <c r="B1873" s="319"/>
      <c r="C1873" s="319"/>
      <c r="D1873" s="199"/>
      <c r="E1873" s="319"/>
      <c r="F1873" s="222"/>
      <c r="G1873" s="319"/>
      <c r="H1873" s="319"/>
      <c r="I1873" s="319"/>
      <c r="J1873" s="319"/>
      <c r="K1873" s="515"/>
      <c r="L1873" s="515"/>
      <c r="M1873" s="436"/>
      <c r="N1873" s="436"/>
      <c r="O1873" s="436"/>
      <c r="P1873" s="11"/>
      <c r="Q1873" s="41"/>
      <c r="R1873" s="57"/>
      <c r="U1873" s="201"/>
    </row>
    <row r="1874" spans="2:26" s="200" customFormat="1" hidden="1" x14ac:dyDescent="0.3">
      <c r="B1874" s="516"/>
      <c r="C1874" s="202"/>
      <c r="D1874" s="203"/>
      <c r="E1874" s="316"/>
      <c r="F1874" s="316"/>
      <c r="G1874" s="316"/>
      <c r="H1874" s="316"/>
      <c r="I1874" s="316"/>
      <c r="J1874" s="204"/>
      <c r="K1874" s="513"/>
      <c r="L1874" s="513"/>
      <c r="M1874" s="436"/>
      <c r="N1874" s="436"/>
      <c r="O1874" s="436"/>
      <c r="P1874" s="11"/>
      <c r="Q1874" s="55"/>
      <c r="R1874" s="196"/>
      <c r="U1874" s="205"/>
      <c r="V1874" s="206"/>
      <c r="W1874" s="207"/>
    </row>
    <row r="1875" spans="2:26" s="200" customFormat="1" hidden="1" x14ac:dyDescent="0.3">
      <c r="B1875" s="516"/>
      <c r="C1875" s="202"/>
      <c r="D1875" s="203"/>
      <c r="E1875" s="316"/>
      <c r="F1875" s="316"/>
      <c r="G1875" s="316"/>
      <c r="H1875" s="316"/>
      <c r="I1875" s="316"/>
      <c r="J1875" s="204"/>
      <c r="K1875" s="513"/>
      <c r="L1875" s="513"/>
      <c r="M1875" s="436"/>
      <c r="N1875" s="436"/>
      <c r="O1875" s="436"/>
      <c r="P1875" s="11"/>
      <c r="Q1875" s="81"/>
      <c r="R1875" s="197"/>
      <c r="U1875" s="205"/>
      <c r="V1875" s="206"/>
      <c r="W1875" s="208"/>
      <c r="Y1875" s="209"/>
    </row>
    <row r="1876" spans="2:26" s="200" customFormat="1" hidden="1" x14ac:dyDescent="0.3">
      <c r="B1876" s="516"/>
      <c r="C1876" s="202"/>
      <c r="D1876" s="203"/>
      <c r="E1876" s="316"/>
      <c r="F1876" s="316"/>
      <c r="G1876" s="316"/>
      <c r="H1876" s="316"/>
      <c r="I1876" s="316"/>
      <c r="J1876" s="204"/>
      <c r="K1876" s="513"/>
      <c r="L1876" s="513"/>
      <c r="M1876" s="436"/>
      <c r="N1876" s="436"/>
      <c r="O1876" s="436"/>
      <c r="P1876" s="11"/>
      <c r="Q1876" s="55"/>
      <c r="R1876" s="57"/>
      <c r="U1876" s="72"/>
      <c r="V1876" s="206"/>
      <c r="W1876" s="210"/>
      <c r="X1876" s="218"/>
      <c r="Y1876" s="218"/>
      <c r="Z1876" s="218"/>
    </row>
    <row r="1877" spans="2:26" s="200" customFormat="1" hidden="1" x14ac:dyDescent="0.3">
      <c r="B1877" s="516"/>
      <c r="C1877" s="202"/>
      <c r="D1877" s="203"/>
      <c r="E1877" s="316"/>
      <c r="F1877" s="316"/>
      <c r="G1877" s="316"/>
      <c r="H1877" s="316"/>
      <c r="I1877" s="316"/>
      <c r="J1877" s="204"/>
      <c r="K1877" s="513"/>
      <c r="L1877" s="513"/>
      <c r="M1877" s="436"/>
      <c r="N1877" s="436"/>
      <c r="O1877" s="436"/>
      <c r="P1877" s="11"/>
      <c r="Q1877" s="41"/>
      <c r="R1877" s="57"/>
      <c r="U1877" s="211"/>
      <c r="V1877" s="206"/>
    </row>
    <row r="1878" spans="2:26" s="200" customFormat="1" hidden="1" x14ac:dyDescent="0.3">
      <c r="B1878" s="516"/>
      <c r="C1878" s="202"/>
      <c r="D1878" s="203"/>
      <c r="E1878" s="316"/>
      <c r="F1878" s="316"/>
      <c r="G1878" s="316"/>
      <c r="H1878" s="316"/>
      <c r="I1878" s="316"/>
      <c r="J1878" s="204"/>
      <c r="K1878" s="513"/>
      <c r="L1878" s="513"/>
      <c r="M1878" s="436"/>
      <c r="N1878" s="436"/>
      <c r="O1878" s="436"/>
      <c r="P1878" s="11"/>
      <c r="Q1878" s="50"/>
      <c r="R1878" s="197"/>
      <c r="U1878" s="212"/>
      <c r="V1878" s="206"/>
      <c r="W1878" s="219"/>
      <c r="Y1878" s="213"/>
    </row>
    <row r="1879" spans="2:26" s="200" customFormat="1" hidden="1" x14ac:dyDescent="0.3">
      <c r="B1879" s="516"/>
      <c r="C1879" s="202"/>
      <c r="D1879" s="203"/>
      <c r="E1879" s="316"/>
      <c r="F1879" s="316"/>
      <c r="G1879" s="316"/>
      <c r="H1879" s="316"/>
      <c r="I1879" s="316"/>
      <c r="J1879" s="204"/>
      <c r="K1879" s="513"/>
      <c r="L1879" s="513"/>
      <c r="M1879" s="436"/>
      <c r="N1879" s="436"/>
      <c r="O1879" s="436"/>
      <c r="P1879" s="11"/>
      <c r="Q1879" s="50"/>
      <c r="R1879" s="197"/>
      <c r="U1879" s="214"/>
      <c r="V1879" s="206"/>
      <c r="W1879" s="215"/>
    </row>
    <row r="1880" spans="2:26" s="200" customFormat="1" hidden="1" x14ac:dyDescent="0.3">
      <c r="B1880" s="516"/>
      <c r="C1880" s="202"/>
      <c r="D1880" s="203"/>
      <c r="E1880" s="316"/>
      <c r="F1880" s="316"/>
      <c r="G1880" s="316"/>
      <c r="H1880" s="316"/>
      <c r="I1880" s="316"/>
      <c r="J1880" s="204"/>
      <c r="K1880" s="513"/>
      <c r="L1880" s="513"/>
      <c r="M1880" s="436"/>
      <c r="N1880" s="436"/>
      <c r="O1880" s="436"/>
      <c r="P1880" s="11"/>
      <c r="Q1880" s="40"/>
      <c r="R1880" s="198"/>
      <c r="U1880" s="214"/>
      <c r="V1880" s="206"/>
    </row>
    <row r="1881" spans="2:26" s="200" customFormat="1" hidden="1" x14ac:dyDescent="0.3">
      <c r="B1881" s="516"/>
      <c r="C1881" s="319"/>
      <c r="D1881" s="220"/>
      <c r="E1881" s="11"/>
      <c r="F1881" s="11"/>
      <c r="G1881" s="11"/>
      <c r="H1881" s="11"/>
      <c r="I1881" s="11"/>
      <c r="J1881" s="204"/>
      <c r="K1881" s="513"/>
      <c r="L1881" s="513"/>
      <c r="M1881" s="436"/>
      <c r="N1881" s="436"/>
      <c r="O1881" s="436"/>
      <c r="P1881" s="11"/>
      <c r="Q1881" s="41"/>
      <c r="R1881" s="57"/>
      <c r="U1881" s="201"/>
    </row>
    <row r="1882" spans="2:26" s="200" customFormat="1" ht="5.25" hidden="1" customHeight="1" x14ac:dyDescent="0.3">
      <c r="B1882" s="315"/>
      <c r="C1882" s="319"/>
      <c r="D1882" s="220"/>
      <c r="E1882" s="11"/>
      <c r="F1882" s="11"/>
      <c r="G1882" s="11"/>
      <c r="H1882" s="11"/>
      <c r="I1882" s="11"/>
      <c r="J1882" s="204"/>
      <c r="K1882" s="316"/>
      <c r="L1882" s="316"/>
      <c r="M1882" s="317"/>
      <c r="N1882" s="317"/>
      <c r="O1882" s="317"/>
      <c r="P1882" s="11"/>
      <c r="Q1882" s="41"/>
      <c r="R1882" s="57"/>
      <c r="U1882" s="201"/>
    </row>
    <row r="1883" spans="2:26" s="200" customFormat="1" ht="13.75" hidden="1" customHeight="1" x14ac:dyDescent="0.3">
      <c r="B1883" s="518"/>
      <c r="C1883" s="518"/>
      <c r="D1883" s="223"/>
      <c r="E1883" s="223"/>
      <c r="F1883" s="223"/>
      <c r="G1883" s="223"/>
      <c r="H1883" s="223"/>
      <c r="I1883" s="223"/>
      <c r="J1883" s="224"/>
      <c r="K1883" s="518"/>
      <c r="L1883" s="518"/>
      <c r="M1883" s="518"/>
      <c r="N1883" s="518"/>
      <c r="O1883" s="225"/>
      <c r="P1883" s="226"/>
      <c r="Q1883" s="227"/>
      <c r="R1883" s="228"/>
      <c r="U1883" s="201"/>
    </row>
    <row r="1884" spans="2:26" s="200" customFormat="1" ht="5.25" hidden="1" customHeight="1" x14ac:dyDescent="0.3">
      <c r="B1884" s="318"/>
      <c r="C1884" s="318"/>
      <c r="D1884" s="217"/>
      <c r="E1884" s="318"/>
      <c r="F1884" s="318"/>
      <c r="G1884" s="318"/>
      <c r="H1884" s="318"/>
      <c r="I1884" s="318"/>
      <c r="J1884" s="318"/>
      <c r="K1884" s="517"/>
      <c r="L1884" s="517"/>
      <c r="M1884" s="318"/>
      <c r="N1884" s="517"/>
      <c r="O1884" s="517"/>
      <c r="P1884" s="517"/>
      <c r="Q1884" s="517"/>
      <c r="R1884" s="517"/>
      <c r="U1884" s="201"/>
    </row>
    <row r="1885" spans="2:26" s="200" customFormat="1" ht="15.75" hidden="1" customHeight="1" x14ac:dyDescent="0.3">
      <c r="B1885" s="319"/>
      <c r="C1885" s="319"/>
      <c r="D1885" s="199"/>
      <c r="E1885" s="319"/>
      <c r="F1885" s="319"/>
      <c r="G1885" s="319"/>
      <c r="H1885" s="319"/>
      <c r="I1885" s="319"/>
      <c r="J1885" s="319"/>
      <c r="K1885" s="515"/>
      <c r="L1885" s="515"/>
      <c r="M1885" s="436"/>
      <c r="N1885" s="436"/>
      <c r="O1885" s="436"/>
      <c r="P1885" s="11"/>
      <c r="Q1885" s="41"/>
      <c r="R1885" s="57"/>
      <c r="U1885" s="201"/>
    </row>
    <row r="1886" spans="2:26" s="200" customFormat="1" ht="13.75" hidden="1" customHeight="1" x14ac:dyDescent="0.3">
      <c r="B1886" s="516"/>
      <c r="C1886" s="202"/>
      <c r="D1886" s="203"/>
      <c r="E1886" s="316"/>
      <c r="F1886" s="316"/>
      <c r="G1886" s="316"/>
      <c r="H1886" s="316"/>
      <c r="I1886" s="316"/>
      <c r="J1886" s="204"/>
      <c r="K1886" s="513"/>
      <c r="L1886" s="513"/>
      <c r="M1886" s="436"/>
      <c r="N1886" s="436"/>
      <c r="O1886" s="436"/>
      <c r="P1886" s="11"/>
      <c r="Q1886" s="55"/>
      <c r="R1886" s="196"/>
      <c r="U1886" s="205"/>
      <c r="V1886" s="206"/>
      <c r="W1886" s="207"/>
    </row>
    <row r="1887" spans="2:26" s="200" customFormat="1" ht="13.75" hidden="1" customHeight="1" x14ac:dyDescent="0.3">
      <c r="B1887" s="516"/>
      <c r="C1887" s="202"/>
      <c r="D1887" s="203"/>
      <c r="E1887" s="316"/>
      <c r="F1887" s="316"/>
      <c r="G1887" s="316"/>
      <c r="H1887" s="316"/>
      <c r="I1887" s="316"/>
      <c r="J1887" s="204"/>
      <c r="K1887" s="513"/>
      <c r="L1887" s="513"/>
      <c r="M1887" s="436"/>
      <c r="N1887" s="436"/>
      <c r="O1887" s="436"/>
      <c r="P1887" s="11"/>
      <c r="Q1887" s="81"/>
      <c r="R1887" s="197"/>
      <c r="U1887" s="205"/>
      <c r="V1887" s="206"/>
      <c r="W1887" s="208"/>
      <c r="Y1887" s="209"/>
    </row>
    <row r="1888" spans="2:26" s="200" customFormat="1" ht="13.75" hidden="1" customHeight="1" x14ac:dyDescent="0.3">
      <c r="B1888" s="516"/>
      <c r="C1888" s="202"/>
      <c r="D1888" s="203"/>
      <c r="E1888" s="316"/>
      <c r="F1888" s="316"/>
      <c r="G1888" s="316"/>
      <c r="H1888" s="316"/>
      <c r="I1888" s="316"/>
      <c r="J1888" s="204"/>
      <c r="K1888" s="513"/>
      <c r="L1888" s="513"/>
      <c r="M1888" s="436"/>
      <c r="N1888" s="436"/>
      <c r="O1888" s="436"/>
      <c r="P1888" s="11"/>
      <c r="Q1888" s="55"/>
      <c r="R1888" s="57"/>
      <c r="U1888" s="72"/>
      <c r="V1888" s="206"/>
      <c r="W1888" s="210"/>
    </row>
    <row r="1889" spans="2:26" s="200" customFormat="1" ht="13.75" hidden="1" customHeight="1" x14ac:dyDescent="0.3">
      <c r="B1889" s="516"/>
      <c r="C1889" s="202"/>
      <c r="D1889" s="203"/>
      <c r="E1889" s="316"/>
      <c r="F1889" s="316"/>
      <c r="G1889" s="316"/>
      <c r="H1889" s="316"/>
      <c r="I1889" s="316"/>
      <c r="J1889" s="204"/>
      <c r="K1889" s="513"/>
      <c r="L1889" s="513"/>
      <c r="M1889" s="436"/>
      <c r="N1889" s="436"/>
      <c r="O1889" s="436"/>
      <c r="P1889" s="11"/>
      <c r="Q1889" s="41"/>
      <c r="R1889" s="57"/>
      <c r="U1889" s="211"/>
      <c r="V1889" s="206"/>
    </row>
    <row r="1890" spans="2:26" s="200" customFormat="1" ht="13.75" hidden="1" customHeight="1" x14ac:dyDescent="0.3">
      <c r="B1890" s="516"/>
      <c r="C1890" s="202"/>
      <c r="D1890" s="203"/>
      <c r="E1890" s="316"/>
      <c r="F1890" s="316"/>
      <c r="G1890" s="316"/>
      <c r="H1890" s="316"/>
      <c r="I1890" s="316"/>
      <c r="J1890" s="204"/>
      <c r="K1890" s="513"/>
      <c r="L1890" s="513"/>
      <c r="M1890" s="436"/>
      <c r="N1890" s="436"/>
      <c r="O1890" s="436"/>
      <c r="P1890" s="11"/>
      <c r="Q1890" s="50"/>
      <c r="R1890" s="197"/>
      <c r="U1890" s="212"/>
      <c r="V1890" s="206"/>
      <c r="W1890" s="210"/>
      <c r="Y1890" s="213"/>
    </row>
    <row r="1891" spans="2:26" s="200" customFormat="1" ht="13.75" hidden="1" customHeight="1" x14ac:dyDescent="0.3">
      <c r="B1891" s="516"/>
      <c r="C1891" s="202"/>
      <c r="D1891" s="203"/>
      <c r="E1891" s="316"/>
      <c r="F1891" s="316"/>
      <c r="G1891" s="316"/>
      <c r="H1891" s="316"/>
      <c r="I1891" s="316"/>
      <c r="J1891" s="204"/>
      <c r="K1891" s="513"/>
      <c r="L1891" s="513"/>
      <c r="M1891" s="436"/>
      <c r="N1891" s="436"/>
      <c r="O1891" s="436"/>
      <c r="P1891" s="11"/>
      <c r="Q1891" s="50"/>
      <c r="R1891" s="197"/>
      <c r="U1891" s="214"/>
      <c r="V1891" s="206"/>
      <c r="W1891" s="215"/>
    </row>
    <row r="1892" spans="2:26" s="200" customFormat="1" ht="13.75" hidden="1" customHeight="1" x14ac:dyDescent="0.3">
      <c r="B1892" s="516"/>
      <c r="C1892" s="202"/>
      <c r="D1892" s="203"/>
      <c r="E1892" s="316"/>
      <c r="F1892" s="316"/>
      <c r="G1892" s="316"/>
      <c r="H1892" s="316"/>
      <c r="I1892" s="316"/>
      <c r="J1892" s="204"/>
      <c r="K1892" s="513"/>
      <c r="L1892" s="513"/>
      <c r="M1892" s="436"/>
      <c r="N1892" s="436"/>
      <c r="O1892" s="436"/>
      <c r="P1892" s="11"/>
      <c r="Q1892" s="40"/>
      <c r="R1892" s="198"/>
      <c r="U1892" s="214"/>
      <c r="V1892" s="206"/>
    </row>
    <row r="1893" spans="2:26" s="200" customFormat="1" ht="13.75" hidden="1" customHeight="1" x14ac:dyDescent="0.3">
      <c r="B1893" s="516"/>
      <c r="C1893" s="319"/>
      <c r="D1893" s="216"/>
      <c r="E1893" s="11"/>
      <c r="F1893" s="11"/>
      <c r="G1893" s="11"/>
      <c r="H1893" s="11"/>
      <c r="I1893" s="11"/>
      <c r="J1893" s="204"/>
      <c r="K1893" s="513"/>
      <c r="L1893" s="513"/>
      <c r="M1893" s="436"/>
      <c r="N1893" s="436"/>
      <c r="O1893" s="436"/>
      <c r="P1893" s="11"/>
      <c r="Q1893" s="41"/>
      <c r="R1893" s="57"/>
      <c r="U1893" s="201"/>
    </row>
    <row r="1894" spans="2:26" s="200" customFormat="1" ht="5.25" hidden="1" customHeight="1" x14ac:dyDescent="0.3">
      <c r="B1894" s="318"/>
      <c r="C1894" s="318"/>
      <c r="D1894" s="217"/>
      <c r="E1894" s="318"/>
      <c r="F1894" s="318"/>
      <c r="G1894" s="318"/>
      <c r="H1894" s="318"/>
      <c r="I1894" s="318"/>
      <c r="J1894" s="318"/>
      <c r="K1894" s="517"/>
      <c r="L1894" s="517"/>
      <c r="M1894" s="318"/>
      <c r="N1894" s="517"/>
      <c r="O1894" s="517"/>
      <c r="P1894" s="517"/>
      <c r="Q1894" s="517"/>
      <c r="R1894" s="517"/>
      <c r="U1894" s="201"/>
    </row>
    <row r="1895" spans="2:26" s="200" customFormat="1" ht="15.75" hidden="1" customHeight="1" x14ac:dyDescent="0.3">
      <c r="B1895" s="319"/>
      <c r="C1895" s="319"/>
      <c r="D1895" s="199"/>
      <c r="E1895" s="319"/>
      <c r="F1895" s="319"/>
      <c r="G1895" s="319"/>
      <c r="H1895" s="319"/>
      <c r="I1895" s="319"/>
      <c r="J1895" s="319"/>
      <c r="K1895" s="515"/>
      <c r="L1895" s="515"/>
      <c r="M1895" s="436"/>
      <c r="N1895" s="436"/>
      <c r="O1895" s="436"/>
      <c r="P1895" s="11"/>
      <c r="Q1895" s="41"/>
      <c r="R1895" s="57"/>
      <c r="U1895" s="201"/>
    </row>
    <row r="1896" spans="2:26" s="200" customFormat="1" ht="13.75" hidden="1" customHeight="1" x14ac:dyDescent="0.3">
      <c r="B1896" s="516"/>
      <c r="C1896" s="202"/>
      <c r="D1896" s="203"/>
      <c r="E1896" s="316"/>
      <c r="F1896" s="316"/>
      <c r="G1896" s="316"/>
      <c r="H1896" s="316"/>
      <c r="I1896" s="316"/>
      <c r="J1896" s="204"/>
      <c r="K1896" s="513"/>
      <c r="L1896" s="513"/>
      <c r="M1896" s="436"/>
      <c r="N1896" s="436"/>
      <c r="O1896" s="436"/>
      <c r="P1896" s="11"/>
      <c r="Q1896" s="55"/>
      <c r="R1896" s="196"/>
      <c r="U1896" s="205"/>
      <c r="V1896" s="206"/>
      <c r="W1896" s="207"/>
    </row>
    <row r="1897" spans="2:26" s="200" customFormat="1" ht="13.75" hidden="1" customHeight="1" x14ac:dyDescent="0.3">
      <c r="B1897" s="516"/>
      <c r="C1897" s="202"/>
      <c r="D1897" s="203"/>
      <c r="E1897" s="316"/>
      <c r="F1897" s="316"/>
      <c r="G1897" s="316"/>
      <c r="H1897" s="316"/>
      <c r="I1897" s="316"/>
      <c r="J1897" s="204"/>
      <c r="K1897" s="513"/>
      <c r="L1897" s="513"/>
      <c r="M1897" s="436"/>
      <c r="N1897" s="436"/>
      <c r="O1897" s="436"/>
      <c r="P1897" s="11"/>
      <c r="Q1897" s="81"/>
      <c r="R1897" s="197"/>
      <c r="U1897" s="205"/>
      <c r="V1897" s="206"/>
      <c r="W1897" s="208"/>
      <c r="Y1897" s="209"/>
    </row>
    <row r="1898" spans="2:26" s="200" customFormat="1" ht="13.75" hidden="1" customHeight="1" x14ac:dyDescent="0.3">
      <c r="B1898" s="516"/>
      <c r="C1898" s="202"/>
      <c r="D1898" s="203"/>
      <c r="E1898" s="316"/>
      <c r="F1898" s="316"/>
      <c r="G1898" s="316"/>
      <c r="H1898" s="316"/>
      <c r="I1898" s="316"/>
      <c r="J1898" s="204"/>
      <c r="K1898" s="513"/>
      <c r="L1898" s="513"/>
      <c r="M1898" s="436"/>
      <c r="N1898" s="436"/>
      <c r="O1898" s="436"/>
      <c r="P1898" s="11"/>
      <c r="Q1898" s="55"/>
      <c r="R1898" s="57"/>
      <c r="U1898" s="72"/>
      <c r="V1898" s="206"/>
      <c r="W1898" s="210"/>
      <c r="X1898" s="218"/>
      <c r="Y1898" s="218"/>
      <c r="Z1898" s="218"/>
    </row>
    <row r="1899" spans="2:26" s="200" customFormat="1" ht="13.75" hidden="1" customHeight="1" x14ac:dyDescent="0.3">
      <c r="B1899" s="516"/>
      <c r="C1899" s="202"/>
      <c r="D1899" s="203"/>
      <c r="E1899" s="316"/>
      <c r="F1899" s="316"/>
      <c r="G1899" s="316"/>
      <c r="H1899" s="316"/>
      <c r="I1899" s="316"/>
      <c r="J1899" s="204"/>
      <c r="K1899" s="513"/>
      <c r="L1899" s="513"/>
      <c r="M1899" s="436"/>
      <c r="N1899" s="436"/>
      <c r="O1899" s="436"/>
      <c r="P1899" s="11"/>
      <c r="Q1899" s="41"/>
      <c r="R1899" s="57"/>
      <c r="U1899" s="211"/>
      <c r="V1899" s="206"/>
    </row>
    <row r="1900" spans="2:26" s="200" customFormat="1" ht="13.75" hidden="1" customHeight="1" x14ac:dyDescent="0.3">
      <c r="B1900" s="516"/>
      <c r="C1900" s="202"/>
      <c r="D1900" s="203"/>
      <c r="E1900" s="316"/>
      <c r="F1900" s="316"/>
      <c r="G1900" s="316"/>
      <c r="H1900" s="316"/>
      <c r="I1900" s="316"/>
      <c r="J1900" s="204"/>
      <c r="K1900" s="513"/>
      <c r="L1900" s="513"/>
      <c r="M1900" s="436"/>
      <c r="N1900" s="436"/>
      <c r="O1900" s="436"/>
      <c r="P1900" s="11"/>
      <c r="Q1900" s="50"/>
      <c r="R1900" s="197"/>
      <c r="U1900" s="212"/>
      <c r="V1900" s="206"/>
      <c r="W1900" s="219"/>
      <c r="Y1900" s="213"/>
    </row>
    <row r="1901" spans="2:26" s="200" customFormat="1" ht="13.75" hidden="1" customHeight="1" x14ac:dyDescent="0.3">
      <c r="B1901" s="516"/>
      <c r="C1901" s="202"/>
      <c r="D1901" s="203"/>
      <c r="E1901" s="316"/>
      <c r="F1901" s="316"/>
      <c r="G1901" s="316"/>
      <c r="H1901" s="316"/>
      <c r="I1901" s="316"/>
      <c r="J1901" s="204"/>
      <c r="K1901" s="513"/>
      <c r="L1901" s="513"/>
      <c r="M1901" s="436"/>
      <c r="N1901" s="436"/>
      <c r="O1901" s="436"/>
      <c r="P1901" s="11"/>
      <c r="Q1901" s="50"/>
      <c r="R1901" s="197"/>
      <c r="U1901" s="214"/>
      <c r="V1901" s="206"/>
      <c r="W1901" s="215"/>
    </row>
    <row r="1902" spans="2:26" s="200" customFormat="1" ht="13.75" hidden="1" customHeight="1" x14ac:dyDescent="0.3">
      <c r="B1902" s="516"/>
      <c r="C1902" s="202"/>
      <c r="D1902" s="203"/>
      <c r="E1902" s="316"/>
      <c r="F1902" s="316"/>
      <c r="G1902" s="316"/>
      <c r="H1902" s="316"/>
      <c r="I1902" s="316"/>
      <c r="J1902" s="204"/>
      <c r="K1902" s="513"/>
      <c r="L1902" s="513"/>
      <c r="M1902" s="436"/>
      <c r="N1902" s="436"/>
      <c r="O1902" s="436"/>
      <c r="P1902" s="11"/>
      <c r="Q1902" s="40"/>
      <c r="R1902" s="198"/>
      <c r="U1902" s="214"/>
      <c r="V1902" s="206"/>
    </row>
    <row r="1903" spans="2:26" s="200" customFormat="1" ht="13.75" hidden="1" customHeight="1" x14ac:dyDescent="0.3">
      <c r="B1903" s="516"/>
      <c r="C1903" s="319"/>
      <c r="D1903" s="220"/>
      <c r="E1903" s="11"/>
      <c r="F1903" s="11"/>
      <c r="G1903" s="11"/>
      <c r="H1903" s="11"/>
      <c r="I1903" s="11"/>
      <c r="J1903" s="204"/>
      <c r="K1903" s="513"/>
      <c r="L1903" s="513"/>
      <c r="M1903" s="436"/>
      <c r="N1903" s="436"/>
      <c r="O1903" s="436"/>
      <c r="P1903" s="11"/>
      <c r="Q1903" s="41"/>
      <c r="R1903" s="57"/>
      <c r="U1903" s="201"/>
    </row>
    <row r="1904" spans="2:26" s="200" customFormat="1" ht="5.25" hidden="1" customHeight="1" x14ac:dyDescent="0.3">
      <c r="B1904" s="318"/>
      <c r="C1904" s="318"/>
      <c r="D1904" s="217"/>
      <c r="E1904" s="318"/>
      <c r="F1904" s="318"/>
      <c r="G1904" s="318"/>
      <c r="H1904" s="318"/>
      <c r="I1904" s="318"/>
      <c r="J1904" s="318"/>
      <c r="K1904" s="517"/>
      <c r="L1904" s="517"/>
      <c r="M1904" s="318"/>
      <c r="N1904" s="517"/>
      <c r="O1904" s="517"/>
      <c r="P1904" s="517"/>
      <c r="Q1904" s="517"/>
      <c r="R1904" s="517"/>
      <c r="U1904" s="201"/>
    </row>
    <row r="1905" spans="1:28" s="221" customFormat="1" ht="13.75" hidden="1" customHeight="1" x14ac:dyDescent="0.3">
      <c r="A1905" s="200"/>
      <c r="B1905" s="319"/>
      <c r="C1905" s="319"/>
      <c r="D1905" s="199"/>
      <c r="E1905" s="319"/>
      <c r="F1905" s="319"/>
      <c r="G1905" s="319"/>
      <c r="H1905" s="319"/>
      <c r="I1905" s="319"/>
      <c r="J1905" s="319"/>
      <c r="K1905" s="515"/>
      <c r="L1905" s="515"/>
      <c r="M1905" s="436"/>
      <c r="N1905" s="436"/>
      <c r="O1905" s="436"/>
      <c r="P1905" s="11"/>
      <c r="Q1905" s="41"/>
      <c r="R1905" s="57"/>
      <c r="S1905" s="200"/>
      <c r="T1905" s="200"/>
      <c r="U1905" s="201"/>
      <c r="V1905" s="200"/>
      <c r="W1905" s="200"/>
      <c r="X1905" s="200"/>
      <c r="Y1905" s="200"/>
      <c r="Z1905" s="200"/>
      <c r="AA1905" s="200"/>
      <c r="AB1905" s="200"/>
    </row>
    <row r="1906" spans="1:28" s="200" customFormat="1" ht="12.75" hidden="1" customHeight="1" x14ac:dyDescent="0.3">
      <c r="B1906" s="516"/>
      <c r="C1906" s="202"/>
      <c r="D1906" s="203"/>
      <c r="E1906" s="316"/>
      <c r="F1906" s="316"/>
      <c r="G1906" s="316"/>
      <c r="H1906" s="316"/>
      <c r="I1906" s="316"/>
      <c r="J1906" s="204"/>
      <c r="K1906" s="513"/>
      <c r="L1906" s="513"/>
      <c r="M1906" s="436"/>
      <c r="N1906" s="436"/>
      <c r="O1906" s="436"/>
      <c r="P1906" s="11"/>
      <c r="Q1906" s="55"/>
      <c r="R1906" s="196"/>
      <c r="U1906" s="205"/>
      <c r="V1906" s="206"/>
      <c r="W1906" s="207"/>
    </row>
    <row r="1907" spans="1:28" s="200" customFormat="1" hidden="1" x14ac:dyDescent="0.3">
      <c r="B1907" s="516"/>
      <c r="C1907" s="202"/>
      <c r="D1907" s="203"/>
      <c r="E1907" s="316"/>
      <c r="F1907" s="316"/>
      <c r="G1907" s="316"/>
      <c r="H1907" s="316"/>
      <c r="I1907" s="316"/>
      <c r="J1907" s="204"/>
      <c r="K1907" s="513"/>
      <c r="L1907" s="513"/>
      <c r="M1907" s="436"/>
      <c r="N1907" s="436"/>
      <c r="O1907" s="436"/>
      <c r="P1907" s="11"/>
      <c r="Q1907" s="81"/>
      <c r="R1907" s="197"/>
      <c r="U1907" s="205"/>
      <c r="V1907" s="206"/>
      <c r="W1907" s="208"/>
      <c r="Y1907" s="209"/>
    </row>
    <row r="1908" spans="1:28" s="200" customFormat="1" hidden="1" x14ac:dyDescent="0.3">
      <c r="B1908" s="516"/>
      <c r="C1908" s="202"/>
      <c r="D1908" s="203"/>
      <c r="E1908" s="316"/>
      <c r="F1908" s="316"/>
      <c r="G1908" s="316"/>
      <c r="H1908" s="316"/>
      <c r="I1908" s="316"/>
      <c r="J1908" s="204"/>
      <c r="K1908" s="513"/>
      <c r="L1908" s="513"/>
      <c r="M1908" s="436"/>
      <c r="N1908" s="436"/>
      <c r="O1908" s="436"/>
      <c r="P1908" s="11"/>
      <c r="Q1908" s="55"/>
      <c r="R1908" s="57"/>
      <c r="U1908" s="72"/>
      <c r="V1908" s="206"/>
      <c r="W1908" s="210"/>
    </row>
    <row r="1909" spans="1:28" s="200" customFormat="1" hidden="1" x14ac:dyDescent="0.3">
      <c r="B1909" s="516"/>
      <c r="C1909" s="202"/>
      <c r="D1909" s="203"/>
      <c r="E1909" s="316"/>
      <c r="F1909" s="316"/>
      <c r="G1909" s="316"/>
      <c r="H1909" s="316"/>
      <c r="I1909" s="316"/>
      <c r="J1909" s="204"/>
      <c r="K1909" s="513"/>
      <c r="L1909" s="513"/>
      <c r="M1909" s="436"/>
      <c r="N1909" s="436"/>
      <c r="O1909" s="436"/>
      <c r="P1909" s="11"/>
      <c r="Q1909" s="41"/>
      <c r="R1909" s="57"/>
      <c r="U1909" s="211"/>
      <c r="V1909" s="206"/>
    </row>
    <row r="1910" spans="1:28" s="200" customFormat="1" hidden="1" x14ac:dyDescent="0.3">
      <c r="B1910" s="516"/>
      <c r="C1910" s="202"/>
      <c r="D1910" s="203"/>
      <c r="E1910" s="316"/>
      <c r="F1910" s="316"/>
      <c r="G1910" s="316"/>
      <c r="H1910" s="316"/>
      <c r="I1910" s="316"/>
      <c r="J1910" s="204"/>
      <c r="K1910" s="513"/>
      <c r="L1910" s="513"/>
      <c r="M1910" s="436"/>
      <c r="N1910" s="436"/>
      <c r="O1910" s="436"/>
      <c r="P1910" s="11"/>
      <c r="Q1910" s="50"/>
      <c r="R1910" s="197"/>
      <c r="U1910" s="212"/>
      <c r="V1910" s="206"/>
      <c r="W1910" s="219"/>
      <c r="Y1910" s="213"/>
    </row>
    <row r="1911" spans="1:28" s="200" customFormat="1" hidden="1" x14ac:dyDescent="0.3">
      <c r="B1911" s="516"/>
      <c r="C1911" s="202"/>
      <c r="D1911" s="203"/>
      <c r="E1911" s="316"/>
      <c r="F1911" s="316"/>
      <c r="G1911" s="316"/>
      <c r="H1911" s="316"/>
      <c r="I1911" s="316"/>
      <c r="J1911" s="204"/>
      <c r="K1911" s="513"/>
      <c r="L1911" s="513"/>
      <c r="M1911" s="436"/>
      <c r="N1911" s="436"/>
      <c r="O1911" s="436"/>
      <c r="P1911" s="11"/>
      <c r="Q1911" s="50"/>
      <c r="R1911" s="197"/>
      <c r="U1911" s="214"/>
      <c r="V1911" s="206"/>
      <c r="W1911" s="215"/>
    </row>
    <row r="1912" spans="1:28" s="200" customFormat="1" hidden="1" x14ac:dyDescent="0.3">
      <c r="B1912" s="516"/>
      <c r="C1912" s="202"/>
      <c r="D1912" s="203"/>
      <c r="E1912" s="316"/>
      <c r="F1912" s="316"/>
      <c r="G1912" s="316"/>
      <c r="H1912" s="316"/>
      <c r="I1912" s="316"/>
      <c r="J1912" s="204"/>
      <c r="K1912" s="513"/>
      <c r="L1912" s="513"/>
      <c r="M1912" s="436"/>
      <c r="N1912" s="436"/>
      <c r="O1912" s="436"/>
      <c r="P1912" s="11"/>
      <c r="Q1912" s="40"/>
      <c r="R1912" s="198"/>
      <c r="U1912" s="214"/>
      <c r="V1912" s="206"/>
    </row>
    <row r="1913" spans="1:28" s="200" customFormat="1" hidden="1" x14ac:dyDescent="0.3">
      <c r="B1913" s="516"/>
      <c r="C1913" s="319"/>
      <c r="D1913" s="216"/>
      <c r="E1913" s="11"/>
      <c r="F1913" s="11"/>
      <c r="G1913" s="11"/>
      <c r="H1913" s="11"/>
      <c r="I1913" s="11"/>
      <c r="J1913" s="204"/>
      <c r="K1913" s="513"/>
      <c r="L1913" s="513"/>
      <c r="M1913" s="436"/>
      <c r="N1913" s="436"/>
      <c r="O1913" s="436"/>
      <c r="P1913" s="11"/>
      <c r="Q1913" s="41"/>
      <c r="R1913" s="57"/>
      <c r="U1913" s="201"/>
    </row>
    <row r="1914" spans="1:28" s="200" customFormat="1" hidden="1" x14ac:dyDescent="0.3">
      <c r="B1914" s="318"/>
      <c r="C1914" s="318"/>
      <c r="D1914" s="217"/>
      <c r="E1914" s="318"/>
      <c r="F1914" s="318"/>
      <c r="G1914" s="318"/>
      <c r="H1914" s="318"/>
      <c r="I1914" s="318"/>
      <c r="J1914" s="318"/>
      <c r="K1914" s="517"/>
      <c r="L1914" s="517"/>
      <c r="M1914" s="318"/>
      <c r="N1914" s="517"/>
      <c r="O1914" s="517"/>
      <c r="P1914" s="517"/>
      <c r="Q1914" s="517"/>
      <c r="R1914" s="517"/>
      <c r="U1914" s="201"/>
    </row>
    <row r="1915" spans="1:28" s="200" customFormat="1" hidden="1" x14ac:dyDescent="0.3">
      <c r="B1915" s="319"/>
      <c r="C1915" s="319"/>
      <c r="D1915" s="199"/>
      <c r="E1915" s="319"/>
      <c r="F1915" s="222"/>
      <c r="G1915" s="319"/>
      <c r="H1915" s="319"/>
      <c r="I1915" s="319"/>
      <c r="J1915" s="319"/>
      <c r="K1915" s="515"/>
      <c r="L1915" s="515"/>
      <c r="M1915" s="436"/>
      <c r="N1915" s="436"/>
      <c r="O1915" s="436"/>
      <c r="P1915" s="11"/>
      <c r="Q1915" s="41"/>
      <c r="R1915" s="57"/>
      <c r="U1915" s="201"/>
    </row>
    <row r="1916" spans="1:28" s="200" customFormat="1" hidden="1" x14ac:dyDescent="0.3">
      <c r="B1916" s="516"/>
      <c r="C1916" s="202"/>
      <c r="D1916" s="203"/>
      <c r="E1916" s="316"/>
      <c r="F1916" s="316"/>
      <c r="G1916" s="316"/>
      <c r="H1916" s="316"/>
      <c r="I1916" s="316"/>
      <c r="J1916" s="204"/>
      <c r="K1916" s="513"/>
      <c r="L1916" s="513"/>
      <c r="M1916" s="436"/>
      <c r="N1916" s="436"/>
      <c r="O1916" s="436"/>
      <c r="P1916" s="11"/>
      <c r="Q1916" s="55"/>
      <c r="R1916" s="196"/>
      <c r="U1916" s="205"/>
      <c r="V1916" s="206"/>
      <c r="W1916" s="207"/>
    </row>
    <row r="1917" spans="1:28" s="200" customFormat="1" hidden="1" x14ac:dyDescent="0.3">
      <c r="B1917" s="516"/>
      <c r="C1917" s="202"/>
      <c r="D1917" s="203"/>
      <c r="E1917" s="316"/>
      <c r="F1917" s="316"/>
      <c r="G1917" s="316"/>
      <c r="H1917" s="316"/>
      <c r="I1917" s="316"/>
      <c r="J1917" s="204"/>
      <c r="K1917" s="513"/>
      <c r="L1917" s="513"/>
      <c r="M1917" s="436"/>
      <c r="N1917" s="436"/>
      <c r="O1917" s="436"/>
      <c r="P1917" s="11"/>
      <c r="Q1917" s="81"/>
      <c r="R1917" s="197"/>
      <c r="U1917" s="205"/>
      <c r="V1917" s="206"/>
      <c r="W1917" s="208"/>
      <c r="Y1917" s="209"/>
    </row>
    <row r="1918" spans="1:28" s="200" customFormat="1" hidden="1" x14ac:dyDescent="0.3">
      <c r="B1918" s="516"/>
      <c r="C1918" s="202"/>
      <c r="D1918" s="203"/>
      <c r="E1918" s="316"/>
      <c r="F1918" s="316"/>
      <c r="G1918" s="316"/>
      <c r="H1918" s="316"/>
      <c r="I1918" s="316"/>
      <c r="J1918" s="204"/>
      <c r="K1918" s="513"/>
      <c r="L1918" s="513"/>
      <c r="M1918" s="436"/>
      <c r="N1918" s="436"/>
      <c r="O1918" s="436"/>
      <c r="P1918" s="11"/>
      <c r="Q1918" s="55"/>
      <c r="R1918" s="57"/>
      <c r="U1918" s="72"/>
      <c r="V1918" s="206"/>
      <c r="W1918" s="210"/>
      <c r="X1918" s="218"/>
      <c r="Y1918" s="218"/>
      <c r="Z1918" s="218"/>
    </row>
    <row r="1919" spans="1:28" s="200" customFormat="1" hidden="1" x14ac:dyDescent="0.3">
      <c r="B1919" s="516"/>
      <c r="C1919" s="202"/>
      <c r="D1919" s="203"/>
      <c r="E1919" s="316"/>
      <c r="F1919" s="316"/>
      <c r="G1919" s="316"/>
      <c r="H1919" s="316"/>
      <c r="I1919" s="316"/>
      <c r="J1919" s="204"/>
      <c r="K1919" s="513"/>
      <c r="L1919" s="513"/>
      <c r="M1919" s="436"/>
      <c r="N1919" s="436"/>
      <c r="O1919" s="436"/>
      <c r="P1919" s="11"/>
      <c r="Q1919" s="41"/>
      <c r="R1919" s="57"/>
      <c r="U1919" s="211"/>
      <c r="V1919" s="206"/>
    </row>
    <row r="1920" spans="1:28" s="200" customFormat="1" hidden="1" x14ac:dyDescent="0.3">
      <c r="B1920" s="516"/>
      <c r="C1920" s="202"/>
      <c r="D1920" s="203"/>
      <c r="E1920" s="316"/>
      <c r="F1920" s="316"/>
      <c r="G1920" s="316"/>
      <c r="H1920" s="316"/>
      <c r="I1920" s="316"/>
      <c r="J1920" s="204"/>
      <c r="K1920" s="513"/>
      <c r="L1920" s="513"/>
      <c r="M1920" s="436"/>
      <c r="N1920" s="436"/>
      <c r="O1920" s="436"/>
      <c r="P1920" s="11"/>
      <c r="Q1920" s="50"/>
      <c r="R1920" s="197"/>
      <c r="U1920" s="212"/>
      <c r="V1920" s="206"/>
      <c r="W1920" s="219"/>
      <c r="Y1920" s="213"/>
    </row>
    <row r="1921" spans="2:25" s="200" customFormat="1" hidden="1" x14ac:dyDescent="0.3">
      <c r="B1921" s="516"/>
      <c r="C1921" s="202"/>
      <c r="D1921" s="203"/>
      <c r="E1921" s="316"/>
      <c r="F1921" s="316"/>
      <c r="G1921" s="316"/>
      <c r="H1921" s="316"/>
      <c r="I1921" s="316"/>
      <c r="J1921" s="204"/>
      <c r="K1921" s="513"/>
      <c r="L1921" s="513"/>
      <c r="M1921" s="436"/>
      <c r="N1921" s="436"/>
      <c r="O1921" s="436"/>
      <c r="P1921" s="11"/>
      <c r="Q1921" s="50"/>
      <c r="R1921" s="197"/>
      <c r="U1921" s="214"/>
      <c r="V1921" s="206"/>
      <c r="W1921" s="215"/>
    </row>
    <row r="1922" spans="2:25" s="200" customFormat="1" hidden="1" x14ac:dyDescent="0.3">
      <c r="B1922" s="516"/>
      <c r="C1922" s="202"/>
      <c r="D1922" s="203"/>
      <c r="E1922" s="316"/>
      <c r="F1922" s="316"/>
      <c r="G1922" s="316"/>
      <c r="H1922" s="316"/>
      <c r="I1922" s="316"/>
      <c r="J1922" s="204"/>
      <c r="K1922" s="513"/>
      <c r="L1922" s="513"/>
      <c r="M1922" s="436"/>
      <c r="N1922" s="436"/>
      <c r="O1922" s="436"/>
      <c r="P1922" s="11"/>
      <c r="Q1922" s="40"/>
      <c r="R1922" s="198"/>
      <c r="U1922" s="214"/>
      <c r="V1922" s="206"/>
    </row>
    <row r="1923" spans="2:25" s="200" customFormat="1" hidden="1" x14ac:dyDescent="0.3">
      <c r="B1923" s="516"/>
      <c r="C1923" s="319"/>
      <c r="D1923" s="220"/>
      <c r="E1923" s="11"/>
      <c r="F1923" s="11"/>
      <c r="G1923" s="11"/>
      <c r="H1923" s="11"/>
      <c r="I1923" s="11"/>
      <c r="J1923" s="204"/>
      <c r="K1923" s="513"/>
      <c r="L1923" s="513"/>
      <c r="M1923" s="436"/>
      <c r="N1923" s="436"/>
      <c r="O1923" s="436"/>
      <c r="P1923" s="11"/>
      <c r="Q1923" s="41"/>
      <c r="R1923" s="57"/>
      <c r="U1923" s="201"/>
    </row>
    <row r="1924" spans="2:25" s="200" customFormat="1" ht="5.25" hidden="1" customHeight="1" x14ac:dyDescent="0.3">
      <c r="B1924" s="315"/>
      <c r="C1924" s="319"/>
      <c r="D1924" s="220"/>
      <c r="E1924" s="11"/>
      <c r="F1924" s="11"/>
      <c r="G1924" s="11"/>
      <c r="H1924" s="11"/>
      <c r="I1924" s="11"/>
      <c r="J1924" s="204"/>
      <c r="K1924" s="316"/>
      <c r="L1924" s="316"/>
      <c r="M1924" s="317"/>
      <c r="N1924" s="317"/>
      <c r="O1924" s="317"/>
      <c r="P1924" s="11"/>
      <c r="Q1924" s="41"/>
      <c r="R1924" s="57"/>
      <c r="U1924" s="201"/>
    </row>
    <row r="1925" spans="2:25" s="200" customFormat="1" ht="13.75" hidden="1" customHeight="1" x14ac:dyDescent="0.3">
      <c r="B1925" s="518"/>
      <c r="C1925" s="518"/>
      <c r="D1925" s="223"/>
      <c r="E1925" s="223"/>
      <c r="F1925" s="223"/>
      <c r="G1925" s="223"/>
      <c r="H1925" s="223"/>
      <c r="I1925" s="223"/>
      <c r="J1925" s="224"/>
      <c r="K1925" s="518"/>
      <c r="L1925" s="518"/>
      <c r="M1925" s="518"/>
      <c r="N1925" s="518"/>
      <c r="O1925" s="225"/>
      <c r="P1925" s="226"/>
      <c r="Q1925" s="227"/>
      <c r="R1925" s="228"/>
      <c r="U1925" s="201"/>
    </row>
    <row r="1926" spans="2:25" s="200" customFormat="1" ht="5.25" hidden="1" customHeight="1" x14ac:dyDescent="0.3">
      <c r="B1926" s="318"/>
      <c r="C1926" s="318"/>
      <c r="D1926" s="217"/>
      <c r="E1926" s="318"/>
      <c r="F1926" s="318"/>
      <c r="G1926" s="318"/>
      <c r="H1926" s="318"/>
      <c r="I1926" s="318"/>
      <c r="J1926" s="318"/>
      <c r="K1926" s="517"/>
      <c r="L1926" s="517"/>
      <c r="M1926" s="318"/>
      <c r="N1926" s="517"/>
      <c r="O1926" s="517"/>
      <c r="P1926" s="517"/>
      <c r="Q1926" s="517"/>
      <c r="R1926" s="517"/>
      <c r="U1926" s="201"/>
    </row>
    <row r="1927" spans="2:25" s="200" customFormat="1" ht="15.75" hidden="1" customHeight="1" x14ac:dyDescent="0.3">
      <c r="B1927" s="319"/>
      <c r="C1927" s="319"/>
      <c r="D1927" s="199"/>
      <c r="E1927" s="319"/>
      <c r="F1927" s="319"/>
      <c r="G1927" s="319"/>
      <c r="H1927" s="319"/>
      <c r="I1927" s="319"/>
      <c r="J1927" s="319"/>
      <c r="K1927" s="515"/>
      <c r="L1927" s="515"/>
      <c r="M1927" s="436"/>
      <c r="N1927" s="436"/>
      <c r="O1927" s="436"/>
      <c r="P1927" s="11"/>
      <c r="Q1927" s="41"/>
      <c r="R1927" s="57"/>
      <c r="U1927" s="201"/>
    </row>
    <row r="1928" spans="2:25" s="200" customFormat="1" ht="13.75" hidden="1" customHeight="1" x14ac:dyDescent="0.3">
      <c r="B1928" s="516"/>
      <c r="C1928" s="202"/>
      <c r="D1928" s="203"/>
      <c r="E1928" s="316"/>
      <c r="F1928" s="316"/>
      <c r="G1928" s="316"/>
      <c r="H1928" s="316"/>
      <c r="I1928" s="316"/>
      <c r="J1928" s="204"/>
      <c r="K1928" s="513"/>
      <c r="L1928" s="513"/>
      <c r="M1928" s="436"/>
      <c r="N1928" s="436"/>
      <c r="O1928" s="436"/>
      <c r="P1928" s="11"/>
      <c r="Q1928" s="55"/>
      <c r="R1928" s="196"/>
      <c r="U1928" s="205"/>
      <c r="V1928" s="206"/>
      <c r="W1928" s="207"/>
    </row>
    <row r="1929" spans="2:25" s="200" customFormat="1" ht="13.75" hidden="1" customHeight="1" x14ac:dyDescent="0.3">
      <c r="B1929" s="516"/>
      <c r="C1929" s="202"/>
      <c r="D1929" s="203"/>
      <c r="E1929" s="316"/>
      <c r="F1929" s="316"/>
      <c r="G1929" s="316"/>
      <c r="H1929" s="316"/>
      <c r="I1929" s="316"/>
      <c r="J1929" s="204"/>
      <c r="K1929" s="513"/>
      <c r="L1929" s="513"/>
      <c r="M1929" s="436"/>
      <c r="N1929" s="436"/>
      <c r="O1929" s="436"/>
      <c r="P1929" s="11"/>
      <c r="Q1929" s="81"/>
      <c r="R1929" s="197"/>
      <c r="U1929" s="205"/>
      <c r="V1929" s="206"/>
      <c r="W1929" s="208"/>
      <c r="Y1929" s="209"/>
    </row>
    <row r="1930" spans="2:25" s="200" customFormat="1" ht="13.75" hidden="1" customHeight="1" x14ac:dyDescent="0.3">
      <c r="B1930" s="516"/>
      <c r="C1930" s="202"/>
      <c r="D1930" s="203"/>
      <c r="E1930" s="316"/>
      <c r="F1930" s="316"/>
      <c r="G1930" s="316"/>
      <c r="H1930" s="316"/>
      <c r="I1930" s="316"/>
      <c r="J1930" s="204"/>
      <c r="K1930" s="513"/>
      <c r="L1930" s="513"/>
      <c r="M1930" s="436"/>
      <c r="N1930" s="436"/>
      <c r="O1930" s="436"/>
      <c r="P1930" s="11"/>
      <c r="Q1930" s="55"/>
      <c r="R1930" s="57"/>
      <c r="U1930" s="72"/>
      <c r="V1930" s="206"/>
      <c r="W1930" s="210"/>
    </row>
    <row r="1931" spans="2:25" s="200" customFormat="1" ht="13.75" hidden="1" customHeight="1" x14ac:dyDescent="0.3">
      <c r="B1931" s="516"/>
      <c r="C1931" s="202"/>
      <c r="D1931" s="203"/>
      <c r="E1931" s="316"/>
      <c r="F1931" s="316"/>
      <c r="G1931" s="316"/>
      <c r="H1931" s="316"/>
      <c r="I1931" s="316"/>
      <c r="J1931" s="204"/>
      <c r="K1931" s="513"/>
      <c r="L1931" s="513"/>
      <c r="M1931" s="436"/>
      <c r="N1931" s="436"/>
      <c r="O1931" s="436"/>
      <c r="P1931" s="11"/>
      <c r="Q1931" s="41"/>
      <c r="R1931" s="57"/>
      <c r="U1931" s="211"/>
      <c r="V1931" s="206"/>
    </row>
    <row r="1932" spans="2:25" s="200" customFormat="1" ht="13.75" hidden="1" customHeight="1" x14ac:dyDescent="0.3">
      <c r="B1932" s="516"/>
      <c r="C1932" s="202"/>
      <c r="D1932" s="203"/>
      <c r="E1932" s="316"/>
      <c r="F1932" s="316"/>
      <c r="G1932" s="316"/>
      <c r="H1932" s="316"/>
      <c r="I1932" s="316"/>
      <c r="J1932" s="204"/>
      <c r="K1932" s="513"/>
      <c r="L1932" s="513"/>
      <c r="M1932" s="436"/>
      <c r="N1932" s="436"/>
      <c r="O1932" s="436"/>
      <c r="P1932" s="11"/>
      <c r="Q1932" s="50"/>
      <c r="R1932" s="197"/>
      <c r="U1932" s="212"/>
      <c r="V1932" s="206"/>
      <c r="W1932" s="210"/>
      <c r="Y1932" s="213"/>
    </row>
    <row r="1933" spans="2:25" s="200" customFormat="1" ht="13.75" hidden="1" customHeight="1" x14ac:dyDescent="0.3">
      <c r="B1933" s="516"/>
      <c r="C1933" s="202"/>
      <c r="D1933" s="203"/>
      <c r="E1933" s="316"/>
      <c r="F1933" s="316"/>
      <c r="G1933" s="316"/>
      <c r="H1933" s="316"/>
      <c r="I1933" s="316"/>
      <c r="J1933" s="204"/>
      <c r="K1933" s="513"/>
      <c r="L1933" s="513"/>
      <c r="M1933" s="436"/>
      <c r="N1933" s="436"/>
      <c r="O1933" s="436"/>
      <c r="P1933" s="11"/>
      <c r="Q1933" s="50"/>
      <c r="R1933" s="197"/>
      <c r="U1933" s="214"/>
      <c r="V1933" s="206"/>
      <c r="W1933" s="215"/>
    </row>
    <row r="1934" spans="2:25" s="200" customFormat="1" ht="13.75" hidden="1" customHeight="1" x14ac:dyDescent="0.3">
      <c r="B1934" s="516"/>
      <c r="C1934" s="202"/>
      <c r="D1934" s="203"/>
      <c r="E1934" s="316"/>
      <c r="F1934" s="316"/>
      <c r="G1934" s="316"/>
      <c r="H1934" s="316"/>
      <c r="I1934" s="316"/>
      <c r="J1934" s="204"/>
      <c r="K1934" s="513"/>
      <c r="L1934" s="513"/>
      <c r="M1934" s="436"/>
      <c r="N1934" s="436"/>
      <c r="O1934" s="436"/>
      <c r="P1934" s="11"/>
      <c r="Q1934" s="40"/>
      <c r="R1934" s="198"/>
      <c r="U1934" s="214"/>
      <c r="V1934" s="206"/>
    </row>
    <row r="1935" spans="2:25" s="200" customFormat="1" ht="13.75" hidden="1" customHeight="1" x14ac:dyDescent="0.3">
      <c r="B1935" s="516"/>
      <c r="C1935" s="319"/>
      <c r="D1935" s="216"/>
      <c r="E1935" s="11"/>
      <c r="F1935" s="11"/>
      <c r="G1935" s="11"/>
      <c r="H1935" s="11"/>
      <c r="I1935" s="11"/>
      <c r="J1935" s="204"/>
      <c r="K1935" s="513"/>
      <c r="L1935" s="513"/>
      <c r="M1935" s="436"/>
      <c r="N1935" s="436"/>
      <c r="O1935" s="436"/>
      <c r="P1935" s="11"/>
      <c r="Q1935" s="41"/>
      <c r="R1935" s="57"/>
      <c r="U1935" s="201"/>
    </row>
    <row r="1936" spans="2:25" s="200" customFormat="1" ht="5.25" hidden="1" customHeight="1" x14ac:dyDescent="0.3">
      <c r="B1936" s="318"/>
      <c r="C1936" s="318"/>
      <c r="D1936" s="217"/>
      <c r="E1936" s="318"/>
      <c r="F1936" s="318"/>
      <c r="G1936" s="318"/>
      <c r="H1936" s="318"/>
      <c r="I1936" s="318"/>
      <c r="J1936" s="318"/>
      <c r="K1936" s="517"/>
      <c r="L1936" s="517"/>
      <c r="M1936" s="318"/>
      <c r="N1936" s="517"/>
      <c r="O1936" s="517"/>
      <c r="P1936" s="517"/>
      <c r="Q1936" s="517"/>
      <c r="R1936" s="517"/>
      <c r="U1936" s="201"/>
    </row>
    <row r="1937" spans="1:28" s="200" customFormat="1" ht="15.75" hidden="1" customHeight="1" x14ac:dyDescent="0.3">
      <c r="B1937" s="319"/>
      <c r="C1937" s="319"/>
      <c r="D1937" s="199"/>
      <c r="E1937" s="319"/>
      <c r="F1937" s="319"/>
      <c r="G1937" s="319"/>
      <c r="H1937" s="319"/>
      <c r="I1937" s="319"/>
      <c r="J1937" s="319"/>
      <c r="K1937" s="515"/>
      <c r="L1937" s="515"/>
      <c r="M1937" s="436"/>
      <c r="N1937" s="436"/>
      <c r="O1937" s="436"/>
      <c r="P1937" s="11"/>
      <c r="Q1937" s="41"/>
      <c r="R1937" s="57"/>
      <c r="U1937" s="201"/>
    </row>
    <row r="1938" spans="1:28" s="200" customFormat="1" ht="13.75" hidden="1" customHeight="1" x14ac:dyDescent="0.3">
      <c r="B1938" s="516"/>
      <c r="C1938" s="202"/>
      <c r="D1938" s="203"/>
      <c r="E1938" s="316"/>
      <c r="F1938" s="316"/>
      <c r="G1938" s="316"/>
      <c r="H1938" s="316"/>
      <c r="I1938" s="316"/>
      <c r="J1938" s="204"/>
      <c r="K1938" s="513"/>
      <c r="L1938" s="513"/>
      <c r="M1938" s="436"/>
      <c r="N1938" s="436"/>
      <c r="O1938" s="436"/>
      <c r="P1938" s="11"/>
      <c r="Q1938" s="55"/>
      <c r="R1938" s="196"/>
      <c r="U1938" s="205"/>
      <c r="V1938" s="206"/>
      <c r="W1938" s="207"/>
    </row>
    <row r="1939" spans="1:28" s="200" customFormat="1" ht="13.75" hidden="1" customHeight="1" x14ac:dyDescent="0.3">
      <c r="B1939" s="516"/>
      <c r="C1939" s="202"/>
      <c r="D1939" s="203"/>
      <c r="E1939" s="316"/>
      <c r="F1939" s="316"/>
      <c r="G1939" s="316"/>
      <c r="H1939" s="316"/>
      <c r="I1939" s="316"/>
      <c r="J1939" s="204"/>
      <c r="K1939" s="513"/>
      <c r="L1939" s="513"/>
      <c r="M1939" s="436"/>
      <c r="N1939" s="436"/>
      <c r="O1939" s="436"/>
      <c r="P1939" s="11"/>
      <c r="Q1939" s="81"/>
      <c r="R1939" s="197"/>
      <c r="U1939" s="205"/>
      <c r="V1939" s="206"/>
      <c r="W1939" s="208"/>
      <c r="Y1939" s="209"/>
    </row>
    <row r="1940" spans="1:28" s="200" customFormat="1" ht="13.75" hidden="1" customHeight="1" x14ac:dyDescent="0.3">
      <c r="B1940" s="516"/>
      <c r="C1940" s="202"/>
      <c r="D1940" s="203"/>
      <c r="E1940" s="316"/>
      <c r="F1940" s="316"/>
      <c r="G1940" s="316"/>
      <c r="H1940" s="316"/>
      <c r="I1940" s="316"/>
      <c r="J1940" s="204"/>
      <c r="K1940" s="513"/>
      <c r="L1940" s="513"/>
      <c r="M1940" s="436"/>
      <c r="N1940" s="436"/>
      <c r="O1940" s="436"/>
      <c r="P1940" s="11"/>
      <c r="Q1940" s="55"/>
      <c r="R1940" s="57"/>
      <c r="U1940" s="72"/>
      <c r="V1940" s="206"/>
      <c r="W1940" s="210"/>
      <c r="X1940" s="218"/>
      <c r="Y1940" s="218"/>
      <c r="Z1940" s="218"/>
    </row>
    <row r="1941" spans="1:28" s="200" customFormat="1" ht="13.75" hidden="1" customHeight="1" x14ac:dyDescent="0.3">
      <c r="B1941" s="516"/>
      <c r="C1941" s="202"/>
      <c r="D1941" s="203"/>
      <c r="E1941" s="316"/>
      <c r="F1941" s="316"/>
      <c r="G1941" s="316"/>
      <c r="H1941" s="316"/>
      <c r="I1941" s="316"/>
      <c r="J1941" s="204"/>
      <c r="K1941" s="513"/>
      <c r="L1941" s="513"/>
      <c r="M1941" s="436"/>
      <c r="N1941" s="436"/>
      <c r="O1941" s="436"/>
      <c r="P1941" s="11"/>
      <c r="Q1941" s="41"/>
      <c r="R1941" s="57"/>
      <c r="U1941" s="211"/>
      <c r="V1941" s="206"/>
    </row>
    <row r="1942" spans="1:28" s="200" customFormat="1" ht="13.75" hidden="1" customHeight="1" x14ac:dyDescent="0.3">
      <c r="B1942" s="516"/>
      <c r="C1942" s="202"/>
      <c r="D1942" s="203"/>
      <c r="E1942" s="316"/>
      <c r="F1942" s="316"/>
      <c r="G1942" s="316"/>
      <c r="H1942" s="316"/>
      <c r="I1942" s="316"/>
      <c r="J1942" s="204"/>
      <c r="K1942" s="513"/>
      <c r="L1942" s="513"/>
      <c r="M1942" s="436"/>
      <c r="N1942" s="436"/>
      <c r="O1942" s="436"/>
      <c r="P1942" s="11"/>
      <c r="Q1942" s="50"/>
      <c r="R1942" s="197"/>
      <c r="U1942" s="212"/>
      <c r="V1942" s="206"/>
      <c r="W1942" s="219"/>
      <c r="Y1942" s="213"/>
    </row>
    <row r="1943" spans="1:28" s="200" customFormat="1" ht="13.75" hidden="1" customHeight="1" x14ac:dyDescent="0.3">
      <c r="B1943" s="516"/>
      <c r="C1943" s="202"/>
      <c r="D1943" s="203"/>
      <c r="E1943" s="316"/>
      <c r="F1943" s="316"/>
      <c r="G1943" s="316"/>
      <c r="H1943" s="316"/>
      <c r="I1943" s="316"/>
      <c r="J1943" s="204"/>
      <c r="K1943" s="513"/>
      <c r="L1943" s="513"/>
      <c r="M1943" s="436"/>
      <c r="N1943" s="436"/>
      <c r="O1943" s="436"/>
      <c r="P1943" s="11"/>
      <c r="Q1943" s="50"/>
      <c r="R1943" s="197"/>
      <c r="U1943" s="214"/>
      <c r="V1943" s="206"/>
      <c r="W1943" s="215"/>
    </row>
    <row r="1944" spans="1:28" s="200" customFormat="1" ht="13.75" hidden="1" customHeight="1" x14ac:dyDescent="0.3">
      <c r="B1944" s="516"/>
      <c r="C1944" s="202"/>
      <c r="D1944" s="203"/>
      <c r="E1944" s="316"/>
      <c r="F1944" s="316"/>
      <c r="G1944" s="316"/>
      <c r="H1944" s="316"/>
      <c r="I1944" s="316"/>
      <c r="J1944" s="204"/>
      <c r="K1944" s="513"/>
      <c r="L1944" s="513"/>
      <c r="M1944" s="436"/>
      <c r="N1944" s="436"/>
      <c r="O1944" s="436"/>
      <c r="P1944" s="11"/>
      <c r="Q1944" s="40"/>
      <c r="R1944" s="198"/>
      <c r="U1944" s="214"/>
      <c r="V1944" s="206"/>
    </row>
    <row r="1945" spans="1:28" s="200" customFormat="1" ht="13.75" hidden="1" customHeight="1" x14ac:dyDescent="0.3">
      <c r="B1945" s="516"/>
      <c r="C1945" s="319"/>
      <c r="D1945" s="220"/>
      <c r="E1945" s="11"/>
      <c r="F1945" s="11"/>
      <c r="G1945" s="11"/>
      <c r="H1945" s="11"/>
      <c r="I1945" s="11"/>
      <c r="J1945" s="204"/>
      <c r="K1945" s="513"/>
      <c r="L1945" s="513"/>
      <c r="M1945" s="436"/>
      <c r="N1945" s="436"/>
      <c r="O1945" s="436"/>
      <c r="P1945" s="11"/>
      <c r="Q1945" s="41"/>
      <c r="R1945" s="57"/>
      <c r="U1945" s="201"/>
    </row>
    <row r="1946" spans="1:28" s="200" customFormat="1" ht="5.25" hidden="1" customHeight="1" x14ac:dyDescent="0.3">
      <c r="B1946" s="318"/>
      <c r="C1946" s="318"/>
      <c r="D1946" s="217"/>
      <c r="E1946" s="318"/>
      <c r="F1946" s="318"/>
      <c r="G1946" s="318"/>
      <c r="H1946" s="318"/>
      <c r="I1946" s="318"/>
      <c r="J1946" s="318"/>
      <c r="K1946" s="517"/>
      <c r="L1946" s="517"/>
      <c r="M1946" s="318"/>
      <c r="N1946" s="517"/>
      <c r="O1946" s="517"/>
      <c r="P1946" s="517"/>
      <c r="Q1946" s="517"/>
      <c r="R1946" s="517"/>
      <c r="U1946" s="201"/>
    </row>
    <row r="1947" spans="1:28" s="221" customFormat="1" ht="13.75" hidden="1" customHeight="1" x14ac:dyDescent="0.3">
      <c r="A1947" s="200"/>
      <c r="B1947" s="319"/>
      <c r="C1947" s="319"/>
      <c r="D1947" s="199"/>
      <c r="E1947" s="319"/>
      <c r="F1947" s="319"/>
      <c r="G1947" s="319"/>
      <c r="H1947" s="319"/>
      <c r="I1947" s="319"/>
      <c r="J1947" s="319"/>
      <c r="K1947" s="515"/>
      <c r="L1947" s="515"/>
      <c r="M1947" s="436"/>
      <c r="N1947" s="436"/>
      <c r="O1947" s="436"/>
      <c r="P1947" s="11"/>
      <c r="Q1947" s="41"/>
      <c r="R1947" s="57"/>
      <c r="S1947" s="200"/>
      <c r="T1947" s="200"/>
      <c r="U1947" s="201"/>
      <c r="V1947" s="200"/>
      <c r="W1947" s="200"/>
      <c r="X1947" s="200"/>
      <c r="Y1947" s="200"/>
      <c r="Z1947" s="200"/>
      <c r="AA1947" s="200"/>
      <c r="AB1947" s="200"/>
    </row>
    <row r="1948" spans="1:28" s="200" customFormat="1" ht="12.75" hidden="1" customHeight="1" x14ac:dyDescent="0.3">
      <c r="B1948" s="516"/>
      <c r="C1948" s="202"/>
      <c r="D1948" s="203"/>
      <c r="E1948" s="316"/>
      <c r="F1948" s="316"/>
      <c r="G1948" s="316"/>
      <c r="H1948" s="316"/>
      <c r="I1948" s="316"/>
      <c r="J1948" s="204"/>
      <c r="K1948" s="513"/>
      <c r="L1948" s="513"/>
      <c r="M1948" s="436"/>
      <c r="N1948" s="436"/>
      <c r="O1948" s="436"/>
      <c r="P1948" s="11"/>
      <c r="Q1948" s="55"/>
      <c r="R1948" s="196"/>
      <c r="U1948" s="205"/>
      <c r="V1948" s="206"/>
      <c r="W1948" s="207"/>
    </row>
    <row r="1949" spans="1:28" s="200" customFormat="1" hidden="1" x14ac:dyDescent="0.3">
      <c r="B1949" s="516"/>
      <c r="C1949" s="202"/>
      <c r="D1949" s="203"/>
      <c r="E1949" s="316"/>
      <c r="F1949" s="316"/>
      <c r="G1949" s="316"/>
      <c r="H1949" s="316"/>
      <c r="I1949" s="316"/>
      <c r="J1949" s="204"/>
      <c r="K1949" s="513"/>
      <c r="L1949" s="513"/>
      <c r="M1949" s="436"/>
      <c r="N1949" s="436"/>
      <c r="O1949" s="436"/>
      <c r="P1949" s="11"/>
      <c r="Q1949" s="81"/>
      <c r="R1949" s="197"/>
      <c r="U1949" s="205"/>
      <c r="V1949" s="206"/>
      <c r="W1949" s="208"/>
      <c r="Y1949" s="209"/>
    </row>
    <row r="1950" spans="1:28" s="200" customFormat="1" hidden="1" x14ac:dyDescent="0.3">
      <c r="B1950" s="516"/>
      <c r="C1950" s="202"/>
      <c r="D1950" s="203"/>
      <c r="E1950" s="316"/>
      <c r="F1950" s="316"/>
      <c r="G1950" s="316"/>
      <c r="H1950" s="316"/>
      <c r="I1950" s="316"/>
      <c r="J1950" s="204"/>
      <c r="K1950" s="513"/>
      <c r="L1950" s="513"/>
      <c r="M1950" s="436"/>
      <c r="N1950" s="436"/>
      <c r="O1950" s="436"/>
      <c r="P1950" s="11"/>
      <c r="Q1950" s="55"/>
      <c r="R1950" s="57"/>
      <c r="U1950" s="72"/>
      <c r="V1950" s="206"/>
      <c r="W1950" s="210"/>
    </row>
    <row r="1951" spans="1:28" s="200" customFormat="1" hidden="1" x14ac:dyDescent="0.3">
      <c r="B1951" s="516"/>
      <c r="C1951" s="202"/>
      <c r="D1951" s="203"/>
      <c r="E1951" s="316"/>
      <c r="F1951" s="316"/>
      <c r="G1951" s="316"/>
      <c r="H1951" s="316"/>
      <c r="I1951" s="316"/>
      <c r="J1951" s="204"/>
      <c r="K1951" s="513"/>
      <c r="L1951" s="513"/>
      <c r="M1951" s="436"/>
      <c r="N1951" s="436"/>
      <c r="O1951" s="436"/>
      <c r="P1951" s="11"/>
      <c r="Q1951" s="41"/>
      <c r="R1951" s="57"/>
      <c r="U1951" s="211"/>
      <c r="V1951" s="206"/>
    </row>
    <row r="1952" spans="1:28" s="200" customFormat="1" hidden="1" x14ac:dyDescent="0.3">
      <c r="B1952" s="516"/>
      <c r="C1952" s="202"/>
      <c r="D1952" s="203"/>
      <c r="E1952" s="316"/>
      <c r="F1952" s="316"/>
      <c r="G1952" s="316"/>
      <c r="H1952" s="316"/>
      <c r="I1952" s="316"/>
      <c r="J1952" s="204"/>
      <c r="K1952" s="513"/>
      <c r="L1952" s="513"/>
      <c r="M1952" s="436"/>
      <c r="N1952" s="436"/>
      <c r="O1952" s="436"/>
      <c r="P1952" s="11"/>
      <c r="Q1952" s="50"/>
      <c r="R1952" s="197"/>
      <c r="U1952" s="212"/>
      <c r="V1952" s="206"/>
      <c r="W1952" s="219"/>
      <c r="Y1952" s="213"/>
    </row>
    <row r="1953" spans="2:26" s="200" customFormat="1" hidden="1" x14ac:dyDescent="0.3">
      <c r="B1953" s="516"/>
      <c r="C1953" s="202"/>
      <c r="D1953" s="203"/>
      <c r="E1953" s="316"/>
      <c r="F1953" s="316"/>
      <c r="G1953" s="316"/>
      <c r="H1953" s="316"/>
      <c r="I1953" s="316"/>
      <c r="J1953" s="204"/>
      <c r="K1953" s="513"/>
      <c r="L1953" s="513"/>
      <c r="M1953" s="436"/>
      <c r="N1953" s="436"/>
      <c r="O1953" s="436"/>
      <c r="P1953" s="11"/>
      <c r="Q1953" s="50"/>
      <c r="R1953" s="197"/>
      <c r="U1953" s="214"/>
      <c r="V1953" s="206"/>
      <c r="W1953" s="215"/>
    </row>
    <row r="1954" spans="2:26" s="200" customFormat="1" hidden="1" x14ac:dyDescent="0.3">
      <c r="B1954" s="516"/>
      <c r="C1954" s="202"/>
      <c r="D1954" s="203"/>
      <c r="E1954" s="316"/>
      <c r="F1954" s="316"/>
      <c r="G1954" s="316"/>
      <c r="H1954" s="316"/>
      <c r="I1954" s="316"/>
      <c r="J1954" s="204"/>
      <c r="K1954" s="513"/>
      <c r="L1954" s="513"/>
      <c r="M1954" s="436"/>
      <c r="N1954" s="436"/>
      <c r="O1954" s="436"/>
      <c r="P1954" s="11"/>
      <c r="Q1954" s="40"/>
      <c r="R1954" s="198"/>
      <c r="U1954" s="214"/>
      <c r="V1954" s="206"/>
    </row>
    <row r="1955" spans="2:26" s="200" customFormat="1" hidden="1" x14ac:dyDescent="0.3">
      <c r="B1955" s="516"/>
      <c r="C1955" s="319"/>
      <c r="D1955" s="216"/>
      <c r="E1955" s="11"/>
      <c r="F1955" s="11"/>
      <c r="G1955" s="11"/>
      <c r="H1955" s="11"/>
      <c r="I1955" s="11"/>
      <c r="J1955" s="204"/>
      <c r="K1955" s="513"/>
      <c r="L1955" s="513"/>
      <c r="M1955" s="436"/>
      <c r="N1955" s="436"/>
      <c r="O1955" s="436"/>
      <c r="P1955" s="11"/>
      <c r="Q1955" s="41"/>
      <c r="R1955" s="57"/>
      <c r="U1955" s="201"/>
    </row>
    <row r="1956" spans="2:26" s="200" customFormat="1" hidden="1" x14ac:dyDescent="0.3">
      <c r="B1956" s="318"/>
      <c r="C1956" s="318"/>
      <c r="D1956" s="217"/>
      <c r="E1956" s="318"/>
      <c r="F1956" s="318"/>
      <c r="G1956" s="318"/>
      <c r="H1956" s="318"/>
      <c r="I1956" s="318"/>
      <c r="J1956" s="318"/>
      <c r="K1956" s="517"/>
      <c r="L1956" s="517"/>
      <c r="M1956" s="318"/>
      <c r="N1956" s="517"/>
      <c r="O1956" s="517"/>
      <c r="P1956" s="517"/>
      <c r="Q1956" s="517"/>
      <c r="R1956" s="517"/>
      <c r="U1956" s="201"/>
    </row>
    <row r="1957" spans="2:26" s="200" customFormat="1" hidden="1" x14ac:dyDescent="0.3">
      <c r="B1957" s="319"/>
      <c r="C1957" s="319"/>
      <c r="D1957" s="199"/>
      <c r="E1957" s="319"/>
      <c r="F1957" s="222"/>
      <c r="G1957" s="319"/>
      <c r="H1957" s="319"/>
      <c r="I1957" s="319"/>
      <c r="J1957" s="319"/>
      <c r="K1957" s="515"/>
      <c r="L1957" s="515"/>
      <c r="M1957" s="436"/>
      <c r="N1957" s="436"/>
      <c r="O1957" s="436"/>
      <c r="P1957" s="11"/>
      <c r="Q1957" s="41"/>
      <c r="R1957" s="57"/>
      <c r="U1957" s="201"/>
    </row>
    <row r="1958" spans="2:26" s="200" customFormat="1" hidden="1" x14ac:dyDescent="0.3">
      <c r="B1958" s="516"/>
      <c r="C1958" s="202"/>
      <c r="D1958" s="203"/>
      <c r="E1958" s="316"/>
      <c r="F1958" s="316"/>
      <c r="G1958" s="316"/>
      <c r="H1958" s="316"/>
      <c r="I1958" s="316"/>
      <c r="J1958" s="204"/>
      <c r="K1958" s="513"/>
      <c r="L1958" s="513"/>
      <c r="M1958" s="436"/>
      <c r="N1958" s="436"/>
      <c r="O1958" s="436"/>
      <c r="P1958" s="11"/>
      <c r="Q1958" s="55"/>
      <c r="R1958" s="196"/>
      <c r="U1958" s="205"/>
      <c r="V1958" s="206"/>
      <c r="W1958" s="207"/>
    </row>
    <row r="1959" spans="2:26" s="200" customFormat="1" hidden="1" x14ac:dyDescent="0.3">
      <c r="B1959" s="516"/>
      <c r="C1959" s="202"/>
      <c r="D1959" s="203"/>
      <c r="E1959" s="316"/>
      <c r="F1959" s="316"/>
      <c r="G1959" s="316"/>
      <c r="H1959" s="316"/>
      <c r="I1959" s="316"/>
      <c r="J1959" s="204"/>
      <c r="K1959" s="513"/>
      <c r="L1959" s="513"/>
      <c r="M1959" s="436"/>
      <c r="N1959" s="436"/>
      <c r="O1959" s="436"/>
      <c r="P1959" s="11"/>
      <c r="Q1959" s="81"/>
      <c r="R1959" s="197"/>
      <c r="U1959" s="205"/>
      <c r="V1959" s="206"/>
      <c r="W1959" s="208"/>
      <c r="Y1959" s="209"/>
    </row>
    <row r="1960" spans="2:26" s="200" customFormat="1" hidden="1" x14ac:dyDescent="0.3">
      <c r="B1960" s="516"/>
      <c r="C1960" s="202"/>
      <c r="D1960" s="203"/>
      <c r="E1960" s="316"/>
      <c r="F1960" s="316"/>
      <c r="G1960" s="316"/>
      <c r="H1960" s="316"/>
      <c r="I1960" s="316"/>
      <c r="J1960" s="204"/>
      <c r="K1960" s="513"/>
      <c r="L1960" s="513"/>
      <c r="M1960" s="436"/>
      <c r="N1960" s="436"/>
      <c r="O1960" s="436"/>
      <c r="P1960" s="11"/>
      <c r="Q1960" s="55"/>
      <c r="R1960" s="57"/>
      <c r="U1960" s="72"/>
      <c r="V1960" s="206"/>
      <c r="W1960" s="210"/>
      <c r="X1960" s="218"/>
      <c r="Y1960" s="218"/>
      <c r="Z1960" s="218"/>
    </row>
    <row r="1961" spans="2:26" s="200" customFormat="1" hidden="1" x14ac:dyDescent="0.3">
      <c r="B1961" s="516"/>
      <c r="C1961" s="202"/>
      <c r="D1961" s="203"/>
      <c r="E1961" s="316"/>
      <c r="F1961" s="316"/>
      <c r="G1961" s="316"/>
      <c r="H1961" s="316"/>
      <c r="I1961" s="316"/>
      <c r="J1961" s="204"/>
      <c r="K1961" s="513"/>
      <c r="L1961" s="513"/>
      <c r="M1961" s="436"/>
      <c r="N1961" s="436"/>
      <c r="O1961" s="436"/>
      <c r="P1961" s="11"/>
      <c r="Q1961" s="41"/>
      <c r="R1961" s="57"/>
      <c r="U1961" s="211"/>
      <c r="V1961" s="206"/>
    </row>
    <row r="1962" spans="2:26" s="200" customFormat="1" hidden="1" x14ac:dyDescent="0.3">
      <c r="B1962" s="516"/>
      <c r="C1962" s="202"/>
      <c r="D1962" s="203"/>
      <c r="E1962" s="316"/>
      <c r="F1962" s="316"/>
      <c r="G1962" s="316"/>
      <c r="H1962" s="316"/>
      <c r="I1962" s="316"/>
      <c r="J1962" s="204"/>
      <c r="K1962" s="513"/>
      <c r="L1962" s="513"/>
      <c r="M1962" s="436"/>
      <c r="N1962" s="436"/>
      <c r="O1962" s="436"/>
      <c r="P1962" s="11"/>
      <c r="Q1962" s="50"/>
      <c r="R1962" s="197"/>
      <c r="U1962" s="212"/>
      <c r="V1962" s="206"/>
      <c r="W1962" s="219"/>
      <c r="Y1962" s="213"/>
    </row>
    <row r="1963" spans="2:26" s="200" customFormat="1" hidden="1" x14ac:dyDescent="0.3">
      <c r="B1963" s="516"/>
      <c r="C1963" s="202"/>
      <c r="D1963" s="203"/>
      <c r="E1963" s="316"/>
      <c r="F1963" s="316"/>
      <c r="G1963" s="316"/>
      <c r="H1963" s="316"/>
      <c r="I1963" s="316"/>
      <c r="J1963" s="204"/>
      <c r="K1963" s="513"/>
      <c r="L1963" s="513"/>
      <c r="M1963" s="436"/>
      <c r="N1963" s="436"/>
      <c r="O1963" s="436"/>
      <c r="P1963" s="11"/>
      <c r="Q1963" s="50"/>
      <c r="R1963" s="197"/>
      <c r="U1963" s="214"/>
      <c r="V1963" s="206"/>
      <c r="W1963" s="215"/>
    </row>
    <row r="1964" spans="2:26" s="200" customFormat="1" hidden="1" x14ac:dyDescent="0.3">
      <c r="B1964" s="516"/>
      <c r="C1964" s="202"/>
      <c r="D1964" s="203"/>
      <c r="E1964" s="316"/>
      <c r="F1964" s="316"/>
      <c r="G1964" s="316"/>
      <c r="H1964" s="316"/>
      <c r="I1964" s="316"/>
      <c r="J1964" s="204"/>
      <c r="K1964" s="513"/>
      <c r="L1964" s="513"/>
      <c r="M1964" s="436"/>
      <c r="N1964" s="436"/>
      <c r="O1964" s="436"/>
      <c r="P1964" s="11"/>
      <c r="Q1964" s="40"/>
      <c r="R1964" s="198"/>
      <c r="U1964" s="214"/>
      <c r="V1964" s="206"/>
    </row>
    <row r="1965" spans="2:26" s="200" customFormat="1" hidden="1" x14ac:dyDescent="0.3">
      <c r="B1965" s="516"/>
      <c r="C1965" s="319"/>
      <c r="D1965" s="220"/>
      <c r="E1965" s="11"/>
      <c r="F1965" s="11"/>
      <c r="G1965" s="11"/>
      <c r="H1965" s="11"/>
      <c r="I1965" s="11"/>
      <c r="J1965" s="204"/>
      <c r="K1965" s="513"/>
      <c r="L1965" s="513"/>
      <c r="M1965" s="436"/>
      <c r="N1965" s="436"/>
      <c r="O1965" s="436"/>
      <c r="P1965" s="11"/>
      <c r="Q1965" s="41"/>
      <c r="R1965" s="57"/>
      <c r="U1965" s="201"/>
    </row>
    <row r="1966" spans="2:26" s="200" customFormat="1" ht="5.25" hidden="1" customHeight="1" x14ac:dyDescent="0.3">
      <c r="B1966" s="315"/>
      <c r="C1966" s="319"/>
      <c r="D1966" s="220"/>
      <c r="E1966" s="11"/>
      <c r="F1966" s="11"/>
      <c r="G1966" s="11"/>
      <c r="H1966" s="11"/>
      <c r="I1966" s="11"/>
      <c r="J1966" s="204"/>
      <c r="K1966" s="316"/>
      <c r="L1966" s="316"/>
      <c r="M1966" s="317"/>
      <c r="N1966" s="317"/>
      <c r="O1966" s="317"/>
      <c r="P1966" s="11"/>
      <c r="Q1966" s="41"/>
      <c r="R1966" s="57"/>
      <c r="U1966" s="201"/>
    </row>
    <row r="1967" spans="2:26" s="200" customFormat="1" ht="13.75" hidden="1" customHeight="1" x14ac:dyDescent="0.3">
      <c r="B1967" s="518"/>
      <c r="C1967" s="518"/>
      <c r="D1967" s="223"/>
      <c r="E1967" s="223"/>
      <c r="F1967" s="223"/>
      <c r="G1967" s="223"/>
      <c r="H1967" s="223"/>
      <c r="I1967" s="223"/>
      <c r="J1967" s="224"/>
      <c r="K1967" s="518"/>
      <c r="L1967" s="518"/>
      <c r="M1967" s="518"/>
      <c r="N1967" s="518"/>
      <c r="O1967" s="225"/>
      <c r="P1967" s="226"/>
      <c r="Q1967" s="227"/>
      <c r="R1967" s="228"/>
      <c r="U1967" s="201"/>
    </row>
    <row r="1968" spans="2:26" s="200" customFormat="1" ht="5.25" hidden="1" customHeight="1" x14ac:dyDescent="0.3">
      <c r="B1968" s="318"/>
      <c r="C1968" s="318"/>
      <c r="D1968" s="217"/>
      <c r="E1968" s="318"/>
      <c r="F1968" s="318"/>
      <c r="G1968" s="318"/>
      <c r="H1968" s="318"/>
      <c r="I1968" s="318"/>
      <c r="J1968" s="318"/>
      <c r="K1968" s="517"/>
      <c r="L1968" s="517"/>
      <c r="M1968" s="318"/>
      <c r="N1968" s="517"/>
      <c r="O1968" s="517"/>
      <c r="P1968" s="517"/>
      <c r="Q1968" s="517"/>
      <c r="R1968" s="517"/>
      <c r="U1968" s="201"/>
    </row>
    <row r="1969" spans="2:26" s="200" customFormat="1" ht="15.75" hidden="1" customHeight="1" x14ac:dyDescent="0.3">
      <c r="B1969" s="319"/>
      <c r="C1969" s="319"/>
      <c r="D1969" s="199"/>
      <c r="E1969" s="319"/>
      <c r="F1969" s="319"/>
      <c r="G1969" s="319"/>
      <c r="H1969" s="319"/>
      <c r="I1969" s="319"/>
      <c r="J1969" s="319"/>
      <c r="K1969" s="515"/>
      <c r="L1969" s="515"/>
      <c r="M1969" s="436"/>
      <c r="N1969" s="436"/>
      <c r="O1969" s="436"/>
      <c r="P1969" s="11"/>
      <c r="Q1969" s="41"/>
      <c r="R1969" s="57"/>
      <c r="U1969" s="201"/>
    </row>
    <row r="1970" spans="2:26" s="200" customFormat="1" ht="13.75" hidden="1" customHeight="1" x14ac:dyDescent="0.3">
      <c r="B1970" s="516"/>
      <c r="C1970" s="202"/>
      <c r="D1970" s="203"/>
      <c r="E1970" s="316"/>
      <c r="F1970" s="316"/>
      <c r="G1970" s="316"/>
      <c r="H1970" s="316"/>
      <c r="I1970" s="316"/>
      <c r="J1970" s="204"/>
      <c r="K1970" s="513"/>
      <c r="L1970" s="513"/>
      <c r="M1970" s="436"/>
      <c r="N1970" s="436"/>
      <c r="O1970" s="436"/>
      <c r="P1970" s="11"/>
      <c r="Q1970" s="55"/>
      <c r="R1970" s="196"/>
      <c r="U1970" s="205"/>
      <c r="V1970" s="206"/>
      <c r="W1970" s="207"/>
    </row>
    <row r="1971" spans="2:26" s="200" customFormat="1" ht="13.75" hidden="1" customHeight="1" x14ac:dyDescent="0.3">
      <c r="B1971" s="516"/>
      <c r="C1971" s="202"/>
      <c r="D1971" s="203"/>
      <c r="E1971" s="316"/>
      <c r="F1971" s="316"/>
      <c r="G1971" s="316"/>
      <c r="H1971" s="316"/>
      <c r="I1971" s="316"/>
      <c r="J1971" s="204"/>
      <c r="K1971" s="513"/>
      <c r="L1971" s="513"/>
      <c r="M1971" s="436"/>
      <c r="N1971" s="436"/>
      <c r="O1971" s="436"/>
      <c r="P1971" s="11"/>
      <c r="Q1971" s="81"/>
      <c r="R1971" s="197"/>
      <c r="U1971" s="205"/>
      <c r="V1971" s="206"/>
      <c r="W1971" s="208"/>
      <c r="Y1971" s="209"/>
    </row>
    <row r="1972" spans="2:26" s="200" customFormat="1" ht="13.75" hidden="1" customHeight="1" x14ac:dyDescent="0.3">
      <c r="B1972" s="516"/>
      <c r="C1972" s="202"/>
      <c r="D1972" s="203"/>
      <c r="E1972" s="316"/>
      <c r="F1972" s="316"/>
      <c r="G1972" s="316"/>
      <c r="H1972" s="316"/>
      <c r="I1972" s="316"/>
      <c r="J1972" s="204"/>
      <c r="K1972" s="513"/>
      <c r="L1972" s="513"/>
      <c r="M1972" s="436"/>
      <c r="N1972" s="436"/>
      <c r="O1972" s="436"/>
      <c r="P1972" s="11"/>
      <c r="Q1972" s="55"/>
      <c r="R1972" s="57"/>
      <c r="U1972" s="72"/>
      <c r="V1972" s="206"/>
      <c r="W1972" s="210"/>
    </row>
    <row r="1973" spans="2:26" s="200" customFormat="1" ht="13.75" hidden="1" customHeight="1" x14ac:dyDescent="0.3">
      <c r="B1973" s="516"/>
      <c r="C1973" s="202"/>
      <c r="D1973" s="203"/>
      <c r="E1973" s="316"/>
      <c r="F1973" s="316"/>
      <c r="G1973" s="316"/>
      <c r="H1973" s="316"/>
      <c r="I1973" s="316"/>
      <c r="J1973" s="204"/>
      <c r="K1973" s="513"/>
      <c r="L1973" s="513"/>
      <c r="M1973" s="436"/>
      <c r="N1973" s="436"/>
      <c r="O1973" s="436"/>
      <c r="P1973" s="11"/>
      <c r="Q1973" s="41"/>
      <c r="R1973" s="57"/>
      <c r="U1973" s="211"/>
      <c r="V1973" s="206"/>
    </row>
    <row r="1974" spans="2:26" s="200" customFormat="1" ht="13.75" hidden="1" customHeight="1" x14ac:dyDescent="0.3">
      <c r="B1974" s="516"/>
      <c r="C1974" s="202"/>
      <c r="D1974" s="203"/>
      <c r="E1974" s="316"/>
      <c r="F1974" s="316"/>
      <c r="G1974" s="316"/>
      <c r="H1974" s="316"/>
      <c r="I1974" s="316"/>
      <c r="J1974" s="204"/>
      <c r="K1974" s="513"/>
      <c r="L1974" s="513"/>
      <c r="M1974" s="436"/>
      <c r="N1974" s="436"/>
      <c r="O1974" s="436"/>
      <c r="P1974" s="11"/>
      <c r="Q1974" s="50"/>
      <c r="R1974" s="197"/>
      <c r="U1974" s="212"/>
      <c r="V1974" s="206"/>
      <c r="W1974" s="210"/>
      <c r="Y1974" s="213"/>
    </row>
    <row r="1975" spans="2:26" s="200" customFormat="1" ht="13.75" hidden="1" customHeight="1" x14ac:dyDescent="0.3">
      <c r="B1975" s="516"/>
      <c r="C1975" s="202"/>
      <c r="D1975" s="203"/>
      <c r="E1975" s="316"/>
      <c r="F1975" s="316"/>
      <c r="G1975" s="316"/>
      <c r="H1975" s="316"/>
      <c r="I1975" s="316"/>
      <c r="J1975" s="204"/>
      <c r="K1975" s="513"/>
      <c r="L1975" s="513"/>
      <c r="M1975" s="436"/>
      <c r="N1975" s="436"/>
      <c r="O1975" s="436"/>
      <c r="P1975" s="11"/>
      <c r="Q1975" s="50"/>
      <c r="R1975" s="197"/>
      <c r="U1975" s="214"/>
      <c r="V1975" s="206"/>
      <c r="W1975" s="215"/>
    </row>
    <row r="1976" spans="2:26" s="200" customFormat="1" ht="13.75" hidden="1" customHeight="1" x14ac:dyDescent="0.3">
      <c r="B1976" s="516"/>
      <c r="C1976" s="202"/>
      <c r="D1976" s="203"/>
      <c r="E1976" s="316"/>
      <c r="F1976" s="316"/>
      <c r="G1976" s="316"/>
      <c r="H1976" s="316"/>
      <c r="I1976" s="316"/>
      <c r="J1976" s="204"/>
      <c r="K1976" s="513"/>
      <c r="L1976" s="513"/>
      <c r="M1976" s="436"/>
      <c r="N1976" s="436"/>
      <c r="O1976" s="436"/>
      <c r="P1976" s="11"/>
      <c r="Q1976" s="40"/>
      <c r="R1976" s="198"/>
      <c r="U1976" s="214"/>
      <c r="V1976" s="206"/>
    </row>
    <row r="1977" spans="2:26" s="200" customFormat="1" ht="13.75" hidden="1" customHeight="1" x14ac:dyDescent="0.3">
      <c r="B1977" s="516"/>
      <c r="C1977" s="319"/>
      <c r="D1977" s="216"/>
      <c r="E1977" s="11"/>
      <c r="F1977" s="11"/>
      <c r="G1977" s="11"/>
      <c r="H1977" s="11"/>
      <c r="I1977" s="11"/>
      <c r="J1977" s="204"/>
      <c r="K1977" s="513"/>
      <c r="L1977" s="513"/>
      <c r="M1977" s="436"/>
      <c r="N1977" s="436"/>
      <c r="O1977" s="436"/>
      <c r="P1977" s="11"/>
      <c r="Q1977" s="41"/>
      <c r="R1977" s="57"/>
      <c r="U1977" s="201"/>
    </row>
    <row r="1978" spans="2:26" s="200" customFormat="1" ht="5.25" hidden="1" customHeight="1" x14ac:dyDescent="0.3">
      <c r="B1978" s="318"/>
      <c r="C1978" s="318"/>
      <c r="D1978" s="217"/>
      <c r="E1978" s="318"/>
      <c r="F1978" s="318"/>
      <c r="G1978" s="318"/>
      <c r="H1978" s="318"/>
      <c r="I1978" s="318"/>
      <c r="J1978" s="318"/>
      <c r="K1978" s="517"/>
      <c r="L1978" s="517"/>
      <c r="M1978" s="318"/>
      <c r="N1978" s="517"/>
      <c r="O1978" s="517"/>
      <c r="P1978" s="517"/>
      <c r="Q1978" s="517"/>
      <c r="R1978" s="517"/>
      <c r="U1978" s="201"/>
    </row>
    <row r="1979" spans="2:26" s="200" customFormat="1" ht="15.75" hidden="1" customHeight="1" x14ac:dyDescent="0.3">
      <c r="B1979" s="319"/>
      <c r="C1979" s="319"/>
      <c r="D1979" s="199"/>
      <c r="E1979" s="319"/>
      <c r="F1979" s="319"/>
      <c r="G1979" s="319"/>
      <c r="H1979" s="319"/>
      <c r="I1979" s="319"/>
      <c r="J1979" s="319"/>
      <c r="K1979" s="515"/>
      <c r="L1979" s="515"/>
      <c r="M1979" s="436"/>
      <c r="N1979" s="436"/>
      <c r="O1979" s="436"/>
      <c r="P1979" s="11"/>
      <c r="Q1979" s="41"/>
      <c r="R1979" s="57"/>
      <c r="U1979" s="201"/>
    </row>
    <row r="1980" spans="2:26" s="200" customFormat="1" ht="13.75" hidden="1" customHeight="1" x14ac:dyDescent="0.3">
      <c r="B1980" s="516"/>
      <c r="C1980" s="202"/>
      <c r="D1980" s="203"/>
      <c r="E1980" s="316"/>
      <c r="F1980" s="316"/>
      <c r="G1980" s="316"/>
      <c r="H1980" s="316"/>
      <c r="I1980" s="316"/>
      <c r="J1980" s="204"/>
      <c r="K1980" s="513"/>
      <c r="L1980" s="513"/>
      <c r="M1980" s="436"/>
      <c r="N1980" s="436"/>
      <c r="O1980" s="436"/>
      <c r="P1980" s="11"/>
      <c r="Q1980" s="55"/>
      <c r="R1980" s="196"/>
      <c r="U1980" s="205"/>
      <c r="V1980" s="206"/>
      <c r="W1980" s="207"/>
    </row>
    <row r="1981" spans="2:26" s="200" customFormat="1" ht="13.75" hidden="1" customHeight="1" x14ac:dyDescent="0.3">
      <c r="B1981" s="516"/>
      <c r="C1981" s="202"/>
      <c r="D1981" s="203"/>
      <c r="E1981" s="316"/>
      <c r="F1981" s="316"/>
      <c r="G1981" s="316"/>
      <c r="H1981" s="316"/>
      <c r="I1981" s="316"/>
      <c r="J1981" s="204"/>
      <c r="K1981" s="513"/>
      <c r="L1981" s="513"/>
      <c r="M1981" s="436"/>
      <c r="N1981" s="436"/>
      <c r="O1981" s="436"/>
      <c r="P1981" s="11"/>
      <c r="Q1981" s="81"/>
      <c r="R1981" s="197"/>
      <c r="U1981" s="205"/>
      <c r="V1981" s="206"/>
      <c r="W1981" s="208"/>
      <c r="Y1981" s="209"/>
    </row>
    <row r="1982" spans="2:26" s="200" customFormat="1" ht="13.75" hidden="1" customHeight="1" x14ac:dyDescent="0.3">
      <c r="B1982" s="516"/>
      <c r="C1982" s="202"/>
      <c r="D1982" s="203"/>
      <c r="E1982" s="316"/>
      <c r="F1982" s="316"/>
      <c r="G1982" s="316"/>
      <c r="H1982" s="316"/>
      <c r="I1982" s="316"/>
      <c r="J1982" s="204"/>
      <c r="K1982" s="513"/>
      <c r="L1982" s="513"/>
      <c r="M1982" s="436"/>
      <c r="N1982" s="436"/>
      <c r="O1982" s="436"/>
      <c r="P1982" s="11"/>
      <c r="Q1982" s="55"/>
      <c r="R1982" s="57"/>
      <c r="U1982" s="72"/>
      <c r="V1982" s="206"/>
      <c r="W1982" s="210"/>
      <c r="X1982" s="218"/>
      <c r="Y1982" s="218"/>
      <c r="Z1982" s="218"/>
    </row>
    <row r="1983" spans="2:26" s="200" customFormat="1" ht="13.75" hidden="1" customHeight="1" x14ac:dyDescent="0.3">
      <c r="B1983" s="516"/>
      <c r="C1983" s="202"/>
      <c r="D1983" s="203"/>
      <c r="E1983" s="316"/>
      <c r="F1983" s="316"/>
      <c r="G1983" s="316"/>
      <c r="H1983" s="316"/>
      <c r="I1983" s="316"/>
      <c r="J1983" s="204"/>
      <c r="K1983" s="513"/>
      <c r="L1983" s="513"/>
      <c r="M1983" s="436"/>
      <c r="N1983" s="436"/>
      <c r="O1983" s="436"/>
      <c r="P1983" s="11"/>
      <c r="Q1983" s="41"/>
      <c r="R1983" s="57"/>
      <c r="U1983" s="211"/>
      <c r="V1983" s="206"/>
    </row>
    <row r="1984" spans="2:26" s="200" customFormat="1" ht="13.75" hidden="1" customHeight="1" x14ac:dyDescent="0.3">
      <c r="B1984" s="516"/>
      <c r="C1984" s="202"/>
      <c r="D1984" s="203"/>
      <c r="E1984" s="316"/>
      <c r="F1984" s="316"/>
      <c r="G1984" s="316"/>
      <c r="H1984" s="316"/>
      <c r="I1984" s="316"/>
      <c r="J1984" s="204"/>
      <c r="K1984" s="513"/>
      <c r="L1984" s="513"/>
      <c r="M1984" s="436"/>
      <c r="N1984" s="436"/>
      <c r="O1984" s="436"/>
      <c r="P1984" s="11"/>
      <c r="Q1984" s="50"/>
      <c r="R1984" s="197"/>
      <c r="U1984" s="212"/>
      <c r="V1984" s="206"/>
      <c r="W1984" s="219"/>
      <c r="Y1984" s="213"/>
    </row>
    <row r="1985" spans="1:28" s="200" customFormat="1" ht="13.75" hidden="1" customHeight="1" x14ac:dyDescent="0.3">
      <c r="B1985" s="516"/>
      <c r="C1985" s="202"/>
      <c r="D1985" s="203"/>
      <c r="E1985" s="316"/>
      <c r="F1985" s="316"/>
      <c r="G1985" s="316"/>
      <c r="H1985" s="316"/>
      <c r="I1985" s="316"/>
      <c r="J1985" s="204"/>
      <c r="K1985" s="513"/>
      <c r="L1985" s="513"/>
      <c r="M1985" s="436"/>
      <c r="N1985" s="436"/>
      <c r="O1985" s="436"/>
      <c r="P1985" s="11"/>
      <c r="Q1985" s="50"/>
      <c r="R1985" s="197"/>
      <c r="U1985" s="214"/>
      <c r="V1985" s="206"/>
      <c r="W1985" s="215"/>
    </row>
    <row r="1986" spans="1:28" s="200" customFormat="1" ht="13.75" hidden="1" customHeight="1" x14ac:dyDescent="0.3">
      <c r="B1986" s="516"/>
      <c r="C1986" s="202"/>
      <c r="D1986" s="203"/>
      <c r="E1986" s="316"/>
      <c r="F1986" s="316"/>
      <c r="G1986" s="316"/>
      <c r="H1986" s="316"/>
      <c r="I1986" s="316"/>
      <c r="J1986" s="204"/>
      <c r="K1986" s="513"/>
      <c r="L1986" s="513"/>
      <c r="M1986" s="436"/>
      <c r="N1986" s="436"/>
      <c r="O1986" s="436"/>
      <c r="P1986" s="11"/>
      <c r="Q1986" s="40"/>
      <c r="R1986" s="198"/>
      <c r="U1986" s="214"/>
      <c r="V1986" s="206"/>
    </row>
    <row r="1987" spans="1:28" s="200" customFormat="1" ht="13.75" hidden="1" customHeight="1" x14ac:dyDescent="0.3">
      <c r="B1987" s="516"/>
      <c r="C1987" s="319"/>
      <c r="D1987" s="220"/>
      <c r="E1987" s="11"/>
      <c r="F1987" s="11"/>
      <c r="G1987" s="11"/>
      <c r="H1987" s="11"/>
      <c r="I1987" s="11"/>
      <c r="J1987" s="204"/>
      <c r="K1987" s="513"/>
      <c r="L1987" s="513"/>
      <c r="M1987" s="436"/>
      <c r="N1987" s="436"/>
      <c r="O1987" s="436"/>
      <c r="P1987" s="11"/>
      <c r="Q1987" s="41"/>
      <c r="R1987" s="57"/>
      <c r="U1987" s="201"/>
    </row>
    <row r="1988" spans="1:28" s="200" customFormat="1" ht="5.25" hidden="1" customHeight="1" x14ac:dyDescent="0.3">
      <c r="B1988" s="318"/>
      <c r="C1988" s="318"/>
      <c r="D1988" s="217"/>
      <c r="E1988" s="318"/>
      <c r="F1988" s="318"/>
      <c r="G1988" s="318"/>
      <c r="H1988" s="318"/>
      <c r="I1988" s="318"/>
      <c r="J1988" s="318"/>
      <c r="K1988" s="517"/>
      <c r="L1988" s="517"/>
      <c r="M1988" s="318"/>
      <c r="N1988" s="517"/>
      <c r="O1988" s="517"/>
      <c r="P1988" s="517"/>
      <c r="Q1988" s="517"/>
      <c r="R1988" s="517"/>
      <c r="U1988" s="201"/>
    </row>
    <row r="1989" spans="1:28" s="221" customFormat="1" ht="13.75" hidden="1" customHeight="1" x14ac:dyDescent="0.3">
      <c r="A1989" s="200"/>
      <c r="B1989" s="319"/>
      <c r="C1989" s="319"/>
      <c r="D1989" s="199"/>
      <c r="E1989" s="319"/>
      <c r="F1989" s="319"/>
      <c r="G1989" s="319"/>
      <c r="H1989" s="319"/>
      <c r="I1989" s="319"/>
      <c r="J1989" s="319"/>
      <c r="K1989" s="515"/>
      <c r="L1989" s="515"/>
      <c r="M1989" s="436"/>
      <c r="N1989" s="436"/>
      <c r="O1989" s="436"/>
      <c r="P1989" s="11"/>
      <c r="Q1989" s="41"/>
      <c r="R1989" s="57"/>
      <c r="S1989" s="200"/>
      <c r="T1989" s="200"/>
      <c r="U1989" s="201"/>
      <c r="V1989" s="200"/>
      <c r="W1989" s="200"/>
      <c r="X1989" s="200"/>
      <c r="Y1989" s="200"/>
      <c r="Z1989" s="200"/>
      <c r="AA1989" s="200"/>
      <c r="AB1989" s="200"/>
    </row>
    <row r="1990" spans="1:28" s="200" customFormat="1" ht="12.75" hidden="1" customHeight="1" x14ac:dyDescent="0.3">
      <c r="B1990" s="516"/>
      <c r="C1990" s="202"/>
      <c r="D1990" s="203"/>
      <c r="E1990" s="316"/>
      <c r="F1990" s="316"/>
      <c r="G1990" s="316"/>
      <c r="H1990" s="316"/>
      <c r="I1990" s="316"/>
      <c r="J1990" s="204"/>
      <c r="K1990" s="513"/>
      <c r="L1990" s="513"/>
      <c r="M1990" s="436"/>
      <c r="N1990" s="436"/>
      <c r="O1990" s="436"/>
      <c r="P1990" s="11"/>
      <c r="Q1990" s="55"/>
      <c r="R1990" s="196"/>
      <c r="U1990" s="205"/>
      <c r="V1990" s="206"/>
      <c r="W1990" s="207"/>
    </row>
    <row r="1991" spans="1:28" s="200" customFormat="1" hidden="1" x14ac:dyDescent="0.3">
      <c r="B1991" s="516"/>
      <c r="C1991" s="202"/>
      <c r="D1991" s="203"/>
      <c r="E1991" s="316"/>
      <c r="F1991" s="316"/>
      <c r="G1991" s="316"/>
      <c r="H1991" s="316"/>
      <c r="I1991" s="316"/>
      <c r="J1991" s="204"/>
      <c r="K1991" s="513"/>
      <c r="L1991" s="513"/>
      <c r="M1991" s="436"/>
      <c r="N1991" s="436"/>
      <c r="O1991" s="436"/>
      <c r="P1991" s="11"/>
      <c r="Q1991" s="81"/>
      <c r="R1991" s="197"/>
      <c r="U1991" s="205"/>
      <c r="V1991" s="206"/>
      <c r="W1991" s="208"/>
      <c r="Y1991" s="209"/>
    </row>
    <row r="1992" spans="1:28" s="200" customFormat="1" hidden="1" x14ac:dyDescent="0.3">
      <c r="B1992" s="516"/>
      <c r="C1992" s="202"/>
      <c r="D1992" s="203"/>
      <c r="E1992" s="316"/>
      <c r="F1992" s="316"/>
      <c r="G1992" s="316"/>
      <c r="H1992" s="316"/>
      <c r="I1992" s="316"/>
      <c r="J1992" s="204"/>
      <c r="K1992" s="513"/>
      <c r="L1992" s="513"/>
      <c r="M1992" s="436"/>
      <c r="N1992" s="436"/>
      <c r="O1992" s="436"/>
      <c r="P1992" s="11"/>
      <c r="Q1992" s="55"/>
      <c r="R1992" s="57"/>
      <c r="U1992" s="72"/>
      <c r="V1992" s="206"/>
      <c r="W1992" s="210"/>
    </row>
    <row r="1993" spans="1:28" s="200" customFormat="1" hidden="1" x14ac:dyDescent="0.3">
      <c r="B1993" s="516"/>
      <c r="C1993" s="202"/>
      <c r="D1993" s="203"/>
      <c r="E1993" s="316"/>
      <c r="F1993" s="316"/>
      <c r="G1993" s="316"/>
      <c r="H1993" s="316"/>
      <c r="I1993" s="316"/>
      <c r="J1993" s="204"/>
      <c r="K1993" s="513"/>
      <c r="L1993" s="513"/>
      <c r="M1993" s="436"/>
      <c r="N1993" s="436"/>
      <c r="O1993" s="436"/>
      <c r="P1993" s="11"/>
      <c r="Q1993" s="41"/>
      <c r="R1993" s="57"/>
      <c r="U1993" s="211"/>
      <c r="V1993" s="206"/>
    </row>
    <row r="1994" spans="1:28" s="200" customFormat="1" hidden="1" x14ac:dyDescent="0.3">
      <c r="B1994" s="516"/>
      <c r="C1994" s="202"/>
      <c r="D1994" s="203"/>
      <c r="E1994" s="316"/>
      <c r="F1994" s="316"/>
      <c r="G1994" s="316"/>
      <c r="H1994" s="316"/>
      <c r="I1994" s="316"/>
      <c r="J1994" s="204"/>
      <c r="K1994" s="513"/>
      <c r="L1994" s="513"/>
      <c r="M1994" s="436"/>
      <c r="N1994" s="436"/>
      <c r="O1994" s="436"/>
      <c r="P1994" s="11"/>
      <c r="Q1994" s="50"/>
      <c r="R1994" s="197"/>
      <c r="U1994" s="212"/>
      <c r="V1994" s="206"/>
      <c r="W1994" s="219"/>
      <c r="Y1994" s="213"/>
    </row>
    <row r="1995" spans="1:28" s="200" customFormat="1" hidden="1" x14ac:dyDescent="0.3">
      <c r="B1995" s="516"/>
      <c r="C1995" s="202"/>
      <c r="D1995" s="203"/>
      <c r="E1995" s="316"/>
      <c r="F1995" s="316"/>
      <c r="G1995" s="316"/>
      <c r="H1995" s="316"/>
      <c r="I1995" s="316"/>
      <c r="J1995" s="204"/>
      <c r="K1995" s="513"/>
      <c r="L1995" s="513"/>
      <c r="M1995" s="436"/>
      <c r="N1995" s="436"/>
      <c r="O1995" s="436"/>
      <c r="P1995" s="11"/>
      <c r="Q1995" s="50"/>
      <c r="R1995" s="197"/>
      <c r="U1995" s="214"/>
      <c r="V1995" s="206"/>
      <c r="W1995" s="215"/>
    </row>
    <row r="1996" spans="1:28" s="200" customFormat="1" hidden="1" x14ac:dyDescent="0.3">
      <c r="B1996" s="516"/>
      <c r="C1996" s="202"/>
      <c r="D1996" s="203"/>
      <c r="E1996" s="316"/>
      <c r="F1996" s="316"/>
      <c r="G1996" s="316"/>
      <c r="H1996" s="316"/>
      <c r="I1996" s="316"/>
      <c r="J1996" s="204"/>
      <c r="K1996" s="513"/>
      <c r="L1996" s="513"/>
      <c r="M1996" s="436"/>
      <c r="N1996" s="436"/>
      <c r="O1996" s="436"/>
      <c r="P1996" s="11"/>
      <c r="Q1996" s="40"/>
      <c r="R1996" s="198"/>
      <c r="U1996" s="214"/>
      <c r="V1996" s="206"/>
    </row>
    <row r="1997" spans="1:28" s="200" customFormat="1" hidden="1" x14ac:dyDescent="0.3">
      <c r="B1997" s="516"/>
      <c r="C1997" s="319"/>
      <c r="D1997" s="216"/>
      <c r="E1997" s="11"/>
      <c r="F1997" s="11"/>
      <c r="G1997" s="11"/>
      <c r="H1997" s="11"/>
      <c r="I1997" s="11"/>
      <c r="J1997" s="204"/>
      <c r="K1997" s="513"/>
      <c r="L1997" s="513"/>
      <c r="M1997" s="436"/>
      <c r="N1997" s="436"/>
      <c r="O1997" s="436"/>
      <c r="P1997" s="11"/>
      <c r="Q1997" s="41"/>
      <c r="R1997" s="57"/>
      <c r="U1997" s="201"/>
    </row>
    <row r="1998" spans="1:28" s="200" customFormat="1" hidden="1" x14ac:dyDescent="0.3">
      <c r="B1998" s="318"/>
      <c r="C1998" s="318"/>
      <c r="D1998" s="217"/>
      <c r="E1998" s="318"/>
      <c r="F1998" s="318"/>
      <c r="G1998" s="318"/>
      <c r="H1998" s="318"/>
      <c r="I1998" s="318"/>
      <c r="J1998" s="318"/>
      <c r="K1998" s="517"/>
      <c r="L1998" s="517"/>
      <c r="M1998" s="318"/>
      <c r="N1998" s="517"/>
      <c r="O1998" s="517"/>
      <c r="P1998" s="517"/>
      <c r="Q1998" s="517"/>
      <c r="R1998" s="517"/>
      <c r="U1998" s="201"/>
    </row>
    <row r="1999" spans="1:28" s="200" customFormat="1" hidden="1" x14ac:dyDescent="0.3">
      <c r="B1999" s="319"/>
      <c r="C1999" s="319"/>
      <c r="D1999" s="199"/>
      <c r="E1999" s="319"/>
      <c r="F1999" s="222"/>
      <c r="G1999" s="319"/>
      <c r="H1999" s="319"/>
      <c r="I1999" s="319"/>
      <c r="J1999" s="319"/>
      <c r="K1999" s="515"/>
      <c r="L1999" s="515"/>
      <c r="M1999" s="436"/>
      <c r="N1999" s="436"/>
      <c r="O1999" s="436"/>
      <c r="P1999" s="11"/>
      <c r="Q1999" s="41"/>
      <c r="R1999" s="57"/>
      <c r="U1999" s="201"/>
    </row>
    <row r="2000" spans="1:28" s="200" customFormat="1" hidden="1" x14ac:dyDescent="0.3">
      <c r="B2000" s="516"/>
      <c r="C2000" s="202"/>
      <c r="D2000" s="203"/>
      <c r="E2000" s="316"/>
      <c r="F2000" s="316"/>
      <c r="G2000" s="316"/>
      <c r="H2000" s="316"/>
      <c r="I2000" s="316"/>
      <c r="J2000" s="204"/>
      <c r="K2000" s="513"/>
      <c r="L2000" s="513"/>
      <c r="M2000" s="436"/>
      <c r="N2000" s="436"/>
      <c r="O2000" s="436"/>
      <c r="P2000" s="11"/>
      <c r="Q2000" s="55"/>
      <c r="R2000" s="196"/>
      <c r="U2000" s="205"/>
      <c r="V2000" s="206"/>
      <c r="W2000" s="207"/>
    </row>
    <row r="2001" spans="2:26" s="200" customFormat="1" hidden="1" x14ac:dyDescent="0.3">
      <c r="B2001" s="516"/>
      <c r="C2001" s="202"/>
      <c r="D2001" s="203"/>
      <c r="E2001" s="316"/>
      <c r="F2001" s="316"/>
      <c r="G2001" s="316"/>
      <c r="H2001" s="316"/>
      <c r="I2001" s="316"/>
      <c r="J2001" s="204"/>
      <c r="K2001" s="513"/>
      <c r="L2001" s="513"/>
      <c r="M2001" s="436"/>
      <c r="N2001" s="436"/>
      <c r="O2001" s="436"/>
      <c r="P2001" s="11"/>
      <c r="Q2001" s="81"/>
      <c r="R2001" s="197"/>
      <c r="U2001" s="205"/>
      <c r="V2001" s="206"/>
      <c r="W2001" s="208"/>
      <c r="Y2001" s="209"/>
    </row>
    <row r="2002" spans="2:26" s="200" customFormat="1" hidden="1" x14ac:dyDescent="0.3">
      <c r="B2002" s="516"/>
      <c r="C2002" s="202"/>
      <c r="D2002" s="203"/>
      <c r="E2002" s="316"/>
      <c r="F2002" s="316"/>
      <c r="G2002" s="316"/>
      <c r="H2002" s="316"/>
      <c r="I2002" s="316"/>
      <c r="J2002" s="204"/>
      <c r="K2002" s="513"/>
      <c r="L2002" s="513"/>
      <c r="M2002" s="436"/>
      <c r="N2002" s="436"/>
      <c r="O2002" s="436"/>
      <c r="P2002" s="11"/>
      <c r="Q2002" s="55"/>
      <c r="R2002" s="57"/>
      <c r="U2002" s="72"/>
      <c r="V2002" s="206"/>
      <c r="W2002" s="210"/>
      <c r="X2002" s="218"/>
      <c r="Y2002" s="218"/>
      <c r="Z2002" s="218"/>
    </row>
    <row r="2003" spans="2:26" s="200" customFormat="1" hidden="1" x14ac:dyDescent="0.3">
      <c r="B2003" s="516"/>
      <c r="C2003" s="202"/>
      <c r="D2003" s="203"/>
      <c r="E2003" s="316"/>
      <c r="F2003" s="316"/>
      <c r="G2003" s="316"/>
      <c r="H2003" s="316"/>
      <c r="I2003" s="316"/>
      <c r="J2003" s="204"/>
      <c r="K2003" s="513"/>
      <c r="L2003" s="513"/>
      <c r="M2003" s="436"/>
      <c r="N2003" s="436"/>
      <c r="O2003" s="436"/>
      <c r="P2003" s="11"/>
      <c r="Q2003" s="41"/>
      <c r="R2003" s="57"/>
      <c r="U2003" s="211"/>
      <c r="V2003" s="206"/>
    </row>
    <row r="2004" spans="2:26" s="200" customFormat="1" hidden="1" x14ac:dyDescent="0.3">
      <c r="B2004" s="516"/>
      <c r="C2004" s="202"/>
      <c r="D2004" s="203"/>
      <c r="E2004" s="316"/>
      <c r="F2004" s="316"/>
      <c r="G2004" s="316"/>
      <c r="H2004" s="316"/>
      <c r="I2004" s="316"/>
      <c r="J2004" s="204"/>
      <c r="K2004" s="513"/>
      <c r="L2004" s="513"/>
      <c r="M2004" s="436"/>
      <c r="N2004" s="436"/>
      <c r="O2004" s="436"/>
      <c r="P2004" s="11"/>
      <c r="Q2004" s="50"/>
      <c r="R2004" s="197"/>
      <c r="U2004" s="212"/>
      <c r="V2004" s="206"/>
      <c r="W2004" s="219"/>
      <c r="Y2004" s="213"/>
    </row>
    <row r="2005" spans="2:26" s="200" customFormat="1" hidden="1" x14ac:dyDescent="0.3">
      <c r="B2005" s="516"/>
      <c r="C2005" s="202"/>
      <c r="D2005" s="203"/>
      <c r="E2005" s="316"/>
      <c r="F2005" s="316"/>
      <c r="G2005" s="316"/>
      <c r="H2005" s="316"/>
      <c r="I2005" s="316"/>
      <c r="J2005" s="204"/>
      <c r="K2005" s="513"/>
      <c r="L2005" s="513"/>
      <c r="M2005" s="436"/>
      <c r="N2005" s="436"/>
      <c r="O2005" s="436"/>
      <c r="P2005" s="11"/>
      <c r="Q2005" s="50"/>
      <c r="R2005" s="197"/>
      <c r="U2005" s="214"/>
      <c r="V2005" s="206"/>
      <c r="W2005" s="215"/>
    </row>
    <row r="2006" spans="2:26" s="200" customFormat="1" hidden="1" x14ac:dyDescent="0.3">
      <c r="B2006" s="516"/>
      <c r="C2006" s="202"/>
      <c r="D2006" s="203"/>
      <c r="E2006" s="316"/>
      <c r="F2006" s="316"/>
      <c r="G2006" s="316"/>
      <c r="H2006" s="316"/>
      <c r="I2006" s="316"/>
      <c r="J2006" s="204"/>
      <c r="K2006" s="513"/>
      <c r="L2006" s="513"/>
      <c r="M2006" s="436"/>
      <c r="N2006" s="436"/>
      <c r="O2006" s="436"/>
      <c r="P2006" s="11"/>
      <c r="Q2006" s="40"/>
      <c r="R2006" s="198"/>
      <c r="U2006" s="214"/>
      <c r="V2006" s="206"/>
    </row>
    <row r="2007" spans="2:26" s="200" customFormat="1" hidden="1" x14ac:dyDescent="0.3">
      <c r="B2007" s="516"/>
      <c r="C2007" s="319"/>
      <c r="D2007" s="220"/>
      <c r="E2007" s="11"/>
      <c r="F2007" s="11"/>
      <c r="G2007" s="11"/>
      <c r="H2007" s="11"/>
      <c r="I2007" s="11"/>
      <c r="J2007" s="204"/>
      <c r="K2007" s="513"/>
      <c r="L2007" s="513"/>
      <c r="M2007" s="436"/>
      <c r="N2007" s="436"/>
      <c r="O2007" s="436"/>
      <c r="P2007" s="11"/>
      <c r="Q2007" s="41"/>
      <c r="R2007" s="57"/>
      <c r="U2007" s="201"/>
    </row>
    <row r="2008" spans="2:26" s="200" customFormat="1" ht="5.25" hidden="1" customHeight="1" x14ac:dyDescent="0.3">
      <c r="B2008" s="315"/>
      <c r="C2008" s="319"/>
      <c r="D2008" s="220"/>
      <c r="E2008" s="11"/>
      <c r="F2008" s="11"/>
      <c r="G2008" s="11"/>
      <c r="H2008" s="11"/>
      <c r="I2008" s="11"/>
      <c r="J2008" s="204"/>
      <c r="K2008" s="316"/>
      <c r="L2008" s="316"/>
      <c r="M2008" s="317"/>
      <c r="N2008" s="317"/>
      <c r="O2008" s="317"/>
      <c r="P2008" s="11"/>
      <c r="Q2008" s="41"/>
      <c r="R2008" s="57"/>
      <c r="U2008" s="201"/>
    </row>
    <row r="2009" spans="2:26" s="200" customFormat="1" ht="13.75" hidden="1" customHeight="1" x14ac:dyDescent="0.3">
      <c r="B2009" s="518"/>
      <c r="C2009" s="518"/>
      <c r="D2009" s="223"/>
      <c r="E2009" s="223"/>
      <c r="F2009" s="223"/>
      <c r="G2009" s="223"/>
      <c r="H2009" s="223"/>
      <c r="I2009" s="223"/>
      <c r="J2009" s="224"/>
      <c r="K2009" s="518"/>
      <c r="L2009" s="518"/>
      <c r="M2009" s="518"/>
      <c r="N2009" s="518"/>
      <c r="O2009" s="225"/>
      <c r="P2009" s="226"/>
      <c r="Q2009" s="227"/>
      <c r="R2009" s="228"/>
      <c r="U2009" s="201"/>
    </row>
    <row r="2010" spans="2:26" s="200" customFormat="1" ht="5.25" hidden="1" customHeight="1" x14ac:dyDescent="0.3">
      <c r="B2010" s="318"/>
      <c r="C2010" s="318"/>
      <c r="D2010" s="217"/>
      <c r="E2010" s="318"/>
      <c r="F2010" s="318"/>
      <c r="G2010" s="318"/>
      <c r="H2010" s="318"/>
      <c r="I2010" s="318"/>
      <c r="J2010" s="318"/>
      <c r="K2010" s="517"/>
      <c r="L2010" s="517"/>
      <c r="M2010" s="318"/>
      <c r="N2010" s="517"/>
      <c r="O2010" s="517"/>
      <c r="P2010" s="517"/>
      <c r="Q2010" s="517"/>
      <c r="R2010" s="517"/>
      <c r="U2010" s="201"/>
    </row>
    <row r="2011" spans="2:26" s="200" customFormat="1" ht="15.75" hidden="1" customHeight="1" x14ac:dyDescent="0.3">
      <c r="B2011" s="319"/>
      <c r="C2011" s="319"/>
      <c r="D2011" s="199"/>
      <c r="E2011" s="319"/>
      <c r="F2011" s="319"/>
      <c r="G2011" s="319"/>
      <c r="H2011" s="319"/>
      <c r="I2011" s="319"/>
      <c r="J2011" s="319"/>
      <c r="K2011" s="515"/>
      <c r="L2011" s="515"/>
      <c r="M2011" s="436"/>
      <c r="N2011" s="436"/>
      <c r="O2011" s="436"/>
      <c r="P2011" s="11"/>
      <c r="Q2011" s="41"/>
      <c r="R2011" s="57"/>
      <c r="U2011" s="201"/>
    </row>
    <row r="2012" spans="2:26" s="200" customFormat="1" ht="13.75" hidden="1" customHeight="1" x14ac:dyDescent="0.3">
      <c r="B2012" s="516"/>
      <c r="C2012" s="202"/>
      <c r="D2012" s="203"/>
      <c r="E2012" s="316"/>
      <c r="F2012" s="316"/>
      <c r="G2012" s="316"/>
      <c r="H2012" s="316"/>
      <c r="I2012" s="316"/>
      <c r="J2012" s="204"/>
      <c r="K2012" s="513"/>
      <c r="L2012" s="513"/>
      <c r="M2012" s="436"/>
      <c r="N2012" s="436"/>
      <c r="O2012" s="436"/>
      <c r="P2012" s="11"/>
      <c r="Q2012" s="55"/>
      <c r="R2012" s="196"/>
      <c r="U2012" s="205"/>
      <c r="V2012" s="206"/>
      <c r="W2012" s="207"/>
    </row>
    <row r="2013" spans="2:26" s="200" customFormat="1" ht="13.75" hidden="1" customHeight="1" x14ac:dyDescent="0.3">
      <c r="B2013" s="516"/>
      <c r="C2013" s="202"/>
      <c r="D2013" s="203"/>
      <c r="E2013" s="316"/>
      <c r="F2013" s="316"/>
      <c r="G2013" s="316"/>
      <c r="H2013" s="316"/>
      <c r="I2013" s="316"/>
      <c r="J2013" s="204"/>
      <c r="K2013" s="513"/>
      <c r="L2013" s="513"/>
      <c r="M2013" s="436"/>
      <c r="N2013" s="436"/>
      <c r="O2013" s="436"/>
      <c r="P2013" s="11"/>
      <c r="Q2013" s="81"/>
      <c r="R2013" s="197"/>
      <c r="U2013" s="205"/>
      <c r="V2013" s="206"/>
      <c r="W2013" s="208"/>
      <c r="Y2013" s="209"/>
    </row>
    <row r="2014" spans="2:26" s="200" customFormat="1" ht="13.75" hidden="1" customHeight="1" x14ac:dyDescent="0.3">
      <c r="B2014" s="516"/>
      <c r="C2014" s="202"/>
      <c r="D2014" s="203"/>
      <c r="E2014" s="316"/>
      <c r="F2014" s="316"/>
      <c r="G2014" s="316"/>
      <c r="H2014" s="316"/>
      <c r="I2014" s="316"/>
      <c r="J2014" s="204"/>
      <c r="K2014" s="513"/>
      <c r="L2014" s="513"/>
      <c r="M2014" s="436"/>
      <c r="N2014" s="436"/>
      <c r="O2014" s="436"/>
      <c r="P2014" s="11"/>
      <c r="Q2014" s="55"/>
      <c r="R2014" s="57"/>
      <c r="U2014" s="72"/>
      <c r="V2014" s="206"/>
      <c r="W2014" s="210"/>
    </row>
    <row r="2015" spans="2:26" s="200" customFormat="1" ht="13.75" hidden="1" customHeight="1" x14ac:dyDescent="0.3">
      <c r="B2015" s="516"/>
      <c r="C2015" s="202"/>
      <c r="D2015" s="203"/>
      <c r="E2015" s="316"/>
      <c r="F2015" s="316"/>
      <c r="G2015" s="316"/>
      <c r="H2015" s="316"/>
      <c r="I2015" s="316"/>
      <c r="J2015" s="204"/>
      <c r="K2015" s="513"/>
      <c r="L2015" s="513"/>
      <c r="M2015" s="436"/>
      <c r="N2015" s="436"/>
      <c r="O2015" s="436"/>
      <c r="P2015" s="11"/>
      <c r="Q2015" s="41"/>
      <c r="R2015" s="57"/>
      <c r="U2015" s="211"/>
      <c r="V2015" s="206"/>
    </row>
    <row r="2016" spans="2:26" s="200" customFormat="1" ht="13.75" hidden="1" customHeight="1" x14ac:dyDescent="0.3">
      <c r="B2016" s="516"/>
      <c r="C2016" s="202"/>
      <c r="D2016" s="203"/>
      <c r="E2016" s="316"/>
      <c r="F2016" s="316"/>
      <c r="G2016" s="316"/>
      <c r="H2016" s="316"/>
      <c r="I2016" s="316"/>
      <c r="J2016" s="204"/>
      <c r="K2016" s="513"/>
      <c r="L2016" s="513"/>
      <c r="M2016" s="436"/>
      <c r="N2016" s="436"/>
      <c r="O2016" s="436"/>
      <c r="P2016" s="11"/>
      <c r="Q2016" s="50"/>
      <c r="R2016" s="197"/>
      <c r="U2016" s="212"/>
      <c r="V2016" s="206"/>
      <c r="W2016" s="210"/>
      <c r="Y2016" s="213"/>
    </row>
    <row r="2017" spans="1:28" s="200" customFormat="1" ht="13.75" hidden="1" customHeight="1" x14ac:dyDescent="0.3">
      <c r="B2017" s="516"/>
      <c r="C2017" s="202"/>
      <c r="D2017" s="203"/>
      <c r="E2017" s="316"/>
      <c r="F2017" s="316"/>
      <c r="G2017" s="316"/>
      <c r="H2017" s="316"/>
      <c r="I2017" s="316"/>
      <c r="J2017" s="204"/>
      <c r="K2017" s="513"/>
      <c r="L2017" s="513"/>
      <c r="M2017" s="436"/>
      <c r="N2017" s="436"/>
      <c r="O2017" s="436"/>
      <c r="P2017" s="11"/>
      <c r="Q2017" s="50"/>
      <c r="R2017" s="197"/>
      <c r="U2017" s="214"/>
      <c r="V2017" s="206"/>
      <c r="W2017" s="215"/>
    </row>
    <row r="2018" spans="1:28" s="200" customFormat="1" ht="13.75" hidden="1" customHeight="1" x14ac:dyDescent="0.3">
      <c r="B2018" s="516"/>
      <c r="C2018" s="202"/>
      <c r="D2018" s="203"/>
      <c r="E2018" s="316"/>
      <c r="F2018" s="316"/>
      <c r="G2018" s="316"/>
      <c r="H2018" s="316"/>
      <c r="I2018" s="316"/>
      <c r="J2018" s="204"/>
      <c r="K2018" s="513"/>
      <c r="L2018" s="513"/>
      <c r="M2018" s="436"/>
      <c r="N2018" s="436"/>
      <c r="O2018" s="436"/>
      <c r="P2018" s="11"/>
      <c r="Q2018" s="40"/>
      <c r="R2018" s="198"/>
      <c r="U2018" s="214"/>
      <c r="V2018" s="206"/>
    </row>
    <row r="2019" spans="1:28" s="200" customFormat="1" ht="13.75" hidden="1" customHeight="1" x14ac:dyDescent="0.3">
      <c r="B2019" s="516"/>
      <c r="C2019" s="319"/>
      <c r="D2019" s="216"/>
      <c r="E2019" s="11"/>
      <c r="F2019" s="11"/>
      <c r="G2019" s="11"/>
      <c r="H2019" s="11"/>
      <c r="I2019" s="11"/>
      <c r="J2019" s="204"/>
      <c r="K2019" s="513"/>
      <c r="L2019" s="513"/>
      <c r="M2019" s="436"/>
      <c r="N2019" s="436"/>
      <c r="O2019" s="436"/>
      <c r="P2019" s="11"/>
      <c r="Q2019" s="41"/>
      <c r="R2019" s="57"/>
      <c r="U2019" s="201"/>
    </row>
    <row r="2020" spans="1:28" s="200" customFormat="1" ht="5.25" hidden="1" customHeight="1" x14ac:dyDescent="0.3">
      <c r="B2020" s="318"/>
      <c r="C2020" s="318"/>
      <c r="D2020" s="217"/>
      <c r="E2020" s="318"/>
      <c r="F2020" s="318"/>
      <c r="G2020" s="318"/>
      <c r="H2020" s="318"/>
      <c r="I2020" s="318"/>
      <c r="J2020" s="318"/>
      <c r="K2020" s="517"/>
      <c r="L2020" s="517"/>
      <c r="M2020" s="318"/>
      <c r="N2020" s="517"/>
      <c r="O2020" s="517"/>
      <c r="P2020" s="517"/>
      <c r="Q2020" s="517"/>
      <c r="R2020" s="517"/>
      <c r="U2020" s="201"/>
    </row>
    <row r="2021" spans="1:28" s="200" customFormat="1" ht="15.75" hidden="1" customHeight="1" x14ac:dyDescent="0.3">
      <c r="B2021" s="319"/>
      <c r="C2021" s="319"/>
      <c r="D2021" s="199"/>
      <c r="E2021" s="319"/>
      <c r="F2021" s="319"/>
      <c r="G2021" s="319"/>
      <c r="H2021" s="319"/>
      <c r="I2021" s="319"/>
      <c r="J2021" s="319"/>
      <c r="K2021" s="515"/>
      <c r="L2021" s="515"/>
      <c r="M2021" s="436"/>
      <c r="N2021" s="436"/>
      <c r="O2021" s="436"/>
      <c r="P2021" s="11"/>
      <c r="Q2021" s="41"/>
      <c r="R2021" s="57"/>
      <c r="U2021" s="201"/>
    </row>
    <row r="2022" spans="1:28" s="200" customFormat="1" ht="13.75" hidden="1" customHeight="1" x14ac:dyDescent="0.3">
      <c r="B2022" s="516"/>
      <c r="C2022" s="202"/>
      <c r="D2022" s="203"/>
      <c r="E2022" s="316"/>
      <c r="F2022" s="316"/>
      <c r="G2022" s="316"/>
      <c r="H2022" s="316"/>
      <c r="I2022" s="316"/>
      <c r="J2022" s="204"/>
      <c r="K2022" s="513"/>
      <c r="L2022" s="513"/>
      <c r="M2022" s="436"/>
      <c r="N2022" s="436"/>
      <c r="O2022" s="436"/>
      <c r="P2022" s="11"/>
      <c r="Q2022" s="55"/>
      <c r="R2022" s="196"/>
      <c r="U2022" s="205"/>
      <c r="V2022" s="206"/>
      <c r="W2022" s="207"/>
    </row>
    <row r="2023" spans="1:28" s="200" customFormat="1" ht="13.75" hidden="1" customHeight="1" x14ac:dyDescent="0.3">
      <c r="B2023" s="516"/>
      <c r="C2023" s="202"/>
      <c r="D2023" s="203"/>
      <c r="E2023" s="316"/>
      <c r="F2023" s="316"/>
      <c r="G2023" s="316"/>
      <c r="H2023" s="316"/>
      <c r="I2023" s="316"/>
      <c r="J2023" s="204"/>
      <c r="K2023" s="513"/>
      <c r="L2023" s="513"/>
      <c r="M2023" s="436"/>
      <c r="N2023" s="436"/>
      <c r="O2023" s="436"/>
      <c r="P2023" s="11"/>
      <c r="Q2023" s="81"/>
      <c r="R2023" s="197"/>
      <c r="U2023" s="205"/>
      <c r="V2023" s="206"/>
      <c r="W2023" s="208"/>
      <c r="Y2023" s="209"/>
    </row>
    <row r="2024" spans="1:28" s="200" customFormat="1" ht="13.75" hidden="1" customHeight="1" x14ac:dyDescent="0.3">
      <c r="B2024" s="516"/>
      <c r="C2024" s="202"/>
      <c r="D2024" s="203"/>
      <c r="E2024" s="316"/>
      <c r="F2024" s="316"/>
      <c r="G2024" s="316"/>
      <c r="H2024" s="316"/>
      <c r="I2024" s="316"/>
      <c r="J2024" s="204"/>
      <c r="K2024" s="513"/>
      <c r="L2024" s="513"/>
      <c r="M2024" s="436"/>
      <c r="N2024" s="436"/>
      <c r="O2024" s="436"/>
      <c r="P2024" s="11"/>
      <c r="Q2024" s="55"/>
      <c r="R2024" s="57"/>
      <c r="U2024" s="72"/>
      <c r="V2024" s="206"/>
      <c r="W2024" s="210"/>
      <c r="X2024" s="218"/>
      <c r="Y2024" s="218"/>
      <c r="Z2024" s="218"/>
    </row>
    <row r="2025" spans="1:28" s="200" customFormat="1" ht="13.75" hidden="1" customHeight="1" x14ac:dyDescent="0.3">
      <c r="B2025" s="516"/>
      <c r="C2025" s="202"/>
      <c r="D2025" s="203"/>
      <c r="E2025" s="316"/>
      <c r="F2025" s="316"/>
      <c r="G2025" s="316"/>
      <c r="H2025" s="316"/>
      <c r="I2025" s="316"/>
      <c r="J2025" s="204"/>
      <c r="K2025" s="513"/>
      <c r="L2025" s="513"/>
      <c r="M2025" s="436"/>
      <c r="N2025" s="436"/>
      <c r="O2025" s="436"/>
      <c r="P2025" s="11"/>
      <c r="Q2025" s="41"/>
      <c r="R2025" s="57"/>
      <c r="U2025" s="211"/>
      <c r="V2025" s="206"/>
    </row>
    <row r="2026" spans="1:28" s="200" customFormat="1" ht="13.75" hidden="1" customHeight="1" x14ac:dyDescent="0.3">
      <c r="B2026" s="516"/>
      <c r="C2026" s="202"/>
      <c r="D2026" s="203"/>
      <c r="E2026" s="316"/>
      <c r="F2026" s="316"/>
      <c r="G2026" s="316"/>
      <c r="H2026" s="316"/>
      <c r="I2026" s="316"/>
      <c r="J2026" s="204"/>
      <c r="K2026" s="513"/>
      <c r="L2026" s="513"/>
      <c r="M2026" s="436"/>
      <c r="N2026" s="436"/>
      <c r="O2026" s="436"/>
      <c r="P2026" s="11"/>
      <c r="Q2026" s="50"/>
      <c r="R2026" s="197"/>
      <c r="U2026" s="212"/>
      <c r="V2026" s="206"/>
      <c r="W2026" s="219"/>
      <c r="Y2026" s="213"/>
    </row>
    <row r="2027" spans="1:28" s="200" customFormat="1" ht="13.75" hidden="1" customHeight="1" x14ac:dyDescent="0.3">
      <c r="B2027" s="516"/>
      <c r="C2027" s="202"/>
      <c r="D2027" s="203"/>
      <c r="E2027" s="316"/>
      <c r="F2027" s="316"/>
      <c r="G2027" s="316"/>
      <c r="H2027" s="316"/>
      <c r="I2027" s="316"/>
      <c r="J2027" s="204"/>
      <c r="K2027" s="513"/>
      <c r="L2027" s="513"/>
      <c r="M2027" s="436"/>
      <c r="N2027" s="436"/>
      <c r="O2027" s="436"/>
      <c r="P2027" s="11"/>
      <c r="Q2027" s="50"/>
      <c r="R2027" s="197"/>
      <c r="U2027" s="214"/>
      <c r="V2027" s="206"/>
      <c r="W2027" s="215"/>
    </row>
    <row r="2028" spans="1:28" s="200" customFormat="1" ht="13.75" hidden="1" customHeight="1" x14ac:dyDescent="0.3">
      <c r="B2028" s="516"/>
      <c r="C2028" s="202"/>
      <c r="D2028" s="203"/>
      <c r="E2028" s="316"/>
      <c r="F2028" s="316"/>
      <c r="G2028" s="316"/>
      <c r="H2028" s="316"/>
      <c r="I2028" s="316"/>
      <c r="J2028" s="204"/>
      <c r="K2028" s="513"/>
      <c r="L2028" s="513"/>
      <c r="M2028" s="436"/>
      <c r="N2028" s="436"/>
      <c r="O2028" s="436"/>
      <c r="P2028" s="11"/>
      <c r="Q2028" s="40"/>
      <c r="R2028" s="198"/>
      <c r="U2028" s="214"/>
      <c r="V2028" s="206"/>
    </row>
    <row r="2029" spans="1:28" s="200" customFormat="1" ht="13.75" hidden="1" customHeight="1" x14ac:dyDescent="0.3">
      <c r="B2029" s="516"/>
      <c r="C2029" s="319"/>
      <c r="D2029" s="220"/>
      <c r="E2029" s="11"/>
      <c r="F2029" s="11"/>
      <c r="G2029" s="11"/>
      <c r="H2029" s="11"/>
      <c r="I2029" s="11"/>
      <c r="J2029" s="204"/>
      <c r="K2029" s="513"/>
      <c r="L2029" s="513"/>
      <c r="M2029" s="436"/>
      <c r="N2029" s="436"/>
      <c r="O2029" s="436"/>
      <c r="P2029" s="11"/>
      <c r="Q2029" s="41"/>
      <c r="R2029" s="57"/>
      <c r="U2029" s="201"/>
    </row>
    <row r="2030" spans="1:28" s="200" customFormat="1" ht="5.25" hidden="1" customHeight="1" x14ac:dyDescent="0.3">
      <c r="B2030" s="318"/>
      <c r="C2030" s="318"/>
      <c r="D2030" s="217"/>
      <c r="E2030" s="318"/>
      <c r="F2030" s="318"/>
      <c r="G2030" s="318"/>
      <c r="H2030" s="318"/>
      <c r="I2030" s="318"/>
      <c r="J2030" s="318"/>
      <c r="K2030" s="517"/>
      <c r="L2030" s="517"/>
      <c r="M2030" s="318"/>
      <c r="N2030" s="517"/>
      <c r="O2030" s="517"/>
      <c r="P2030" s="517"/>
      <c r="Q2030" s="517"/>
      <c r="R2030" s="517"/>
      <c r="U2030" s="201"/>
    </row>
    <row r="2031" spans="1:28" s="221" customFormat="1" ht="13.75" hidden="1" customHeight="1" x14ac:dyDescent="0.3">
      <c r="A2031" s="200"/>
      <c r="B2031" s="319"/>
      <c r="C2031" s="319"/>
      <c r="D2031" s="199"/>
      <c r="E2031" s="319"/>
      <c r="F2031" s="319"/>
      <c r="G2031" s="319"/>
      <c r="H2031" s="319"/>
      <c r="I2031" s="319"/>
      <c r="J2031" s="319"/>
      <c r="K2031" s="515"/>
      <c r="L2031" s="515"/>
      <c r="M2031" s="436"/>
      <c r="N2031" s="436"/>
      <c r="O2031" s="436"/>
      <c r="P2031" s="11"/>
      <c r="Q2031" s="41"/>
      <c r="R2031" s="57"/>
      <c r="S2031" s="200"/>
      <c r="T2031" s="200"/>
      <c r="U2031" s="201"/>
      <c r="V2031" s="200"/>
      <c r="W2031" s="200"/>
      <c r="X2031" s="200"/>
      <c r="Y2031" s="200"/>
      <c r="Z2031" s="200"/>
      <c r="AA2031" s="200"/>
      <c r="AB2031" s="200"/>
    </row>
    <row r="2032" spans="1:28" s="200" customFormat="1" ht="12.75" hidden="1" customHeight="1" x14ac:dyDescent="0.3">
      <c r="B2032" s="516"/>
      <c r="C2032" s="202"/>
      <c r="D2032" s="203"/>
      <c r="E2032" s="316"/>
      <c r="F2032" s="316"/>
      <c r="G2032" s="316"/>
      <c r="H2032" s="316"/>
      <c r="I2032" s="316"/>
      <c r="J2032" s="204"/>
      <c r="K2032" s="513"/>
      <c r="L2032" s="513"/>
      <c r="M2032" s="436"/>
      <c r="N2032" s="436"/>
      <c r="O2032" s="436"/>
      <c r="P2032" s="11"/>
      <c r="Q2032" s="55"/>
      <c r="R2032" s="196"/>
      <c r="U2032" s="205"/>
      <c r="V2032" s="206"/>
      <c r="W2032" s="207"/>
    </row>
    <row r="2033" spans="2:26" s="200" customFormat="1" hidden="1" x14ac:dyDescent="0.3">
      <c r="B2033" s="516"/>
      <c r="C2033" s="202"/>
      <c r="D2033" s="203"/>
      <c r="E2033" s="316"/>
      <c r="F2033" s="316"/>
      <c r="G2033" s="316"/>
      <c r="H2033" s="316"/>
      <c r="I2033" s="316"/>
      <c r="J2033" s="204"/>
      <c r="K2033" s="513"/>
      <c r="L2033" s="513"/>
      <c r="M2033" s="436"/>
      <c r="N2033" s="436"/>
      <c r="O2033" s="436"/>
      <c r="P2033" s="11"/>
      <c r="Q2033" s="81"/>
      <c r="R2033" s="197"/>
      <c r="U2033" s="205"/>
      <c r="V2033" s="206"/>
      <c r="W2033" s="208"/>
      <c r="Y2033" s="209"/>
    </row>
    <row r="2034" spans="2:26" s="200" customFormat="1" hidden="1" x14ac:dyDescent="0.3">
      <c r="B2034" s="516"/>
      <c r="C2034" s="202"/>
      <c r="D2034" s="203"/>
      <c r="E2034" s="316"/>
      <c r="F2034" s="316"/>
      <c r="G2034" s="316"/>
      <c r="H2034" s="316"/>
      <c r="I2034" s="316"/>
      <c r="J2034" s="204"/>
      <c r="K2034" s="513"/>
      <c r="L2034" s="513"/>
      <c r="M2034" s="436"/>
      <c r="N2034" s="436"/>
      <c r="O2034" s="436"/>
      <c r="P2034" s="11"/>
      <c r="Q2034" s="55"/>
      <c r="R2034" s="57"/>
      <c r="U2034" s="72"/>
      <c r="V2034" s="206"/>
      <c r="W2034" s="210"/>
    </row>
    <row r="2035" spans="2:26" s="200" customFormat="1" hidden="1" x14ac:dyDescent="0.3">
      <c r="B2035" s="516"/>
      <c r="C2035" s="202"/>
      <c r="D2035" s="203"/>
      <c r="E2035" s="316"/>
      <c r="F2035" s="316"/>
      <c r="G2035" s="316"/>
      <c r="H2035" s="316"/>
      <c r="I2035" s="316"/>
      <c r="J2035" s="204"/>
      <c r="K2035" s="513"/>
      <c r="L2035" s="513"/>
      <c r="M2035" s="436"/>
      <c r="N2035" s="436"/>
      <c r="O2035" s="436"/>
      <c r="P2035" s="11"/>
      <c r="Q2035" s="41"/>
      <c r="R2035" s="57"/>
      <c r="U2035" s="211"/>
      <c r="V2035" s="206"/>
    </row>
    <row r="2036" spans="2:26" s="200" customFormat="1" hidden="1" x14ac:dyDescent="0.3">
      <c r="B2036" s="516"/>
      <c r="C2036" s="202"/>
      <c r="D2036" s="203"/>
      <c r="E2036" s="316"/>
      <c r="F2036" s="316"/>
      <c r="G2036" s="316"/>
      <c r="H2036" s="316"/>
      <c r="I2036" s="316"/>
      <c r="J2036" s="204"/>
      <c r="K2036" s="513"/>
      <c r="L2036" s="513"/>
      <c r="M2036" s="436"/>
      <c r="N2036" s="436"/>
      <c r="O2036" s="436"/>
      <c r="P2036" s="11"/>
      <c r="Q2036" s="50"/>
      <c r="R2036" s="197"/>
      <c r="U2036" s="212"/>
      <c r="V2036" s="206"/>
      <c r="W2036" s="219"/>
      <c r="Y2036" s="213"/>
    </row>
    <row r="2037" spans="2:26" s="200" customFormat="1" hidden="1" x14ac:dyDescent="0.3">
      <c r="B2037" s="516"/>
      <c r="C2037" s="202"/>
      <c r="D2037" s="203"/>
      <c r="E2037" s="316"/>
      <c r="F2037" s="316"/>
      <c r="G2037" s="316"/>
      <c r="H2037" s="316"/>
      <c r="I2037" s="316"/>
      <c r="J2037" s="204"/>
      <c r="K2037" s="513"/>
      <c r="L2037" s="513"/>
      <c r="M2037" s="436"/>
      <c r="N2037" s="436"/>
      <c r="O2037" s="436"/>
      <c r="P2037" s="11"/>
      <c r="Q2037" s="50"/>
      <c r="R2037" s="197"/>
      <c r="U2037" s="214"/>
      <c r="V2037" s="206"/>
      <c r="W2037" s="215"/>
    </row>
    <row r="2038" spans="2:26" s="200" customFormat="1" hidden="1" x14ac:dyDescent="0.3">
      <c r="B2038" s="516"/>
      <c r="C2038" s="202"/>
      <c r="D2038" s="203"/>
      <c r="E2038" s="316"/>
      <c r="F2038" s="316"/>
      <c r="G2038" s="316"/>
      <c r="H2038" s="316"/>
      <c r="I2038" s="316"/>
      <c r="J2038" s="204"/>
      <c r="K2038" s="513"/>
      <c r="L2038" s="513"/>
      <c r="M2038" s="436"/>
      <c r="N2038" s="436"/>
      <c r="O2038" s="436"/>
      <c r="P2038" s="11"/>
      <c r="Q2038" s="40"/>
      <c r="R2038" s="198"/>
      <c r="U2038" s="214"/>
      <c r="V2038" s="206"/>
    </row>
    <row r="2039" spans="2:26" s="200" customFormat="1" hidden="1" x14ac:dyDescent="0.3">
      <c r="B2039" s="516"/>
      <c r="C2039" s="319"/>
      <c r="D2039" s="216"/>
      <c r="E2039" s="11"/>
      <c r="F2039" s="11"/>
      <c r="G2039" s="11"/>
      <c r="H2039" s="11"/>
      <c r="I2039" s="11"/>
      <c r="J2039" s="204"/>
      <c r="K2039" s="513"/>
      <c r="L2039" s="513"/>
      <c r="M2039" s="436"/>
      <c r="N2039" s="436"/>
      <c r="O2039" s="436"/>
      <c r="P2039" s="11"/>
      <c r="Q2039" s="41"/>
      <c r="R2039" s="57"/>
      <c r="U2039" s="201"/>
    </row>
    <row r="2040" spans="2:26" s="200" customFormat="1" hidden="1" x14ac:dyDescent="0.3">
      <c r="B2040" s="318"/>
      <c r="C2040" s="318"/>
      <c r="D2040" s="217"/>
      <c r="E2040" s="318"/>
      <c r="F2040" s="318"/>
      <c r="G2040" s="318"/>
      <c r="H2040" s="318"/>
      <c r="I2040" s="318"/>
      <c r="J2040" s="318"/>
      <c r="K2040" s="517"/>
      <c r="L2040" s="517"/>
      <c r="M2040" s="318"/>
      <c r="N2040" s="517"/>
      <c r="O2040" s="517"/>
      <c r="P2040" s="517"/>
      <c r="Q2040" s="517"/>
      <c r="R2040" s="517"/>
      <c r="U2040" s="201"/>
    </row>
    <row r="2041" spans="2:26" s="200" customFormat="1" hidden="1" x14ac:dyDescent="0.3">
      <c r="B2041" s="319"/>
      <c r="C2041" s="319"/>
      <c r="D2041" s="199"/>
      <c r="E2041" s="319"/>
      <c r="F2041" s="222"/>
      <c r="G2041" s="319"/>
      <c r="H2041" s="319"/>
      <c r="I2041" s="319"/>
      <c r="J2041" s="319"/>
      <c r="K2041" s="515"/>
      <c r="L2041" s="515"/>
      <c r="M2041" s="436"/>
      <c r="N2041" s="436"/>
      <c r="O2041" s="436"/>
      <c r="P2041" s="11"/>
      <c r="Q2041" s="41"/>
      <c r="R2041" s="57"/>
      <c r="U2041" s="201"/>
    </row>
    <row r="2042" spans="2:26" s="200" customFormat="1" hidden="1" x14ac:dyDescent="0.3">
      <c r="B2042" s="516"/>
      <c r="C2042" s="202"/>
      <c r="D2042" s="203"/>
      <c r="E2042" s="316"/>
      <c r="F2042" s="316"/>
      <c r="G2042" s="316"/>
      <c r="H2042" s="316"/>
      <c r="I2042" s="316"/>
      <c r="J2042" s="204"/>
      <c r="K2042" s="513"/>
      <c r="L2042" s="513"/>
      <c r="M2042" s="436"/>
      <c r="N2042" s="436"/>
      <c r="O2042" s="436"/>
      <c r="P2042" s="11"/>
      <c r="Q2042" s="55"/>
      <c r="R2042" s="196"/>
      <c r="U2042" s="205"/>
      <c r="V2042" s="206"/>
      <c r="W2042" s="207"/>
    </row>
    <row r="2043" spans="2:26" s="200" customFormat="1" hidden="1" x14ac:dyDescent="0.3">
      <c r="B2043" s="516"/>
      <c r="C2043" s="202"/>
      <c r="D2043" s="203"/>
      <c r="E2043" s="316"/>
      <c r="F2043" s="316"/>
      <c r="G2043" s="316"/>
      <c r="H2043" s="316"/>
      <c r="I2043" s="316"/>
      <c r="J2043" s="204"/>
      <c r="K2043" s="513"/>
      <c r="L2043" s="513"/>
      <c r="M2043" s="436"/>
      <c r="N2043" s="436"/>
      <c r="O2043" s="436"/>
      <c r="P2043" s="11"/>
      <c r="Q2043" s="81"/>
      <c r="R2043" s="197"/>
      <c r="U2043" s="205"/>
      <c r="V2043" s="206"/>
      <c r="W2043" s="208"/>
      <c r="Y2043" s="209"/>
    </row>
    <row r="2044" spans="2:26" s="200" customFormat="1" hidden="1" x14ac:dyDescent="0.3">
      <c r="B2044" s="516"/>
      <c r="C2044" s="202"/>
      <c r="D2044" s="203"/>
      <c r="E2044" s="316"/>
      <c r="F2044" s="316"/>
      <c r="G2044" s="316"/>
      <c r="H2044" s="316"/>
      <c r="I2044" s="316"/>
      <c r="J2044" s="204"/>
      <c r="K2044" s="513"/>
      <c r="L2044" s="513"/>
      <c r="M2044" s="436"/>
      <c r="N2044" s="436"/>
      <c r="O2044" s="436"/>
      <c r="P2044" s="11"/>
      <c r="Q2044" s="55"/>
      <c r="R2044" s="57"/>
      <c r="U2044" s="72"/>
      <c r="V2044" s="206"/>
      <c r="W2044" s="210"/>
      <c r="X2044" s="218"/>
      <c r="Y2044" s="218"/>
      <c r="Z2044" s="218"/>
    </row>
    <row r="2045" spans="2:26" s="200" customFormat="1" hidden="1" x14ac:dyDescent="0.3">
      <c r="B2045" s="516"/>
      <c r="C2045" s="202"/>
      <c r="D2045" s="203"/>
      <c r="E2045" s="316"/>
      <c r="F2045" s="316"/>
      <c r="G2045" s="316"/>
      <c r="H2045" s="316"/>
      <c r="I2045" s="316"/>
      <c r="J2045" s="204"/>
      <c r="K2045" s="513"/>
      <c r="L2045" s="513"/>
      <c r="M2045" s="436"/>
      <c r="N2045" s="436"/>
      <c r="O2045" s="436"/>
      <c r="P2045" s="11"/>
      <c r="Q2045" s="41"/>
      <c r="R2045" s="57"/>
      <c r="U2045" s="211"/>
      <c r="V2045" s="206"/>
    </row>
    <row r="2046" spans="2:26" s="200" customFormat="1" hidden="1" x14ac:dyDescent="0.3">
      <c r="B2046" s="516"/>
      <c r="C2046" s="202"/>
      <c r="D2046" s="203"/>
      <c r="E2046" s="316"/>
      <c r="F2046" s="316"/>
      <c r="G2046" s="316"/>
      <c r="H2046" s="316"/>
      <c r="I2046" s="316"/>
      <c r="J2046" s="204"/>
      <c r="K2046" s="513"/>
      <c r="L2046" s="513"/>
      <c r="M2046" s="436"/>
      <c r="N2046" s="436"/>
      <c r="O2046" s="436"/>
      <c r="P2046" s="11"/>
      <c r="Q2046" s="50"/>
      <c r="R2046" s="197"/>
      <c r="U2046" s="212"/>
      <c r="V2046" s="206"/>
      <c r="W2046" s="219"/>
      <c r="Y2046" s="213"/>
    </row>
    <row r="2047" spans="2:26" s="200" customFormat="1" hidden="1" x14ac:dyDescent="0.3">
      <c r="B2047" s="516"/>
      <c r="C2047" s="202"/>
      <c r="D2047" s="203"/>
      <c r="E2047" s="316"/>
      <c r="F2047" s="316"/>
      <c r="G2047" s="316"/>
      <c r="H2047" s="316"/>
      <c r="I2047" s="316"/>
      <c r="J2047" s="204"/>
      <c r="K2047" s="513"/>
      <c r="L2047" s="513"/>
      <c r="M2047" s="436"/>
      <c r="N2047" s="436"/>
      <c r="O2047" s="436"/>
      <c r="P2047" s="11"/>
      <c r="Q2047" s="50"/>
      <c r="R2047" s="197"/>
      <c r="U2047" s="214"/>
      <c r="V2047" s="206"/>
      <c r="W2047" s="215"/>
    </row>
    <row r="2048" spans="2:26" s="200" customFormat="1" hidden="1" x14ac:dyDescent="0.3">
      <c r="B2048" s="516"/>
      <c r="C2048" s="202"/>
      <c r="D2048" s="203"/>
      <c r="E2048" s="316"/>
      <c r="F2048" s="316"/>
      <c r="G2048" s="316"/>
      <c r="H2048" s="316"/>
      <c r="I2048" s="316"/>
      <c r="J2048" s="204"/>
      <c r="K2048" s="513"/>
      <c r="L2048" s="513"/>
      <c r="M2048" s="436"/>
      <c r="N2048" s="436"/>
      <c r="O2048" s="436"/>
      <c r="P2048" s="11"/>
      <c r="Q2048" s="40"/>
      <c r="R2048" s="198"/>
      <c r="U2048" s="214"/>
      <c r="V2048" s="206"/>
    </row>
    <row r="2049" spans="2:25" s="200" customFormat="1" hidden="1" x14ac:dyDescent="0.3">
      <c r="B2049" s="516"/>
      <c r="C2049" s="319"/>
      <c r="D2049" s="220"/>
      <c r="E2049" s="11"/>
      <c r="F2049" s="11"/>
      <c r="G2049" s="11"/>
      <c r="H2049" s="11"/>
      <c r="I2049" s="11"/>
      <c r="J2049" s="204"/>
      <c r="K2049" s="513"/>
      <c r="L2049" s="513"/>
      <c r="M2049" s="436"/>
      <c r="N2049" s="436"/>
      <c r="O2049" s="436"/>
      <c r="P2049" s="11"/>
      <c r="Q2049" s="41"/>
      <c r="R2049" s="57"/>
      <c r="U2049" s="201"/>
    </row>
    <row r="2050" spans="2:25" s="200" customFormat="1" ht="5.25" hidden="1" customHeight="1" x14ac:dyDescent="0.3">
      <c r="B2050" s="315"/>
      <c r="C2050" s="319"/>
      <c r="D2050" s="220"/>
      <c r="E2050" s="11"/>
      <c r="F2050" s="11"/>
      <c r="G2050" s="11"/>
      <c r="H2050" s="11"/>
      <c r="I2050" s="11"/>
      <c r="J2050" s="204"/>
      <c r="K2050" s="316"/>
      <c r="L2050" s="316"/>
      <c r="M2050" s="317"/>
      <c r="N2050" s="317"/>
      <c r="O2050" s="317"/>
      <c r="P2050" s="11"/>
      <c r="Q2050" s="41"/>
      <c r="R2050" s="57"/>
      <c r="U2050" s="201"/>
    </row>
    <row r="2051" spans="2:25" s="200" customFormat="1" ht="13.75" hidden="1" customHeight="1" x14ac:dyDescent="0.3">
      <c r="B2051" s="518"/>
      <c r="C2051" s="518"/>
      <c r="D2051" s="223"/>
      <c r="E2051" s="223"/>
      <c r="F2051" s="223"/>
      <c r="G2051" s="223"/>
      <c r="H2051" s="223"/>
      <c r="I2051" s="223"/>
      <c r="J2051" s="224"/>
      <c r="K2051" s="518"/>
      <c r="L2051" s="518"/>
      <c r="M2051" s="518"/>
      <c r="N2051" s="518"/>
      <c r="O2051" s="225"/>
      <c r="P2051" s="226"/>
      <c r="Q2051" s="227"/>
      <c r="R2051" s="228"/>
      <c r="U2051" s="201"/>
    </row>
    <row r="2052" spans="2:25" s="200" customFormat="1" ht="5.25" hidden="1" customHeight="1" x14ac:dyDescent="0.3">
      <c r="B2052" s="318"/>
      <c r="C2052" s="318"/>
      <c r="D2052" s="217"/>
      <c r="E2052" s="318"/>
      <c r="F2052" s="318"/>
      <c r="G2052" s="318"/>
      <c r="H2052" s="318"/>
      <c r="I2052" s="318"/>
      <c r="J2052" s="318"/>
      <c r="K2052" s="517"/>
      <c r="L2052" s="517"/>
      <c r="M2052" s="318"/>
      <c r="N2052" s="517"/>
      <c r="O2052" s="517"/>
      <c r="P2052" s="517"/>
      <c r="Q2052" s="517"/>
      <c r="R2052" s="517"/>
      <c r="U2052" s="201"/>
    </row>
    <row r="2053" spans="2:25" s="200" customFormat="1" ht="15.75" hidden="1" customHeight="1" x14ac:dyDescent="0.3">
      <c r="B2053" s="319"/>
      <c r="C2053" s="319"/>
      <c r="D2053" s="199"/>
      <c r="E2053" s="319"/>
      <c r="F2053" s="319"/>
      <c r="G2053" s="319"/>
      <c r="H2053" s="319"/>
      <c r="I2053" s="319"/>
      <c r="J2053" s="319"/>
      <c r="K2053" s="515"/>
      <c r="L2053" s="515"/>
      <c r="M2053" s="436"/>
      <c r="N2053" s="436"/>
      <c r="O2053" s="436"/>
      <c r="P2053" s="11"/>
      <c r="Q2053" s="41"/>
      <c r="R2053" s="57"/>
      <c r="U2053" s="201"/>
    </row>
    <row r="2054" spans="2:25" s="200" customFormat="1" ht="13.75" hidden="1" customHeight="1" x14ac:dyDescent="0.3">
      <c r="B2054" s="516"/>
      <c r="C2054" s="202"/>
      <c r="D2054" s="203"/>
      <c r="E2054" s="316"/>
      <c r="F2054" s="316"/>
      <c r="G2054" s="316"/>
      <c r="H2054" s="316"/>
      <c r="I2054" s="316"/>
      <c r="J2054" s="204"/>
      <c r="K2054" s="513"/>
      <c r="L2054" s="513"/>
      <c r="M2054" s="436"/>
      <c r="N2054" s="436"/>
      <c r="O2054" s="436"/>
      <c r="P2054" s="11"/>
      <c r="Q2054" s="55"/>
      <c r="R2054" s="196"/>
      <c r="U2054" s="205"/>
      <c r="V2054" s="206"/>
      <c r="W2054" s="207"/>
    </row>
    <row r="2055" spans="2:25" s="200" customFormat="1" ht="13.75" hidden="1" customHeight="1" x14ac:dyDescent="0.3">
      <c r="B2055" s="516"/>
      <c r="C2055" s="202"/>
      <c r="D2055" s="203"/>
      <c r="E2055" s="316"/>
      <c r="F2055" s="316"/>
      <c r="G2055" s="316"/>
      <c r="H2055" s="316"/>
      <c r="I2055" s="316"/>
      <c r="J2055" s="204"/>
      <c r="K2055" s="513"/>
      <c r="L2055" s="513"/>
      <c r="M2055" s="436"/>
      <c r="N2055" s="436"/>
      <c r="O2055" s="436"/>
      <c r="P2055" s="11"/>
      <c r="Q2055" s="81"/>
      <c r="R2055" s="197"/>
      <c r="U2055" s="205"/>
      <c r="V2055" s="206"/>
      <c r="W2055" s="208"/>
      <c r="Y2055" s="209"/>
    </row>
    <row r="2056" spans="2:25" s="200" customFormat="1" ht="13.75" hidden="1" customHeight="1" x14ac:dyDescent="0.3">
      <c r="B2056" s="516"/>
      <c r="C2056" s="202"/>
      <c r="D2056" s="203"/>
      <c r="E2056" s="316"/>
      <c r="F2056" s="316"/>
      <c r="G2056" s="316"/>
      <c r="H2056" s="316"/>
      <c r="I2056" s="316"/>
      <c r="J2056" s="204"/>
      <c r="K2056" s="513"/>
      <c r="L2056" s="513"/>
      <c r="M2056" s="436"/>
      <c r="N2056" s="436"/>
      <c r="O2056" s="436"/>
      <c r="P2056" s="11"/>
      <c r="Q2056" s="55"/>
      <c r="R2056" s="57"/>
      <c r="U2056" s="72"/>
      <c r="V2056" s="206"/>
      <c r="W2056" s="210"/>
    </row>
    <row r="2057" spans="2:25" s="200" customFormat="1" ht="13.75" hidden="1" customHeight="1" x14ac:dyDescent="0.3">
      <c r="B2057" s="516"/>
      <c r="C2057" s="202"/>
      <c r="D2057" s="203"/>
      <c r="E2057" s="316"/>
      <c r="F2057" s="316"/>
      <c r="G2057" s="316"/>
      <c r="H2057" s="316"/>
      <c r="I2057" s="316"/>
      <c r="J2057" s="204"/>
      <c r="K2057" s="513"/>
      <c r="L2057" s="513"/>
      <c r="M2057" s="436"/>
      <c r="N2057" s="436"/>
      <c r="O2057" s="436"/>
      <c r="P2057" s="11"/>
      <c r="Q2057" s="41"/>
      <c r="R2057" s="57"/>
      <c r="U2057" s="211"/>
      <c r="V2057" s="206"/>
    </row>
    <row r="2058" spans="2:25" s="200" customFormat="1" ht="13.75" hidden="1" customHeight="1" x14ac:dyDescent="0.3">
      <c r="B2058" s="516"/>
      <c r="C2058" s="202"/>
      <c r="D2058" s="203"/>
      <c r="E2058" s="316"/>
      <c r="F2058" s="316"/>
      <c r="G2058" s="316"/>
      <c r="H2058" s="316"/>
      <c r="I2058" s="316"/>
      <c r="J2058" s="204"/>
      <c r="K2058" s="513"/>
      <c r="L2058" s="513"/>
      <c r="M2058" s="436"/>
      <c r="N2058" s="436"/>
      <c r="O2058" s="436"/>
      <c r="P2058" s="11"/>
      <c r="Q2058" s="50"/>
      <c r="R2058" s="197"/>
      <c r="U2058" s="212"/>
      <c r="V2058" s="206"/>
      <c r="W2058" s="210"/>
      <c r="Y2058" s="213"/>
    </row>
    <row r="2059" spans="2:25" s="200" customFormat="1" ht="13.75" hidden="1" customHeight="1" x14ac:dyDescent="0.3">
      <c r="B2059" s="516"/>
      <c r="C2059" s="202"/>
      <c r="D2059" s="203"/>
      <c r="E2059" s="316"/>
      <c r="F2059" s="316"/>
      <c r="G2059" s="316"/>
      <c r="H2059" s="316"/>
      <c r="I2059" s="316"/>
      <c r="J2059" s="204"/>
      <c r="K2059" s="513"/>
      <c r="L2059" s="513"/>
      <c r="M2059" s="436"/>
      <c r="N2059" s="436"/>
      <c r="O2059" s="436"/>
      <c r="P2059" s="11"/>
      <c r="Q2059" s="50"/>
      <c r="R2059" s="197"/>
      <c r="U2059" s="214"/>
      <c r="V2059" s="206"/>
      <c r="W2059" s="215"/>
    </row>
    <row r="2060" spans="2:25" s="200" customFormat="1" ht="13.75" hidden="1" customHeight="1" x14ac:dyDescent="0.3">
      <c r="B2060" s="516"/>
      <c r="C2060" s="202"/>
      <c r="D2060" s="203"/>
      <c r="E2060" s="316"/>
      <c r="F2060" s="316"/>
      <c r="G2060" s="316"/>
      <c r="H2060" s="316"/>
      <c r="I2060" s="316"/>
      <c r="J2060" s="204"/>
      <c r="K2060" s="513"/>
      <c r="L2060" s="513"/>
      <c r="M2060" s="436"/>
      <c r="N2060" s="436"/>
      <c r="O2060" s="436"/>
      <c r="P2060" s="11"/>
      <c r="Q2060" s="40"/>
      <c r="R2060" s="198"/>
      <c r="U2060" s="214"/>
      <c r="V2060" s="206"/>
    </row>
    <row r="2061" spans="2:25" s="200" customFormat="1" ht="13.75" hidden="1" customHeight="1" x14ac:dyDescent="0.3">
      <c r="B2061" s="516"/>
      <c r="C2061" s="319"/>
      <c r="D2061" s="216"/>
      <c r="E2061" s="11"/>
      <c r="F2061" s="11"/>
      <c r="G2061" s="11"/>
      <c r="H2061" s="11"/>
      <c r="I2061" s="11"/>
      <c r="J2061" s="204"/>
      <c r="K2061" s="513"/>
      <c r="L2061" s="513"/>
      <c r="M2061" s="436"/>
      <c r="N2061" s="436"/>
      <c r="O2061" s="436"/>
      <c r="P2061" s="11"/>
      <c r="Q2061" s="41"/>
      <c r="R2061" s="57"/>
      <c r="U2061" s="201"/>
    </row>
    <row r="2062" spans="2:25" s="200" customFormat="1" ht="5.25" hidden="1" customHeight="1" x14ac:dyDescent="0.3">
      <c r="B2062" s="318"/>
      <c r="C2062" s="318"/>
      <c r="D2062" s="217"/>
      <c r="E2062" s="318"/>
      <c r="F2062" s="318"/>
      <c r="G2062" s="318"/>
      <c r="H2062" s="318"/>
      <c r="I2062" s="318"/>
      <c r="J2062" s="318"/>
      <c r="K2062" s="517"/>
      <c r="L2062" s="517"/>
      <c r="M2062" s="318"/>
      <c r="N2062" s="517"/>
      <c r="O2062" s="517"/>
      <c r="P2062" s="517"/>
      <c r="Q2062" s="517"/>
      <c r="R2062" s="517"/>
      <c r="U2062" s="201"/>
    </row>
    <row r="2063" spans="2:25" s="200" customFormat="1" ht="15.75" hidden="1" customHeight="1" x14ac:dyDescent="0.3">
      <c r="B2063" s="319"/>
      <c r="C2063" s="319"/>
      <c r="D2063" s="199"/>
      <c r="E2063" s="319"/>
      <c r="F2063" s="319"/>
      <c r="G2063" s="319"/>
      <c r="H2063" s="319"/>
      <c r="I2063" s="319"/>
      <c r="J2063" s="319"/>
      <c r="K2063" s="515"/>
      <c r="L2063" s="515"/>
      <c r="M2063" s="436"/>
      <c r="N2063" s="436"/>
      <c r="O2063" s="436"/>
      <c r="P2063" s="11"/>
      <c r="Q2063" s="41"/>
      <c r="R2063" s="57"/>
      <c r="U2063" s="201"/>
    </row>
    <row r="2064" spans="2:25" s="200" customFormat="1" ht="13.75" hidden="1" customHeight="1" x14ac:dyDescent="0.3">
      <c r="B2064" s="516"/>
      <c r="C2064" s="202"/>
      <c r="D2064" s="203"/>
      <c r="E2064" s="316"/>
      <c r="F2064" s="316"/>
      <c r="G2064" s="316"/>
      <c r="H2064" s="316"/>
      <c r="I2064" s="316"/>
      <c r="J2064" s="204"/>
      <c r="K2064" s="513"/>
      <c r="L2064" s="513"/>
      <c r="M2064" s="436"/>
      <c r="N2064" s="436"/>
      <c r="O2064" s="436"/>
      <c r="P2064" s="11"/>
      <c r="Q2064" s="55"/>
      <c r="R2064" s="196"/>
      <c r="U2064" s="205"/>
      <c r="V2064" s="206"/>
      <c r="W2064" s="207"/>
    </row>
    <row r="2065" spans="1:28" s="200" customFormat="1" ht="13.75" hidden="1" customHeight="1" x14ac:dyDescent="0.3">
      <c r="B2065" s="516"/>
      <c r="C2065" s="202"/>
      <c r="D2065" s="203"/>
      <c r="E2065" s="316"/>
      <c r="F2065" s="316"/>
      <c r="G2065" s="316"/>
      <c r="H2065" s="316"/>
      <c r="I2065" s="316"/>
      <c r="J2065" s="204"/>
      <c r="K2065" s="513"/>
      <c r="L2065" s="513"/>
      <c r="M2065" s="436"/>
      <c r="N2065" s="436"/>
      <c r="O2065" s="436"/>
      <c r="P2065" s="11"/>
      <c r="Q2065" s="81"/>
      <c r="R2065" s="197"/>
      <c r="U2065" s="205"/>
      <c r="V2065" s="206"/>
      <c r="W2065" s="208"/>
      <c r="Y2065" s="209"/>
    </row>
    <row r="2066" spans="1:28" s="200" customFormat="1" ht="13.75" hidden="1" customHeight="1" x14ac:dyDescent="0.3">
      <c r="B2066" s="516"/>
      <c r="C2066" s="202"/>
      <c r="D2066" s="203"/>
      <c r="E2066" s="316"/>
      <c r="F2066" s="316"/>
      <c r="G2066" s="316"/>
      <c r="H2066" s="316"/>
      <c r="I2066" s="316"/>
      <c r="J2066" s="204"/>
      <c r="K2066" s="513"/>
      <c r="L2066" s="513"/>
      <c r="M2066" s="436"/>
      <c r="N2066" s="436"/>
      <c r="O2066" s="436"/>
      <c r="P2066" s="11"/>
      <c r="Q2066" s="55"/>
      <c r="R2066" s="57"/>
      <c r="U2066" s="72"/>
      <c r="V2066" s="206"/>
      <c r="W2066" s="210"/>
      <c r="X2066" s="218"/>
      <c r="Y2066" s="218"/>
      <c r="Z2066" s="218"/>
    </row>
    <row r="2067" spans="1:28" s="200" customFormat="1" ht="13.75" hidden="1" customHeight="1" x14ac:dyDescent="0.3">
      <c r="B2067" s="516"/>
      <c r="C2067" s="202"/>
      <c r="D2067" s="203"/>
      <c r="E2067" s="316"/>
      <c r="F2067" s="316"/>
      <c r="G2067" s="316"/>
      <c r="H2067" s="316"/>
      <c r="I2067" s="316"/>
      <c r="J2067" s="204"/>
      <c r="K2067" s="513"/>
      <c r="L2067" s="513"/>
      <c r="M2067" s="436"/>
      <c r="N2067" s="436"/>
      <c r="O2067" s="436"/>
      <c r="P2067" s="11"/>
      <c r="Q2067" s="41"/>
      <c r="R2067" s="57"/>
      <c r="U2067" s="211"/>
      <c r="V2067" s="206"/>
    </row>
    <row r="2068" spans="1:28" s="200" customFormat="1" ht="13.75" hidden="1" customHeight="1" x14ac:dyDescent="0.3">
      <c r="B2068" s="516"/>
      <c r="C2068" s="202"/>
      <c r="D2068" s="203"/>
      <c r="E2068" s="316"/>
      <c r="F2068" s="316"/>
      <c r="G2068" s="316"/>
      <c r="H2068" s="316"/>
      <c r="I2068" s="316"/>
      <c r="J2068" s="204"/>
      <c r="K2068" s="513"/>
      <c r="L2068" s="513"/>
      <c r="M2068" s="436"/>
      <c r="N2068" s="436"/>
      <c r="O2068" s="436"/>
      <c r="P2068" s="11"/>
      <c r="Q2068" s="50"/>
      <c r="R2068" s="197"/>
      <c r="U2068" s="212"/>
      <c r="V2068" s="206"/>
      <c r="W2068" s="219"/>
      <c r="Y2068" s="213"/>
    </row>
    <row r="2069" spans="1:28" s="200" customFormat="1" ht="13.75" hidden="1" customHeight="1" x14ac:dyDescent="0.3">
      <c r="B2069" s="516"/>
      <c r="C2069" s="202"/>
      <c r="D2069" s="203"/>
      <c r="E2069" s="316"/>
      <c r="F2069" s="316"/>
      <c r="G2069" s="316"/>
      <c r="H2069" s="316"/>
      <c r="I2069" s="316"/>
      <c r="J2069" s="204"/>
      <c r="K2069" s="513"/>
      <c r="L2069" s="513"/>
      <c r="M2069" s="436"/>
      <c r="N2069" s="436"/>
      <c r="O2069" s="436"/>
      <c r="P2069" s="11"/>
      <c r="Q2069" s="50"/>
      <c r="R2069" s="197"/>
      <c r="U2069" s="214"/>
      <c r="V2069" s="206"/>
      <c r="W2069" s="215"/>
    </row>
    <row r="2070" spans="1:28" s="200" customFormat="1" ht="13.75" hidden="1" customHeight="1" x14ac:dyDescent="0.3">
      <c r="B2070" s="516"/>
      <c r="C2070" s="202"/>
      <c r="D2070" s="203"/>
      <c r="E2070" s="316"/>
      <c r="F2070" s="316"/>
      <c r="G2070" s="316"/>
      <c r="H2070" s="316"/>
      <c r="I2070" s="316"/>
      <c r="J2070" s="204"/>
      <c r="K2070" s="513"/>
      <c r="L2070" s="513"/>
      <c r="M2070" s="436"/>
      <c r="N2070" s="436"/>
      <c r="O2070" s="436"/>
      <c r="P2070" s="11"/>
      <c r="Q2070" s="40"/>
      <c r="R2070" s="198"/>
      <c r="U2070" s="214"/>
      <c r="V2070" s="206"/>
    </row>
    <row r="2071" spans="1:28" s="200" customFormat="1" ht="13.75" hidden="1" customHeight="1" x14ac:dyDescent="0.3">
      <c r="B2071" s="516"/>
      <c r="C2071" s="319"/>
      <c r="D2071" s="220"/>
      <c r="E2071" s="11"/>
      <c r="F2071" s="11"/>
      <c r="G2071" s="11"/>
      <c r="H2071" s="11"/>
      <c r="I2071" s="11"/>
      <c r="J2071" s="204"/>
      <c r="K2071" s="513"/>
      <c r="L2071" s="513"/>
      <c r="M2071" s="436"/>
      <c r="N2071" s="436"/>
      <c r="O2071" s="436"/>
      <c r="P2071" s="11"/>
      <c r="Q2071" s="41"/>
      <c r="R2071" s="57"/>
      <c r="U2071" s="201"/>
    </row>
    <row r="2072" spans="1:28" s="200" customFormat="1" ht="5.25" hidden="1" customHeight="1" x14ac:dyDescent="0.3">
      <c r="B2072" s="318"/>
      <c r="C2072" s="318"/>
      <c r="D2072" s="217"/>
      <c r="E2072" s="318"/>
      <c r="F2072" s="318"/>
      <c r="G2072" s="318"/>
      <c r="H2072" s="318"/>
      <c r="I2072" s="318"/>
      <c r="J2072" s="318"/>
      <c r="K2072" s="517"/>
      <c r="L2072" s="517"/>
      <c r="M2072" s="318"/>
      <c r="N2072" s="517"/>
      <c r="O2072" s="517"/>
      <c r="P2072" s="517"/>
      <c r="Q2072" s="517"/>
      <c r="R2072" s="517"/>
      <c r="U2072" s="201"/>
    </row>
    <row r="2073" spans="1:28" s="221" customFormat="1" ht="13.75" hidden="1" customHeight="1" x14ac:dyDescent="0.3">
      <c r="A2073" s="200"/>
      <c r="B2073" s="319"/>
      <c r="C2073" s="319"/>
      <c r="D2073" s="199"/>
      <c r="E2073" s="319"/>
      <c r="F2073" s="319"/>
      <c r="G2073" s="319"/>
      <c r="H2073" s="319"/>
      <c r="I2073" s="319"/>
      <c r="J2073" s="319"/>
      <c r="K2073" s="515"/>
      <c r="L2073" s="515"/>
      <c r="M2073" s="436"/>
      <c r="N2073" s="436"/>
      <c r="O2073" s="436"/>
      <c r="P2073" s="11"/>
      <c r="Q2073" s="41"/>
      <c r="R2073" s="57"/>
      <c r="S2073" s="200"/>
      <c r="T2073" s="200"/>
      <c r="U2073" s="201"/>
      <c r="V2073" s="200"/>
      <c r="W2073" s="200"/>
      <c r="X2073" s="200"/>
      <c r="Y2073" s="200"/>
      <c r="Z2073" s="200"/>
      <c r="AA2073" s="200"/>
      <c r="AB2073" s="200"/>
    </row>
    <row r="2074" spans="1:28" s="200" customFormat="1" ht="12.75" hidden="1" customHeight="1" x14ac:dyDescent="0.3">
      <c r="B2074" s="516"/>
      <c r="C2074" s="202"/>
      <c r="D2074" s="203"/>
      <c r="E2074" s="316"/>
      <c r="F2074" s="316"/>
      <c r="G2074" s="316"/>
      <c r="H2074" s="316"/>
      <c r="I2074" s="316"/>
      <c r="J2074" s="204"/>
      <c r="K2074" s="513"/>
      <c r="L2074" s="513"/>
      <c r="M2074" s="436"/>
      <c r="N2074" s="436"/>
      <c r="O2074" s="436"/>
      <c r="P2074" s="11"/>
      <c r="Q2074" s="55"/>
      <c r="R2074" s="196"/>
      <c r="U2074" s="205"/>
      <c r="V2074" s="206"/>
      <c r="W2074" s="207"/>
    </row>
    <row r="2075" spans="1:28" s="200" customFormat="1" hidden="1" x14ac:dyDescent="0.3">
      <c r="B2075" s="516"/>
      <c r="C2075" s="202"/>
      <c r="D2075" s="203"/>
      <c r="E2075" s="316"/>
      <c r="F2075" s="316"/>
      <c r="G2075" s="316"/>
      <c r="H2075" s="316"/>
      <c r="I2075" s="316"/>
      <c r="J2075" s="204"/>
      <c r="K2075" s="513"/>
      <c r="L2075" s="513"/>
      <c r="M2075" s="436"/>
      <c r="N2075" s="436"/>
      <c r="O2075" s="436"/>
      <c r="P2075" s="11"/>
      <c r="Q2075" s="81"/>
      <c r="R2075" s="197"/>
      <c r="U2075" s="205"/>
      <c r="V2075" s="206"/>
      <c r="W2075" s="208"/>
      <c r="Y2075" s="209"/>
    </row>
    <row r="2076" spans="1:28" s="200" customFormat="1" hidden="1" x14ac:dyDescent="0.3">
      <c r="B2076" s="516"/>
      <c r="C2076" s="202"/>
      <c r="D2076" s="203"/>
      <c r="E2076" s="316"/>
      <c r="F2076" s="316"/>
      <c r="G2076" s="316"/>
      <c r="H2076" s="316"/>
      <c r="I2076" s="316"/>
      <c r="J2076" s="204"/>
      <c r="K2076" s="513"/>
      <c r="L2076" s="513"/>
      <c r="M2076" s="436"/>
      <c r="N2076" s="436"/>
      <c r="O2076" s="436"/>
      <c r="P2076" s="11"/>
      <c r="Q2076" s="55"/>
      <c r="R2076" s="57"/>
      <c r="U2076" s="72"/>
      <c r="V2076" s="206"/>
      <c r="W2076" s="210"/>
    </row>
    <row r="2077" spans="1:28" s="200" customFormat="1" hidden="1" x14ac:dyDescent="0.3">
      <c r="B2077" s="516"/>
      <c r="C2077" s="202"/>
      <c r="D2077" s="203"/>
      <c r="E2077" s="316"/>
      <c r="F2077" s="316"/>
      <c r="G2077" s="316"/>
      <c r="H2077" s="316"/>
      <c r="I2077" s="316"/>
      <c r="J2077" s="204"/>
      <c r="K2077" s="513"/>
      <c r="L2077" s="513"/>
      <c r="M2077" s="436"/>
      <c r="N2077" s="436"/>
      <c r="O2077" s="436"/>
      <c r="P2077" s="11"/>
      <c r="Q2077" s="41"/>
      <c r="R2077" s="57"/>
      <c r="U2077" s="211"/>
      <c r="V2077" s="206"/>
    </row>
    <row r="2078" spans="1:28" s="200" customFormat="1" hidden="1" x14ac:dyDescent="0.3">
      <c r="B2078" s="516"/>
      <c r="C2078" s="202"/>
      <c r="D2078" s="203"/>
      <c r="E2078" s="316"/>
      <c r="F2078" s="316"/>
      <c r="G2078" s="316"/>
      <c r="H2078" s="316"/>
      <c r="I2078" s="316"/>
      <c r="J2078" s="204"/>
      <c r="K2078" s="513"/>
      <c r="L2078" s="513"/>
      <c r="M2078" s="436"/>
      <c r="N2078" s="436"/>
      <c r="O2078" s="436"/>
      <c r="P2078" s="11"/>
      <c r="Q2078" s="50"/>
      <c r="R2078" s="197"/>
      <c r="U2078" s="212"/>
      <c r="V2078" s="206"/>
      <c r="W2078" s="219"/>
      <c r="Y2078" s="213"/>
    </row>
    <row r="2079" spans="1:28" s="200" customFormat="1" hidden="1" x14ac:dyDescent="0.3">
      <c r="B2079" s="516"/>
      <c r="C2079" s="202"/>
      <c r="D2079" s="203"/>
      <c r="E2079" s="316"/>
      <c r="F2079" s="316"/>
      <c r="G2079" s="316"/>
      <c r="H2079" s="316"/>
      <c r="I2079" s="316"/>
      <c r="J2079" s="204"/>
      <c r="K2079" s="513"/>
      <c r="L2079" s="513"/>
      <c r="M2079" s="436"/>
      <c r="N2079" s="436"/>
      <c r="O2079" s="436"/>
      <c r="P2079" s="11"/>
      <c r="Q2079" s="50"/>
      <c r="R2079" s="197"/>
      <c r="U2079" s="214"/>
      <c r="V2079" s="206"/>
      <c r="W2079" s="215"/>
    </row>
    <row r="2080" spans="1:28" s="200" customFormat="1" hidden="1" x14ac:dyDescent="0.3">
      <c r="B2080" s="516"/>
      <c r="C2080" s="202"/>
      <c r="D2080" s="203"/>
      <c r="E2080" s="316"/>
      <c r="F2080" s="316"/>
      <c r="G2080" s="316"/>
      <c r="H2080" s="316"/>
      <c r="I2080" s="316"/>
      <c r="J2080" s="204"/>
      <c r="K2080" s="513"/>
      <c r="L2080" s="513"/>
      <c r="M2080" s="436"/>
      <c r="N2080" s="436"/>
      <c r="O2080" s="436"/>
      <c r="P2080" s="11"/>
      <c r="Q2080" s="40"/>
      <c r="R2080" s="198"/>
      <c r="U2080" s="214"/>
      <c r="V2080" s="206"/>
    </row>
    <row r="2081" spans="2:26" s="200" customFormat="1" hidden="1" x14ac:dyDescent="0.3">
      <c r="B2081" s="516"/>
      <c r="C2081" s="319"/>
      <c r="D2081" s="216"/>
      <c r="E2081" s="11"/>
      <c r="F2081" s="11"/>
      <c r="G2081" s="11"/>
      <c r="H2081" s="11"/>
      <c r="I2081" s="11"/>
      <c r="J2081" s="204"/>
      <c r="K2081" s="513"/>
      <c r="L2081" s="513"/>
      <c r="M2081" s="436"/>
      <c r="N2081" s="436"/>
      <c r="O2081" s="436"/>
      <c r="P2081" s="11"/>
      <c r="Q2081" s="41"/>
      <c r="R2081" s="57"/>
      <c r="U2081" s="201"/>
    </row>
    <row r="2082" spans="2:26" s="200" customFormat="1" hidden="1" x14ac:dyDescent="0.3">
      <c r="B2082" s="318"/>
      <c r="C2082" s="318"/>
      <c r="D2082" s="217"/>
      <c r="E2082" s="318"/>
      <c r="F2082" s="318"/>
      <c r="G2082" s="318"/>
      <c r="H2082" s="318"/>
      <c r="I2082" s="318"/>
      <c r="J2082" s="318"/>
      <c r="K2082" s="517"/>
      <c r="L2082" s="517"/>
      <c r="M2082" s="318"/>
      <c r="N2082" s="517"/>
      <c r="O2082" s="517"/>
      <c r="P2082" s="517"/>
      <c r="Q2082" s="517"/>
      <c r="R2082" s="517"/>
      <c r="U2082" s="201"/>
    </row>
    <row r="2083" spans="2:26" s="200" customFormat="1" hidden="1" x14ac:dyDescent="0.3">
      <c r="B2083" s="319"/>
      <c r="C2083" s="319"/>
      <c r="D2083" s="199"/>
      <c r="E2083" s="319"/>
      <c r="F2083" s="222"/>
      <c r="G2083" s="319"/>
      <c r="H2083" s="319"/>
      <c r="I2083" s="319"/>
      <c r="J2083" s="319"/>
      <c r="K2083" s="515"/>
      <c r="L2083" s="515"/>
      <c r="M2083" s="436"/>
      <c r="N2083" s="436"/>
      <c r="O2083" s="436"/>
      <c r="P2083" s="11"/>
      <c r="Q2083" s="41"/>
      <c r="R2083" s="57"/>
      <c r="U2083" s="201"/>
    </row>
    <row r="2084" spans="2:26" s="200" customFormat="1" hidden="1" x14ac:dyDescent="0.3">
      <c r="B2084" s="516"/>
      <c r="C2084" s="202"/>
      <c r="D2084" s="203"/>
      <c r="E2084" s="316"/>
      <c r="F2084" s="316"/>
      <c r="G2084" s="316"/>
      <c r="H2084" s="316"/>
      <c r="I2084" s="316"/>
      <c r="J2084" s="204"/>
      <c r="K2084" s="513"/>
      <c r="L2084" s="513"/>
      <c r="M2084" s="436"/>
      <c r="N2084" s="436"/>
      <c r="O2084" s="436"/>
      <c r="P2084" s="11"/>
      <c r="Q2084" s="55"/>
      <c r="R2084" s="196"/>
      <c r="U2084" s="205"/>
      <c r="V2084" s="206"/>
      <c r="W2084" s="207"/>
    </row>
    <row r="2085" spans="2:26" s="200" customFormat="1" hidden="1" x14ac:dyDescent="0.3">
      <c r="B2085" s="516"/>
      <c r="C2085" s="202"/>
      <c r="D2085" s="203"/>
      <c r="E2085" s="316"/>
      <c r="F2085" s="316"/>
      <c r="G2085" s="316"/>
      <c r="H2085" s="316"/>
      <c r="I2085" s="316"/>
      <c r="J2085" s="204"/>
      <c r="K2085" s="513"/>
      <c r="L2085" s="513"/>
      <c r="M2085" s="436"/>
      <c r="N2085" s="436"/>
      <c r="O2085" s="436"/>
      <c r="P2085" s="11"/>
      <c r="Q2085" s="81"/>
      <c r="R2085" s="197"/>
      <c r="U2085" s="205"/>
      <c r="V2085" s="206"/>
      <c r="W2085" s="208"/>
      <c r="Y2085" s="209"/>
    </row>
    <row r="2086" spans="2:26" s="200" customFormat="1" hidden="1" x14ac:dyDescent="0.3">
      <c r="B2086" s="516"/>
      <c r="C2086" s="202"/>
      <c r="D2086" s="203"/>
      <c r="E2086" s="316"/>
      <c r="F2086" s="316"/>
      <c r="G2086" s="316"/>
      <c r="H2086" s="316"/>
      <c r="I2086" s="316"/>
      <c r="J2086" s="204"/>
      <c r="K2086" s="513"/>
      <c r="L2086" s="513"/>
      <c r="M2086" s="436"/>
      <c r="N2086" s="436"/>
      <c r="O2086" s="436"/>
      <c r="P2086" s="11"/>
      <c r="Q2086" s="55"/>
      <c r="R2086" s="57"/>
      <c r="U2086" s="72"/>
      <c r="V2086" s="206"/>
      <c r="W2086" s="210"/>
      <c r="X2086" s="218"/>
      <c r="Y2086" s="218"/>
      <c r="Z2086" s="218"/>
    </row>
    <row r="2087" spans="2:26" s="200" customFormat="1" hidden="1" x14ac:dyDescent="0.3">
      <c r="B2087" s="516"/>
      <c r="C2087" s="202"/>
      <c r="D2087" s="203"/>
      <c r="E2087" s="316"/>
      <c r="F2087" s="316"/>
      <c r="G2087" s="316"/>
      <c r="H2087" s="316"/>
      <c r="I2087" s="316"/>
      <c r="J2087" s="204"/>
      <c r="K2087" s="513"/>
      <c r="L2087" s="513"/>
      <c r="M2087" s="436"/>
      <c r="N2087" s="436"/>
      <c r="O2087" s="436"/>
      <c r="P2087" s="11"/>
      <c r="Q2087" s="41"/>
      <c r="R2087" s="57"/>
      <c r="U2087" s="211"/>
      <c r="V2087" s="206"/>
    </row>
    <row r="2088" spans="2:26" s="200" customFormat="1" hidden="1" x14ac:dyDescent="0.3">
      <c r="B2088" s="516"/>
      <c r="C2088" s="202"/>
      <c r="D2088" s="203"/>
      <c r="E2088" s="316"/>
      <c r="F2088" s="316"/>
      <c r="G2088" s="316"/>
      <c r="H2088" s="316"/>
      <c r="I2088" s="316"/>
      <c r="J2088" s="204"/>
      <c r="K2088" s="513"/>
      <c r="L2088" s="513"/>
      <c r="M2088" s="436"/>
      <c r="N2088" s="436"/>
      <c r="O2088" s="436"/>
      <c r="P2088" s="11"/>
      <c r="Q2088" s="50"/>
      <c r="R2088" s="197"/>
      <c r="U2088" s="212"/>
      <c r="V2088" s="206"/>
      <c r="W2088" s="219"/>
      <c r="Y2088" s="213"/>
    </row>
    <row r="2089" spans="2:26" s="200" customFormat="1" hidden="1" x14ac:dyDescent="0.3">
      <c r="B2089" s="516"/>
      <c r="C2089" s="202"/>
      <c r="D2089" s="203"/>
      <c r="E2089" s="316"/>
      <c r="F2089" s="316"/>
      <c r="G2089" s="316"/>
      <c r="H2089" s="316"/>
      <c r="I2089" s="316"/>
      <c r="J2089" s="204"/>
      <c r="K2089" s="513"/>
      <c r="L2089" s="513"/>
      <c r="M2089" s="436"/>
      <c r="N2089" s="436"/>
      <c r="O2089" s="436"/>
      <c r="P2089" s="11"/>
      <c r="Q2089" s="50"/>
      <c r="R2089" s="197"/>
      <c r="U2089" s="214"/>
      <c r="V2089" s="206"/>
      <c r="W2089" s="215"/>
    </row>
    <row r="2090" spans="2:26" s="200" customFormat="1" hidden="1" x14ac:dyDescent="0.3">
      <c r="B2090" s="516"/>
      <c r="C2090" s="202"/>
      <c r="D2090" s="203"/>
      <c r="E2090" s="316"/>
      <c r="F2090" s="316"/>
      <c r="G2090" s="316"/>
      <c r="H2090" s="316"/>
      <c r="I2090" s="316"/>
      <c r="J2090" s="204"/>
      <c r="K2090" s="513"/>
      <c r="L2090" s="513"/>
      <c r="M2090" s="436"/>
      <c r="N2090" s="436"/>
      <c r="O2090" s="436"/>
      <c r="P2090" s="11"/>
      <c r="Q2090" s="40"/>
      <c r="R2090" s="198"/>
      <c r="U2090" s="214"/>
      <c r="V2090" s="206"/>
    </row>
    <row r="2091" spans="2:26" s="200" customFormat="1" hidden="1" x14ac:dyDescent="0.3">
      <c r="B2091" s="516"/>
      <c r="C2091" s="319"/>
      <c r="D2091" s="220"/>
      <c r="E2091" s="11"/>
      <c r="F2091" s="11"/>
      <c r="G2091" s="11"/>
      <c r="H2091" s="11"/>
      <c r="I2091" s="11"/>
      <c r="J2091" s="204"/>
      <c r="K2091" s="513"/>
      <c r="L2091" s="513"/>
      <c r="M2091" s="436"/>
      <c r="N2091" s="436"/>
      <c r="O2091" s="436"/>
      <c r="P2091" s="11"/>
      <c r="Q2091" s="41"/>
      <c r="R2091" s="57"/>
      <c r="U2091" s="201"/>
    </row>
    <row r="2092" spans="2:26" s="200" customFormat="1" ht="5.25" hidden="1" customHeight="1" x14ac:dyDescent="0.3">
      <c r="B2092" s="315"/>
      <c r="C2092" s="319"/>
      <c r="D2092" s="220"/>
      <c r="E2092" s="11"/>
      <c r="F2092" s="11"/>
      <c r="G2092" s="11"/>
      <c r="H2092" s="11"/>
      <c r="I2092" s="11"/>
      <c r="J2092" s="204"/>
      <c r="K2092" s="316"/>
      <c r="L2092" s="316"/>
      <c r="M2092" s="317"/>
      <c r="N2092" s="317"/>
      <c r="O2092" s="317"/>
      <c r="P2092" s="11"/>
      <c r="Q2092" s="41"/>
      <c r="R2092" s="57"/>
      <c r="U2092" s="201"/>
    </row>
    <row r="2093" spans="2:26" s="200" customFormat="1" ht="13.75" hidden="1" customHeight="1" x14ac:dyDescent="0.3">
      <c r="B2093" s="518"/>
      <c r="C2093" s="518"/>
      <c r="D2093" s="223"/>
      <c r="E2093" s="223"/>
      <c r="F2093" s="223"/>
      <c r="G2093" s="223"/>
      <c r="H2093" s="223"/>
      <c r="I2093" s="223"/>
      <c r="J2093" s="224"/>
      <c r="K2093" s="518"/>
      <c r="L2093" s="518"/>
      <c r="M2093" s="518"/>
      <c r="N2093" s="518"/>
      <c r="O2093" s="225"/>
      <c r="P2093" s="226"/>
      <c r="Q2093" s="227"/>
      <c r="R2093" s="228"/>
      <c r="U2093" s="201"/>
    </row>
    <row r="2094" spans="2:26" s="200" customFormat="1" ht="5.25" hidden="1" customHeight="1" x14ac:dyDescent="0.3">
      <c r="B2094" s="318"/>
      <c r="C2094" s="318"/>
      <c r="D2094" s="217"/>
      <c r="E2094" s="318"/>
      <c r="F2094" s="318"/>
      <c r="G2094" s="318"/>
      <c r="H2094" s="318"/>
      <c r="I2094" s="318"/>
      <c r="J2094" s="318"/>
      <c r="K2094" s="517"/>
      <c r="L2094" s="517"/>
      <c r="M2094" s="318"/>
      <c r="N2094" s="517"/>
      <c r="O2094" s="517"/>
      <c r="P2094" s="517"/>
      <c r="Q2094" s="517"/>
      <c r="R2094" s="517"/>
      <c r="U2094" s="201"/>
    </row>
    <row r="2095" spans="2:26" s="200" customFormat="1" ht="15.75" hidden="1" customHeight="1" x14ac:dyDescent="0.3">
      <c r="B2095" s="319"/>
      <c r="C2095" s="319"/>
      <c r="D2095" s="199"/>
      <c r="E2095" s="319"/>
      <c r="F2095" s="319"/>
      <c r="G2095" s="319"/>
      <c r="H2095" s="319"/>
      <c r="I2095" s="319"/>
      <c r="J2095" s="319"/>
      <c r="K2095" s="515"/>
      <c r="L2095" s="515"/>
      <c r="M2095" s="436"/>
      <c r="N2095" s="436"/>
      <c r="O2095" s="436"/>
      <c r="P2095" s="11"/>
      <c r="Q2095" s="41"/>
      <c r="R2095" s="57"/>
      <c r="U2095" s="201"/>
    </row>
    <row r="2096" spans="2:26" s="200" customFormat="1" ht="13.75" hidden="1" customHeight="1" x14ac:dyDescent="0.3">
      <c r="B2096" s="516"/>
      <c r="C2096" s="202"/>
      <c r="D2096" s="203"/>
      <c r="E2096" s="316"/>
      <c r="F2096" s="316"/>
      <c r="G2096" s="316"/>
      <c r="H2096" s="316"/>
      <c r="I2096" s="316"/>
      <c r="J2096" s="204"/>
      <c r="K2096" s="513"/>
      <c r="L2096" s="513"/>
      <c r="M2096" s="436"/>
      <c r="N2096" s="436"/>
      <c r="O2096" s="436"/>
      <c r="P2096" s="11"/>
      <c r="Q2096" s="55"/>
      <c r="R2096" s="196"/>
      <c r="U2096" s="205"/>
      <c r="V2096" s="206"/>
      <c r="W2096" s="207"/>
    </row>
    <row r="2097" spans="2:26" s="200" customFormat="1" ht="13.75" hidden="1" customHeight="1" x14ac:dyDescent="0.3">
      <c r="B2097" s="516"/>
      <c r="C2097" s="202"/>
      <c r="D2097" s="203"/>
      <c r="E2097" s="316"/>
      <c r="F2097" s="316"/>
      <c r="G2097" s="316"/>
      <c r="H2097" s="316"/>
      <c r="I2097" s="316"/>
      <c r="J2097" s="204"/>
      <c r="K2097" s="513"/>
      <c r="L2097" s="513"/>
      <c r="M2097" s="436"/>
      <c r="N2097" s="436"/>
      <c r="O2097" s="436"/>
      <c r="P2097" s="11"/>
      <c r="Q2097" s="81"/>
      <c r="R2097" s="197"/>
      <c r="U2097" s="205"/>
      <c r="V2097" s="206"/>
      <c r="W2097" s="208"/>
      <c r="Y2097" s="209"/>
    </row>
    <row r="2098" spans="2:26" s="200" customFormat="1" ht="13.75" hidden="1" customHeight="1" x14ac:dyDescent="0.3">
      <c r="B2098" s="516"/>
      <c r="C2098" s="202"/>
      <c r="D2098" s="203"/>
      <c r="E2098" s="316"/>
      <c r="F2098" s="316"/>
      <c r="G2098" s="316"/>
      <c r="H2098" s="316"/>
      <c r="I2098" s="316"/>
      <c r="J2098" s="204"/>
      <c r="K2098" s="513"/>
      <c r="L2098" s="513"/>
      <c r="M2098" s="436"/>
      <c r="N2098" s="436"/>
      <c r="O2098" s="436"/>
      <c r="P2098" s="11"/>
      <c r="Q2098" s="55"/>
      <c r="R2098" s="57"/>
      <c r="U2098" s="72"/>
      <c r="V2098" s="206"/>
      <c r="W2098" s="210"/>
    </row>
    <row r="2099" spans="2:26" s="200" customFormat="1" ht="13.75" hidden="1" customHeight="1" x14ac:dyDescent="0.3">
      <c r="B2099" s="516"/>
      <c r="C2099" s="202"/>
      <c r="D2099" s="203"/>
      <c r="E2099" s="316"/>
      <c r="F2099" s="316"/>
      <c r="G2099" s="316"/>
      <c r="H2099" s="316"/>
      <c r="I2099" s="316"/>
      <c r="J2099" s="204"/>
      <c r="K2099" s="513"/>
      <c r="L2099" s="513"/>
      <c r="M2099" s="436"/>
      <c r="N2099" s="436"/>
      <c r="O2099" s="436"/>
      <c r="P2099" s="11"/>
      <c r="Q2099" s="41"/>
      <c r="R2099" s="57"/>
      <c r="U2099" s="211"/>
      <c r="V2099" s="206"/>
    </row>
    <row r="2100" spans="2:26" s="200" customFormat="1" ht="13.75" hidden="1" customHeight="1" x14ac:dyDescent="0.3">
      <c r="B2100" s="516"/>
      <c r="C2100" s="202"/>
      <c r="D2100" s="203"/>
      <c r="E2100" s="316"/>
      <c r="F2100" s="316"/>
      <c r="G2100" s="316"/>
      <c r="H2100" s="316"/>
      <c r="I2100" s="316"/>
      <c r="J2100" s="204"/>
      <c r="K2100" s="513"/>
      <c r="L2100" s="513"/>
      <c r="M2100" s="436"/>
      <c r="N2100" s="436"/>
      <c r="O2100" s="436"/>
      <c r="P2100" s="11"/>
      <c r="Q2100" s="50"/>
      <c r="R2100" s="197"/>
      <c r="U2100" s="212"/>
      <c r="V2100" s="206"/>
      <c r="W2100" s="210"/>
      <c r="Y2100" s="213"/>
    </row>
    <row r="2101" spans="2:26" s="200" customFormat="1" ht="13.75" hidden="1" customHeight="1" x14ac:dyDescent="0.3">
      <c r="B2101" s="516"/>
      <c r="C2101" s="202"/>
      <c r="D2101" s="203"/>
      <c r="E2101" s="316"/>
      <c r="F2101" s="316"/>
      <c r="G2101" s="316"/>
      <c r="H2101" s="316"/>
      <c r="I2101" s="316"/>
      <c r="J2101" s="204"/>
      <c r="K2101" s="513"/>
      <c r="L2101" s="513"/>
      <c r="M2101" s="436"/>
      <c r="N2101" s="436"/>
      <c r="O2101" s="436"/>
      <c r="P2101" s="11"/>
      <c r="Q2101" s="50"/>
      <c r="R2101" s="197"/>
      <c r="U2101" s="214"/>
      <c r="V2101" s="206"/>
      <c r="W2101" s="215"/>
    </row>
    <row r="2102" spans="2:26" s="200" customFormat="1" ht="13.75" hidden="1" customHeight="1" x14ac:dyDescent="0.3">
      <c r="B2102" s="516"/>
      <c r="C2102" s="202"/>
      <c r="D2102" s="203"/>
      <c r="E2102" s="316"/>
      <c r="F2102" s="316"/>
      <c r="G2102" s="316"/>
      <c r="H2102" s="316"/>
      <c r="I2102" s="316"/>
      <c r="J2102" s="204"/>
      <c r="K2102" s="513"/>
      <c r="L2102" s="513"/>
      <c r="M2102" s="436"/>
      <c r="N2102" s="436"/>
      <c r="O2102" s="436"/>
      <c r="P2102" s="11"/>
      <c r="Q2102" s="40"/>
      <c r="R2102" s="198"/>
      <c r="U2102" s="214"/>
      <c r="V2102" s="206"/>
    </row>
    <row r="2103" spans="2:26" s="200" customFormat="1" ht="13.75" hidden="1" customHeight="1" x14ac:dyDescent="0.3">
      <c r="B2103" s="516"/>
      <c r="C2103" s="319"/>
      <c r="D2103" s="216"/>
      <c r="E2103" s="11"/>
      <c r="F2103" s="11"/>
      <c r="G2103" s="11"/>
      <c r="H2103" s="11"/>
      <c r="I2103" s="11"/>
      <c r="J2103" s="204"/>
      <c r="K2103" s="513"/>
      <c r="L2103" s="513"/>
      <c r="M2103" s="436"/>
      <c r="N2103" s="436"/>
      <c r="O2103" s="436"/>
      <c r="P2103" s="11"/>
      <c r="Q2103" s="41"/>
      <c r="R2103" s="57"/>
      <c r="U2103" s="201"/>
    </row>
    <row r="2104" spans="2:26" s="200" customFormat="1" ht="5.25" hidden="1" customHeight="1" x14ac:dyDescent="0.3">
      <c r="B2104" s="318"/>
      <c r="C2104" s="318"/>
      <c r="D2104" s="217"/>
      <c r="E2104" s="318"/>
      <c r="F2104" s="318"/>
      <c r="G2104" s="318"/>
      <c r="H2104" s="318"/>
      <c r="I2104" s="318"/>
      <c r="J2104" s="318"/>
      <c r="K2104" s="517"/>
      <c r="L2104" s="517"/>
      <c r="M2104" s="318"/>
      <c r="N2104" s="517"/>
      <c r="O2104" s="517"/>
      <c r="P2104" s="517"/>
      <c r="Q2104" s="517"/>
      <c r="R2104" s="517"/>
      <c r="U2104" s="201"/>
    </row>
    <row r="2105" spans="2:26" s="200" customFormat="1" ht="15.75" hidden="1" customHeight="1" x14ac:dyDescent="0.3">
      <c r="B2105" s="319"/>
      <c r="C2105" s="319"/>
      <c r="D2105" s="199"/>
      <c r="E2105" s="319"/>
      <c r="F2105" s="319"/>
      <c r="G2105" s="319"/>
      <c r="H2105" s="319"/>
      <c r="I2105" s="319"/>
      <c r="J2105" s="319"/>
      <c r="K2105" s="515"/>
      <c r="L2105" s="515"/>
      <c r="M2105" s="436"/>
      <c r="N2105" s="436"/>
      <c r="O2105" s="436"/>
      <c r="P2105" s="11"/>
      <c r="Q2105" s="41"/>
      <c r="R2105" s="57"/>
      <c r="U2105" s="201"/>
    </row>
    <row r="2106" spans="2:26" s="200" customFormat="1" ht="13.75" hidden="1" customHeight="1" x14ac:dyDescent="0.3">
      <c r="B2106" s="516"/>
      <c r="C2106" s="202"/>
      <c r="D2106" s="203"/>
      <c r="E2106" s="316"/>
      <c r="F2106" s="316"/>
      <c r="G2106" s="316"/>
      <c r="H2106" s="316"/>
      <c r="I2106" s="316"/>
      <c r="J2106" s="204"/>
      <c r="K2106" s="513"/>
      <c r="L2106" s="513"/>
      <c r="M2106" s="436"/>
      <c r="N2106" s="436"/>
      <c r="O2106" s="436"/>
      <c r="P2106" s="11"/>
      <c r="Q2106" s="55"/>
      <c r="R2106" s="196"/>
      <c r="U2106" s="205"/>
      <c r="V2106" s="206"/>
      <c r="W2106" s="207"/>
    </row>
    <row r="2107" spans="2:26" s="200" customFormat="1" ht="13.75" hidden="1" customHeight="1" x14ac:dyDescent="0.3">
      <c r="B2107" s="516"/>
      <c r="C2107" s="202"/>
      <c r="D2107" s="203"/>
      <c r="E2107" s="316"/>
      <c r="F2107" s="316"/>
      <c r="G2107" s="316"/>
      <c r="H2107" s="316"/>
      <c r="I2107" s="316"/>
      <c r="J2107" s="204"/>
      <c r="K2107" s="513"/>
      <c r="L2107" s="513"/>
      <c r="M2107" s="436"/>
      <c r="N2107" s="436"/>
      <c r="O2107" s="436"/>
      <c r="P2107" s="11"/>
      <c r="Q2107" s="81"/>
      <c r="R2107" s="197"/>
      <c r="U2107" s="205"/>
      <c r="V2107" s="206"/>
      <c r="W2107" s="208"/>
      <c r="Y2107" s="209"/>
    </row>
    <row r="2108" spans="2:26" s="200" customFormat="1" ht="13.75" hidden="1" customHeight="1" x14ac:dyDescent="0.3">
      <c r="B2108" s="516"/>
      <c r="C2108" s="202"/>
      <c r="D2108" s="203"/>
      <c r="E2108" s="316"/>
      <c r="F2108" s="316"/>
      <c r="G2108" s="316"/>
      <c r="H2108" s="316"/>
      <c r="I2108" s="316"/>
      <c r="J2108" s="204"/>
      <c r="K2108" s="513"/>
      <c r="L2108" s="513"/>
      <c r="M2108" s="436"/>
      <c r="N2108" s="436"/>
      <c r="O2108" s="436"/>
      <c r="P2108" s="11"/>
      <c r="Q2108" s="55"/>
      <c r="R2108" s="57"/>
      <c r="U2108" s="72"/>
      <c r="V2108" s="206"/>
      <c r="W2108" s="210"/>
      <c r="X2108" s="218"/>
      <c r="Y2108" s="218"/>
      <c r="Z2108" s="218"/>
    </row>
    <row r="2109" spans="2:26" s="200" customFormat="1" ht="13.75" hidden="1" customHeight="1" x14ac:dyDescent="0.3">
      <c r="B2109" s="516"/>
      <c r="C2109" s="202"/>
      <c r="D2109" s="203"/>
      <c r="E2109" s="316"/>
      <c r="F2109" s="316"/>
      <c r="G2109" s="316"/>
      <c r="H2109" s="316"/>
      <c r="I2109" s="316"/>
      <c r="J2109" s="204"/>
      <c r="K2109" s="513"/>
      <c r="L2109" s="513"/>
      <c r="M2109" s="436"/>
      <c r="N2109" s="436"/>
      <c r="O2109" s="436"/>
      <c r="P2109" s="11"/>
      <c r="Q2109" s="41"/>
      <c r="R2109" s="57"/>
      <c r="U2109" s="211"/>
      <c r="V2109" s="206"/>
    </row>
    <row r="2110" spans="2:26" s="200" customFormat="1" ht="13.75" hidden="1" customHeight="1" x14ac:dyDescent="0.3">
      <c r="B2110" s="516"/>
      <c r="C2110" s="202"/>
      <c r="D2110" s="203"/>
      <c r="E2110" s="316"/>
      <c r="F2110" s="316"/>
      <c r="G2110" s="316"/>
      <c r="H2110" s="316"/>
      <c r="I2110" s="316"/>
      <c r="J2110" s="204"/>
      <c r="K2110" s="513"/>
      <c r="L2110" s="513"/>
      <c r="M2110" s="436"/>
      <c r="N2110" s="436"/>
      <c r="O2110" s="436"/>
      <c r="P2110" s="11"/>
      <c r="Q2110" s="50"/>
      <c r="R2110" s="197"/>
      <c r="U2110" s="212"/>
      <c r="V2110" s="206"/>
      <c r="W2110" s="219"/>
      <c r="Y2110" s="213"/>
    </row>
    <row r="2111" spans="2:26" s="200" customFormat="1" ht="13.75" hidden="1" customHeight="1" x14ac:dyDescent="0.3">
      <c r="B2111" s="516"/>
      <c r="C2111" s="202"/>
      <c r="D2111" s="203"/>
      <c r="E2111" s="316"/>
      <c r="F2111" s="316"/>
      <c r="G2111" s="316"/>
      <c r="H2111" s="316"/>
      <c r="I2111" s="316"/>
      <c r="J2111" s="204"/>
      <c r="K2111" s="513"/>
      <c r="L2111" s="513"/>
      <c r="M2111" s="436"/>
      <c r="N2111" s="436"/>
      <c r="O2111" s="436"/>
      <c r="P2111" s="11"/>
      <c r="Q2111" s="50"/>
      <c r="R2111" s="197"/>
      <c r="U2111" s="214"/>
      <c r="V2111" s="206"/>
      <c r="W2111" s="215"/>
    </row>
    <row r="2112" spans="2:26" s="200" customFormat="1" ht="13.75" hidden="1" customHeight="1" x14ac:dyDescent="0.3">
      <c r="B2112" s="516"/>
      <c r="C2112" s="202"/>
      <c r="D2112" s="203"/>
      <c r="E2112" s="316"/>
      <c r="F2112" s="316"/>
      <c r="G2112" s="316"/>
      <c r="H2112" s="316"/>
      <c r="I2112" s="316"/>
      <c r="J2112" s="204"/>
      <c r="K2112" s="513"/>
      <c r="L2112" s="513"/>
      <c r="M2112" s="436"/>
      <c r="N2112" s="436"/>
      <c r="O2112" s="436"/>
      <c r="P2112" s="11"/>
      <c r="Q2112" s="40"/>
      <c r="R2112" s="198"/>
      <c r="U2112" s="214"/>
      <c r="V2112" s="206"/>
    </row>
    <row r="2113" spans="1:28" s="200" customFormat="1" ht="13.75" hidden="1" customHeight="1" x14ac:dyDescent="0.3">
      <c r="B2113" s="516"/>
      <c r="C2113" s="319"/>
      <c r="D2113" s="220"/>
      <c r="E2113" s="11"/>
      <c r="F2113" s="11"/>
      <c r="G2113" s="11"/>
      <c r="H2113" s="11"/>
      <c r="I2113" s="11"/>
      <c r="J2113" s="204"/>
      <c r="K2113" s="513"/>
      <c r="L2113" s="513"/>
      <c r="M2113" s="436"/>
      <c r="N2113" s="436"/>
      <c r="O2113" s="436"/>
      <c r="P2113" s="11"/>
      <c r="Q2113" s="41"/>
      <c r="R2113" s="57"/>
      <c r="U2113" s="201"/>
    </row>
    <row r="2114" spans="1:28" s="200" customFormat="1" ht="5.25" hidden="1" customHeight="1" x14ac:dyDescent="0.3">
      <c r="B2114" s="318"/>
      <c r="C2114" s="318"/>
      <c r="D2114" s="217"/>
      <c r="E2114" s="318"/>
      <c r="F2114" s="318"/>
      <c r="G2114" s="318"/>
      <c r="H2114" s="318"/>
      <c r="I2114" s="318"/>
      <c r="J2114" s="318"/>
      <c r="K2114" s="517"/>
      <c r="L2114" s="517"/>
      <c r="M2114" s="318"/>
      <c r="N2114" s="517"/>
      <c r="O2114" s="517"/>
      <c r="P2114" s="517"/>
      <c r="Q2114" s="517"/>
      <c r="R2114" s="517"/>
      <c r="U2114" s="201"/>
    </row>
    <row r="2115" spans="1:28" s="221" customFormat="1" ht="13.75" hidden="1" customHeight="1" x14ac:dyDescent="0.3">
      <c r="A2115" s="200"/>
      <c r="B2115" s="319"/>
      <c r="C2115" s="319"/>
      <c r="D2115" s="199"/>
      <c r="E2115" s="319"/>
      <c r="F2115" s="319"/>
      <c r="G2115" s="319"/>
      <c r="H2115" s="319"/>
      <c r="I2115" s="319"/>
      <c r="J2115" s="319"/>
      <c r="K2115" s="515"/>
      <c r="L2115" s="515"/>
      <c r="M2115" s="436"/>
      <c r="N2115" s="436"/>
      <c r="O2115" s="436"/>
      <c r="P2115" s="11"/>
      <c r="Q2115" s="41"/>
      <c r="R2115" s="57"/>
      <c r="S2115" s="200"/>
      <c r="T2115" s="200"/>
      <c r="U2115" s="201"/>
      <c r="V2115" s="200"/>
      <c r="W2115" s="200"/>
      <c r="X2115" s="200"/>
      <c r="Y2115" s="200"/>
      <c r="Z2115" s="200"/>
      <c r="AA2115" s="200"/>
      <c r="AB2115" s="200"/>
    </row>
    <row r="2116" spans="1:28" s="200" customFormat="1" ht="12.75" hidden="1" customHeight="1" x14ac:dyDescent="0.3">
      <c r="B2116" s="516"/>
      <c r="C2116" s="202"/>
      <c r="D2116" s="203"/>
      <c r="E2116" s="316"/>
      <c r="F2116" s="316"/>
      <c r="G2116" s="316"/>
      <c r="H2116" s="316"/>
      <c r="I2116" s="316"/>
      <c r="J2116" s="204"/>
      <c r="K2116" s="513"/>
      <c r="L2116" s="513"/>
      <c r="M2116" s="436"/>
      <c r="N2116" s="436"/>
      <c r="O2116" s="436"/>
      <c r="P2116" s="11"/>
      <c r="Q2116" s="55"/>
      <c r="R2116" s="196"/>
      <c r="U2116" s="205"/>
      <c r="V2116" s="206"/>
      <c r="W2116" s="207"/>
    </row>
    <row r="2117" spans="1:28" s="200" customFormat="1" hidden="1" x14ac:dyDescent="0.3">
      <c r="B2117" s="516"/>
      <c r="C2117" s="202"/>
      <c r="D2117" s="203"/>
      <c r="E2117" s="316"/>
      <c r="F2117" s="316"/>
      <c r="G2117" s="316"/>
      <c r="H2117" s="316"/>
      <c r="I2117" s="316"/>
      <c r="J2117" s="204"/>
      <c r="K2117" s="513"/>
      <c r="L2117" s="513"/>
      <c r="M2117" s="436"/>
      <c r="N2117" s="436"/>
      <c r="O2117" s="436"/>
      <c r="P2117" s="11"/>
      <c r="Q2117" s="81"/>
      <c r="R2117" s="197"/>
      <c r="U2117" s="205"/>
      <c r="V2117" s="206"/>
      <c r="W2117" s="208"/>
      <c r="Y2117" s="209"/>
    </row>
    <row r="2118" spans="1:28" s="200" customFormat="1" hidden="1" x14ac:dyDescent="0.3">
      <c r="B2118" s="516"/>
      <c r="C2118" s="202"/>
      <c r="D2118" s="203"/>
      <c r="E2118" s="316"/>
      <c r="F2118" s="316"/>
      <c r="G2118" s="316"/>
      <c r="H2118" s="316"/>
      <c r="I2118" s="316"/>
      <c r="J2118" s="204"/>
      <c r="K2118" s="513"/>
      <c r="L2118" s="513"/>
      <c r="M2118" s="436"/>
      <c r="N2118" s="436"/>
      <c r="O2118" s="436"/>
      <c r="P2118" s="11"/>
      <c r="Q2118" s="55"/>
      <c r="R2118" s="57"/>
      <c r="U2118" s="72"/>
      <c r="V2118" s="206"/>
      <c r="W2118" s="210"/>
    </row>
    <row r="2119" spans="1:28" s="200" customFormat="1" hidden="1" x14ac:dyDescent="0.3">
      <c r="B2119" s="516"/>
      <c r="C2119" s="202"/>
      <c r="D2119" s="203"/>
      <c r="E2119" s="316"/>
      <c r="F2119" s="316"/>
      <c r="G2119" s="316"/>
      <c r="H2119" s="316"/>
      <c r="I2119" s="316"/>
      <c r="J2119" s="204"/>
      <c r="K2119" s="513"/>
      <c r="L2119" s="513"/>
      <c r="M2119" s="436"/>
      <c r="N2119" s="436"/>
      <c r="O2119" s="436"/>
      <c r="P2119" s="11"/>
      <c r="Q2119" s="41"/>
      <c r="R2119" s="57"/>
      <c r="U2119" s="211"/>
      <c r="V2119" s="206"/>
    </row>
    <row r="2120" spans="1:28" s="200" customFormat="1" hidden="1" x14ac:dyDescent="0.3">
      <c r="B2120" s="516"/>
      <c r="C2120" s="202"/>
      <c r="D2120" s="203"/>
      <c r="E2120" s="316"/>
      <c r="F2120" s="316"/>
      <c r="G2120" s="316"/>
      <c r="H2120" s="316"/>
      <c r="I2120" s="316"/>
      <c r="J2120" s="204"/>
      <c r="K2120" s="513"/>
      <c r="L2120" s="513"/>
      <c r="M2120" s="436"/>
      <c r="N2120" s="436"/>
      <c r="O2120" s="436"/>
      <c r="P2120" s="11"/>
      <c r="Q2120" s="50"/>
      <c r="R2120" s="197"/>
      <c r="U2120" s="212"/>
      <c r="V2120" s="206"/>
      <c r="W2120" s="219"/>
      <c r="Y2120" s="213"/>
    </row>
    <row r="2121" spans="1:28" s="200" customFormat="1" hidden="1" x14ac:dyDescent="0.3">
      <c r="B2121" s="516"/>
      <c r="C2121" s="202"/>
      <c r="D2121" s="203"/>
      <c r="E2121" s="316"/>
      <c r="F2121" s="316"/>
      <c r="G2121" s="316"/>
      <c r="H2121" s="316"/>
      <c r="I2121" s="316"/>
      <c r="J2121" s="204"/>
      <c r="K2121" s="513"/>
      <c r="L2121" s="513"/>
      <c r="M2121" s="436"/>
      <c r="N2121" s="436"/>
      <c r="O2121" s="436"/>
      <c r="P2121" s="11"/>
      <c r="Q2121" s="50"/>
      <c r="R2121" s="197"/>
      <c r="U2121" s="214"/>
      <c r="V2121" s="206"/>
      <c r="W2121" s="215"/>
    </row>
    <row r="2122" spans="1:28" s="200" customFormat="1" hidden="1" x14ac:dyDescent="0.3">
      <c r="B2122" s="516"/>
      <c r="C2122" s="202"/>
      <c r="D2122" s="203"/>
      <c r="E2122" s="316"/>
      <c r="F2122" s="316"/>
      <c r="G2122" s="316"/>
      <c r="H2122" s="316"/>
      <c r="I2122" s="316"/>
      <c r="J2122" s="204"/>
      <c r="K2122" s="513"/>
      <c r="L2122" s="513"/>
      <c r="M2122" s="436"/>
      <c r="N2122" s="436"/>
      <c r="O2122" s="436"/>
      <c r="P2122" s="11"/>
      <c r="Q2122" s="40"/>
      <c r="R2122" s="198"/>
      <c r="U2122" s="214"/>
      <c r="V2122" s="206"/>
    </row>
    <row r="2123" spans="1:28" s="200" customFormat="1" hidden="1" x14ac:dyDescent="0.3">
      <c r="B2123" s="516"/>
      <c r="C2123" s="319"/>
      <c r="D2123" s="216"/>
      <c r="E2123" s="11"/>
      <c r="F2123" s="11"/>
      <c r="G2123" s="11"/>
      <c r="H2123" s="11"/>
      <c r="I2123" s="11"/>
      <c r="J2123" s="204"/>
      <c r="K2123" s="513"/>
      <c r="L2123" s="513"/>
      <c r="M2123" s="436"/>
      <c r="N2123" s="436"/>
      <c r="O2123" s="436"/>
      <c r="P2123" s="11"/>
      <c r="Q2123" s="41"/>
      <c r="R2123" s="57"/>
      <c r="U2123" s="201"/>
    </row>
    <row r="2124" spans="1:28" s="200" customFormat="1" hidden="1" x14ac:dyDescent="0.3">
      <c r="B2124" s="318"/>
      <c r="C2124" s="318"/>
      <c r="D2124" s="217"/>
      <c r="E2124" s="318"/>
      <c r="F2124" s="318"/>
      <c r="G2124" s="318"/>
      <c r="H2124" s="318"/>
      <c r="I2124" s="318"/>
      <c r="J2124" s="318"/>
      <c r="K2124" s="517"/>
      <c r="L2124" s="517"/>
      <c r="M2124" s="318"/>
      <c r="N2124" s="517"/>
      <c r="O2124" s="517"/>
      <c r="P2124" s="517"/>
      <c r="Q2124" s="517"/>
      <c r="R2124" s="517"/>
      <c r="U2124" s="201"/>
    </row>
    <row r="2125" spans="1:28" s="200" customFormat="1" hidden="1" x14ac:dyDescent="0.3">
      <c r="B2125" s="319"/>
      <c r="C2125" s="319"/>
      <c r="D2125" s="199"/>
      <c r="E2125" s="319"/>
      <c r="F2125" s="222"/>
      <c r="G2125" s="319"/>
      <c r="H2125" s="319"/>
      <c r="I2125" s="319"/>
      <c r="J2125" s="319"/>
      <c r="K2125" s="515"/>
      <c r="L2125" s="515"/>
      <c r="M2125" s="436"/>
      <c r="N2125" s="436"/>
      <c r="O2125" s="436"/>
      <c r="P2125" s="11"/>
      <c r="Q2125" s="41"/>
      <c r="R2125" s="57"/>
      <c r="U2125" s="201"/>
    </row>
    <row r="2126" spans="1:28" s="200" customFormat="1" hidden="1" x14ac:dyDescent="0.3">
      <c r="B2126" s="516"/>
      <c r="C2126" s="202"/>
      <c r="D2126" s="203"/>
      <c r="E2126" s="316"/>
      <c r="F2126" s="316"/>
      <c r="G2126" s="316"/>
      <c r="H2126" s="316"/>
      <c r="I2126" s="316"/>
      <c r="J2126" s="204"/>
      <c r="K2126" s="513"/>
      <c r="L2126" s="513"/>
      <c r="M2126" s="436"/>
      <c r="N2126" s="436"/>
      <c r="O2126" s="436"/>
      <c r="P2126" s="11"/>
      <c r="Q2126" s="55"/>
      <c r="R2126" s="196"/>
      <c r="U2126" s="205"/>
      <c r="V2126" s="206"/>
      <c r="W2126" s="207"/>
    </row>
    <row r="2127" spans="1:28" s="200" customFormat="1" hidden="1" x14ac:dyDescent="0.3">
      <c r="B2127" s="516"/>
      <c r="C2127" s="202"/>
      <c r="D2127" s="203"/>
      <c r="E2127" s="316"/>
      <c r="F2127" s="316"/>
      <c r="G2127" s="316"/>
      <c r="H2127" s="316"/>
      <c r="I2127" s="316"/>
      <c r="J2127" s="204"/>
      <c r="K2127" s="513"/>
      <c r="L2127" s="513"/>
      <c r="M2127" s="436"/>
      <c r="N2127" s="436"/>
      <c r="O2127" s="436"/>
      <c r="P2127" s="11"/>
      <c r="Q2127" s="81"/>
      <c r="R2127" s="197"/>
      <c r="U2127" s="205"/>
      <c r="V2127" s="206"/>
      <c r="W2127" s="208"/>
      <c r="Y2127" s="209"/>
    </row>
    <row r="2128" spans="1:28" s="200" customFormat="1" hidden="1" x14ac:dyDescent="0.3">
      <c r="B2128" s="516"/>
      <c r="C2128" s="202"/>
      <c r="D2128" s="203"/>
      <c r="E2128" s="316"/>
      <c r="F2128" s="316"/>
      <c r="G2128" s="316"/>
      <c r="H2128" s="316"/>
      <c r="I2128" s="316"/>
      <c r="J2128" s="204"/>
      <c r="K2128" s="513"/>
      <c r="L2128" s="513"/>
      <c r="M2128" s="436"/>
      <c r="N2128" s="436"/>
      <c r="O2128" s="436"/>
      <c r="P2128" s="11"/>
      <c r="Q2128" s="55"/>
      <c r="R2128" s="57"/>
      <c r="U2128" s="72"/>
      <c r="V2128" s="206"/>
      <c r="W2128" s="210"/>
      <c r="X2128" s="218"/>
      <c r="Y2128" s="218"/>
      <c r="Z2128" s="218"/>
    </row>
    <row r="2129" spans="2:25" s="200" customFormat="1" hidden="1" x14ac:dyDescent="0.3">
      <c r="B2129" s="516"/>
      <c r="C2129" s="202"/>
      <c r="D2129" s="203"/>
      <c r="E2129" s="316"/>
      <c r="F2129" s="316"/>
      <c r="G2129" s="316"/>
      <c r="H2129" s="316"/>
      <c r="I2129" s="316"/>
      <c r="J2129" s="204"/>
      <c r="K2129" s="513"/>
      <c r="L2129" s="513"/>
      <c r="M2129" s="436"/>
      <c r="N2129" s="436"/>
      <c r="O2129" s="436"/>
      <c r="P2129" s="11"/>
      <c r="Q2129" s="41"/>
      <c r="R2129" s="57"/>
      <c r="U2129" s="211"/>
      <c r="V2129" s="206"/>
    </row>
    <row r="2130" spans="2:25" s="200" customFormat="1" hidden="1" x14ac:dyDescent="0.3">
      <c r="B2130" s="516"/>
      <c r="C2130" s="202"/>
      <c r="D2130" s="203"/>
      <c r="E2130" s="316"/>
      <c r="F2130" s="316"/>
      <c r="G2130" s="316"/>
      <c r="H2130" s="316"/>
      <c r="I2130" s="316"/>
      <c r="J2130" s="204"/>
      <c r="K2130" s="513"/>
      <c r="L2130" s="513"/>
      <c r="M2130" s="436"/>
      <c r="N2130" s="436"/>
      <c r="O2130" s="436"/>
      <c r="P2130" s="11"/>
      <c r="Q2130" s="50"/>
      <c r="R2130" s="197"/>
      <c r="U2130" s="212"/>
      <c r="V2130" s="206"/>
      <c r="W2130" s="219"/>
      <c r="Y2130" s="213"/>
    </row>
    <row r="2131" spans="2:25" s="200" customFormat="1" hidden="1" x14ac:dyDescent="0.3">
      <c r="B2131" s="516"/>
      <c r="C2131" s="202"/>
      <c r="D2131" s="203"/>
      <c r="E2131" s="316"/>
      <c r="F2131" s="316"/>
      <c r="G2131" s="316"/>
      <c r="H2131" s="316"/>
      <c r="I2131" s="316"/>
      <c r="J2131" s="204"/>
      <c r="K2131" s="513"/>
      <c r="L2131" s="513"/>
      <c r="M2131" s="436"/>
      <c r="N2131" s="436"/>
      <c r="O2131" s="436"/>
      <c r="P2131" s="11"/>
      <c r="Q2131" s="50"/>
      <c r="R2131" s="197"/>
      <c r="U2131" s="214"/>
      <c r="V2131" s="206"/>
      <c r="W2131" s="215"/>
    </row>
    <row r="2132" spans="2:25" s="200" customFormat="1" hidden="1" x14ac:dyDescent="0.3">
      <c r="B2132" s="516"/>
      <c r="C2132" s="202"/>
      <c r="D2132" s="203"/>
      <c r="E2132" s="316"/>
      <c r="F2132" s="316"/>
      <c r="G2132" s="316"/>
      <c r="H2132" s="316"/>
      <c r="I2132" s="316"/>
      <c r="J2132" s="204"/>
      <c r="K2132" s="513"/>
      <c r="L2132" s="513"/>
      <c r="M2132" s="436"/>
      <c r="N2132" s="436"/>
      <c r="O2132" s="436"/>
      <c r="P2132" s="11"/>
      <c r="Q2132" s="40"/>
      <c r="R2132" s="198"/>
      <c r="U2132" s="214"/>
      <c r="V2132" s="206"/>
    </row>
    <row r="2133" spans="2:25" s="200" customFormat="1" hidden="1" x14ac:dyDescent="0.3">
      <c r="B2133" s="516"/>
      <c r="C2133" s="319"/>
      <c r="D2133" s="220"/>
      <c r="E2133" s="11"/>
      <c r="F2133" s="11"/>
      <c r="G2133" s="11"/>
      <c r="H2133" s="11"/>
      <c r="I2133" s="11"/>
      <c r="J2133" s="204"/>
      <c r="K2133" s="513"/>
      <c r="L2133" s="513"/>
      <c r="M2133" s="436"/>
      <c r="N2133" s="436"/>
      <c r="O2133" s="436"/>
      <c r="P2133" s="11"/>
      <c r="Q2133" s="41"/>
      <c r="R2133" s="57"/>
      <c r="U2133" s="201"/>
    </row>
    <row r="2134" spans="2:25" s="200" customFormat="1" ht="5.25" hidden="1" customHeight="1" x14ac:dyDescent="0.3">
      <c r="B2134" s="315"/>
      <c r="C2134" s="319"/>
      <c r="D2134" s="220"/>
      <c r="E2134" s="11"/>
      <c r="F2134" s="11"/>
      <c r="G2134" s="11"/>
      <c r="H2134" s="11"/>
      <c r="I2134" s="11"/>
      <c r="J2134" s="204"/>
      <c r="K2134" s="316"/>
      <c r="L2134" s="316"/>
      <c r="M2134" s="317"/>
      <c r="N2134" s="317"/>
      <c r="O2134" s="317"/>
      <c r="P2134" s="11"/>
      <c r="Q2134" s="41"/>
      <c r="R2134" s="57"/>
      <c r="U2134" s="201"/>
    </row>
    <row r="2135" spans="2:25" s="200" customFormat="1" ht="13.75" hidden="1" customHeight="1" x14ac:dyDescent="0.3">
      <c r="B2135" s="518"/>
      <c r="C2135" s="518"/>
      <c r="D2135" s="223"/>
      <c r="E2135" s="223"/>
      <c r="F2135" s="223"/>
      <c r="G2135" s="223"/>
      <c r="H2135" s="223"/>
      <c r="I2135" s="223"/>
      <c r="J2135" s="224"/>
      <c r="K2135" s="518"/>
      <c r="L2135" s="518"/>
      <c r="M2135" s="518"/>
      <c r="N2135" s="518"/>
      <c r="O2135" s="225"/>
      <c r="P2135" s="226"/>
      <c r="Q2135" s="227"/>
      <c r="R2135" s="228"/>
      <c r="U2135" s="201"/>
    </row>
    <row r="2136" spans="2:25" s="200" customFormat="1" ht="5.25" hidden="1" customHeight="1" x14ac:dyDescent="0.3">
      <c r="B2136" s="318"/>
      <c r="C2136" s="318"/>
      <c r="D2136" s="217"/>
      <c r="E2136" s="318"/>
      <c r="F2136" s="318"/>
      <c r="G2136" s="318"/>
      <c r="H2136" s="318"/>
      <c r="I2136" s="318"/>
      <c r="J2136" s="318"/>
      <c r="K2136" s="517"/>
      <c r="L2136" s="517"/>
      <c r="M2136" s="318"/>
      <c r="N2136" s="517"/>
      <c r="O2136" s="517"/>
      <c r="P2136" s="517"/>
      <c r="Q2136" s="517"/>
      <c r="R2136" s="517"/>
      <c r="U2136" s="201"/>
    </row>
    <row r="2137" spans="2:25" s="200" customFormat="1" ht="15.75" hidden="1" customHeight="1" x14ac:dyDescent="0.3">
      <c r="B2137" s="319"/>
      <c r="C2137" s="319"/>
      <c r="D2137" s="199"/>
      <c r="E2137" s="319"/>
      <c r="F2137" s="319"/>
      <c r="G2137" s="319"/>
      <c r="H2137" s="319"/>
      <c r="I2137" s="319"/>
      <c r="J2137" s="319"/>
      <c r="K2137" s="515"/>
      <c r="L2137" s="515"/>
      <c r="M2137" s="436"/>
      <c r="N2137" s="436"/>
      <c r="O2137" s="436"/>
      <c r="P2137" s="11"/>
      <c r="Q2137" s="41"/>
      <c r="R2137" s="57"/>
      <c r="U2137" s="201"/>
    </row>
    <row r="2138" spans="2:25" s="200" customFormat="1" ht="13.75" hidden="1" customHeight="1" x14ac:dyDescent="0.3">
      <c r="B2138" s="516"/>
      <c r="C2138" s="202"/>
      <c r="D2138" s="203"/>
      <c r="E2138" s="316"/>
      <c r="F2138" s="316"/>
      <c r="G2138" s="316"/>
      <c r="H2138" s="316"/>
      <c r="I2138" s="316"/>
      <c r="J2138" s="204"/>
      <c r="K2138" s="513"/>
      <c r="L2138" s="513"/>
      <c r="M2138" s="436"/>
      <c r="N2138" s="436"/>
      <c r="O2138" s="436"/>
      <c r="P2138" s="11"/>
      <c r="Q2138" s="55"/>
      <c r="R2138" s="196"/>
      <c r="U2138" s="205"/>
      <c r="V2138" s="206"/>
      <c r="W2138" s="207"/>
    </row>
    <row r="2139" spans="2:25" s="200" customFormat="1" ht="13.75" hidden="1" customHeight="1" x14ac:dyDescent="0.3">
      <c r="B2139" s="516"/>
      <c r="C2139" s="202"/>
      <c r="D2139" s="203"/>
      <c r="E2139" s="316"/>
      <c r="F2139" s="316"/>
      <c r="G2139" s="316"/>
      <c r="H2139" s="316"/>
      <c r="I2139" s="316"/>
      <c r="J2139" s="204"/>
      <c r="K2139" s="513"/>
      <c r="L2139" s="513"/>
      <c r="M2139" s="436"/>
      <c r="N2139" s="436"/>
      <c r="O2139" s="436"/>
      <c r="P2139" s="11"/>
      <c r="Q2139" s="81"/>
      <c r="R2139" s="197"/>
      <c r="U2139" s="205"/>
      <c r="V2139" s="206"/>
      <c r="W2139" s="208"/>
      <c r="Y2139" s="209"/>
    </row>
    <row r="2140" spans="2:25" s="200" customFormat="1" ht="13.75" hidden="1" customHeight="1" x14ac:dyDescent="0.3">
      <c r="B2140" s="516"/>
      <c r="C2140" s="202"/>
      <c r="D2140" s="203"/>
      <c r="E2140" s="316"/>
      <c r="F2140" s="316"/>
      <c r="G2140" s="316"/>
      <c r="H2140" s="316"/>
      <c r="I2140" s="316"/>
      <c r="J2140" s="204"/>
      <c r="K2140" s="513"/>
      <c r="L2140" s="513"/>
      <c r="M2140" s="436"/>
      <c r="N2140" s="436"/>
      <c r="O2140" s="436"/>
      <c r="P2140" s="11"/>
      <c r="Q2140" s="55"/>
      <c r="R2140" s="57"/>
      <c r="U2140" s="72"/>
      <c r="V2140" s="206"/>
      <c r="W2140" s="210"/>
    </row>
    <row r="2141" spans="2:25" s="200" customFormat="1" ht="13.75" hidden="1" customHeight="1" x14ac:dyDescent="0.3">
      <c r="B2141" s="516"/>
      <c r="C2141" s="202"/>
      <c r="D2141" s="203"/>
      <c r="E2141" s="316"/>
      <c r="F2141" s="316"/>
      <c r="G2141" s="316"/>
      <c r="H2141" s="316"/>
      <c r="I2141" s="316"/>
      <c r="J2141" s="204"/>
      <c r="K2141" s="513"/>
      <c r="L2141" s="513"/>
      <c r="M2141" s="436"/>
      <c r="N2141" s="436"/>
      <c r="O2141" s="436"/>
      <c r="P2141" s="11"/>
      <c r="Q2141" s="41"/>
      <c r="R2141" s="57"/>
      <c r="U2141" s="211"/>
      <c r="V2141" s="206"/>
    </row>
    <row r="2142" spans="2:25" s="200" customFormat="1" ht="13.75" hidden="1" customHeight="1" x14ac:dyDescent="0.3">
      <c r="B2142" s="516"/>
      <c r="C2142" s="202"/>
      <c r="D2142" s="203"/>
      <c r="E2142" s="316"/>
      <c r="F2142" s="316"/>
      <c r="G2142" s="316"/>
      <c r="H2142" s="316"/>
      <c r="I2142" s="316"/>
      <c r="J2142" s="204"/>
      <c r="K2142" s="513"/>
      <c r="L2142" s="513"/>
      <c r="M2142" s="436"/>
      <c r="N2142" s="436"/>
      <c r="O2142" s="436"/>
      <c r="P2142" s="11"/>
      <c r="Q2142" s="50"/>
      <c r="R2142" s="197"/>
      <c r="U2142" s="212"/>
      <c r="V2142" s="206"/>
      <c r="W2142" s="210"/>
      <c r="Y2142" s="213"/>
    </row>
    <row r="2143" spans="2:25" s="200" customFormat="1" ht="13.75" hidden="1" customHeight="1" x14ac:dyDescent="0.3">
      <c r="B2143" s="516"/>
      <c r="C2143" s="202"/>
      <c r="D2143" s="203"/>
      <c r="E2143" s="316"/>
      <c r="F2143" s="316"/>
      <c r="G2143" s="316"/>
      <c r="H2143" s="316"/>
      <c r="I2143" s="316"/>
      <c r="J2143" s="204"/>
      <c r="K2143" s="513"/>
      <c r="L2143" s="513"/>
      <c r="M2143" s="436"/>
      <c r="N2143" s="436"/>
      <c r="O2143" s="436"/>
      <c r="P2143" s="11"/>
      <c r="Q2143" s="50"/>
      <c r="R2143" s="197"/>
      <c r="U2143" s="214"/>
      <c r="V2143" s="206"/>
      <c r="W2143" s="215"/>
    </row>
    <row r="2144" spans="2:25" s="200" customFormat="1" ht="13.75" hidden="1" customHeight="1" x14ac:dyDescent="0.3">
      <c r="B2144" s="516"/>
      <c r="C2144" s="202"/>
      <c r="D2144" s="203"/>
      <c r="E2144" s="316"/>
      <c r="F2144" s="316"/>
      <c r="G2144" s="316"/>
      <c r="H2144" s="316"/>
      <c r="I2144" s="316"/>
      <c r="J2144" s="204"/>
      <c r="K2144" s="513"/>
      <c r="L2144" s="513"/>
      <c r="M2144" s="436"/>
      <c r="N2144" s="436"/>
      <c r="O2144" s="436"/>
      <c r="P2144" s="11"/>
      <c r="Q2144" s="40"/>
      <c r="R2144" s="198"/>
      <c r="U2144" s="214"/>
      <c r="V2144" s="206"/>
    </row>
    <row r="2145" spans="2:26" s="200" customFormat="1" ht="13.75" hidden="1" customHeight="1" x14ac:dyDescent="0.3">
      <c r="B2145" s="516"/>
      <c r="C2145" s="319"/>
      <c r="D2145" s="216"/>
      <c r="E2145" s="11"/>
      <c r="F2145" s="11"/>
      <c r="G2145" s="11"/>
      <c r="H2145" s="11"/>
      <c r="I2145" s="11"/>
      <c r="J2145" s="204"/>
      <c r="K2145" s="513"/>
      <c r="L2145" s="513"/>
      <c r="M2145" s="436"/>
      <c r="N2145" s="436"/>
      <c r="O2145" s="436"/>
      <c r="P2145" s="11"/>
      <c r="Q2145" s="41"/>
      <c r="R2145" s="57"/>
      <c r="U2145" s="201"/>
    </row>
    <row r="2146" spans="2:26" s="200" customFormat="1" ht="5.25" hidden="1" customHeight="1" x14ac:dyDescent="0.3">
      <c r="B2146" s="318"/>
      <c r="C2146" s="318"/>
      <c r="D2146" s="217"/>
      <c r="E2146" s="318"/>
      <c r="F2146" s="318"/>
      <c r="G2146" s="318"/>
      <c r="H2146" s="318"/>
      <c r="I2146" s="318"/>
      <c r="J2146" s="318"/>
      <c r="K2146" s="517"/>
      <c r="L2146" s="517"/>
      <c r="M2146" s="318"/>
      <c r="N2146" s="517"/>
      <c r="O2146" s="517"/>
      <c r="P2146" s="517"/>
      <c r="Q2146" s="517"/>
      <c r="R2146" s="517"/>
      <c r="U2146" s="201"/>
    </row>
    <row r="2147" spans="2:26" s="200" customFormat="1" ht="15.75" hidden="1" customHeight="1" x14ac:dyDescent="0.3">
      <c r="B2147" s="319"/>
      <c r="C2147" s="319"/>
      <c r="D2147" s="199"/>
      <c r="E2147" s="319"/>
      <c r="F2147" s="319"/>
      <c r="G2147" s="319"/>
      <c r="H2147" s="319"/>
      <c r="I2147" s="319"/>
      <c r="J2147" s="319"/>
      <c r="K2147" s="515"/>
      <c r="L2147" s="515"/>
      <c r="M2147" s="436"/>
      <c r="N2147" s="436"/>
      <c r="O2147" s="436"/>
      <c r="P2147" s="11"/>
      <c r="Q2147" s="41"/>
      <c r="R2147" s="57"/>
      <c r="U2147" s="201"/>
    </row>
    <row r="2148" spans="2:26" s="200" customFormat="1" ht="13.75" hidden="1" customHeight="1" x14ac:dyDescent="0.3">
      <c r="B2148" s="516"/>
      <c r="C2148" s="202"/>
      <c r="D2148" s="203"/>
      <c r="E2148" s="316"/>
      <c r="F2148" s="316"/>
      <c r="G2148" s="316"/>
      <c r="H2148" s="316"/>
      <c r="I2148" s="316"/>
      <c r="J2148" s="204"/>
      <c r="K2148" s="513"/>
      <c r="L2148" s="513"/>
      <c r="M2148" s="436"/>
      <c r="N2148" s="436"/>
      <c r="O2148" s="436"/>
      <c r="P2148" s="11"/>
      <c r="Q2148" s="55"/>
      <c r="R2148" s="196"/>
      <c r="U2148" s="205"/>
      <c r="V2148" s="206"/>
      <c r="W2148" s="207"/>
    </row>
    <row r="2149" spans="2:26" s="200" customFormat="1" ht="13.75" hidden="1" customHeight="1" x14ac:dyDescent="0.3">
      <c r="B2149" s="516"/>
      <c r="C2149" s="202"/>
      <c r="D2149" s="203"/>
      <c r="E2149" s="316"/>
      <c r="F2149" s="316"/>
      <c r="G2149" s="316"/>
      <c r="H2149" s="316"/>
      <c r="I2149" s="316"/>
      <c r="J2149" s="204"/>
      <c r="K2149" s="513"/>
      <c r="L2149" s="513"/>
      <c r="M2149" s="436"/>
      <c r="N2149" s="436"/>
      <c r="O2149" s="436"/>
      <c r="P2149" s="11"/>
      <c r="Q2149" s="81"/>
      <c r="R2149" s="197"/>
      <c r="U2149" s="205"/>
      <c r="V2149" s="206"/>
      <c r="W2149" s="208"/>
      <c r="Y2149" s="209"/>
    </row>
    <row r="2150" spans="2:26" s="200" customFormat="1" ht="13.75" hidden="1" customHeight="1" x14ac:dyDescent="0.3">
      <c r="B2150" s="516"/>
      <c r="C2150" s="202"/>
      <c r="D2150" s="203"/>
      <c r="E2150" s="316"/>
      <c r="F2150" s="316"/>
      <c r="G2150" s="316"/>
      <c r="H2150" s="316"/>
      <c r="I2150" s="316"/>
      <c r="J2150" s="204"/>
      <c r="K2150" s="513"/>
      <c r="L2150" s="513"/>
      <c r="M2150" s="436"/>
      <c r="N2150" s="436"/>
      <c r="O2150" s="436"/>
      <c r="P2150" s="11"/>
      <c r="Q2150" s="55"/>
      <c r="R2150" s="57"/>
      <c r="U2150" s="72"/>
      <c r="V2150" s="206"/>
      <c r="W2150" s="210"/>
      <c r="X2150" s="218"/>
      <c r="Y2150" s="218"/>
      <c r="Z2150" s="218"/>
    </row>
    <row r="2151" spans="2:26" s="200" customFormat="1" ht="13.75" hidden="1" customHeight="1" x14ac:dyDescent="0.3">
      <c r="B2151" s="516"/>
      <c r="C2151" s="202"/>
      <c r="D2151" s="203"/>
      <c r="E2151" s="316"/>
      <c r="F2151" s="316"/>
      <c r="G2151" s="316"/>
      <c r="H2151" s="316"/>
      <c r="I2151" s="316"/>
      <c r="J2151" s="204"/>
      <c r="K2151" s="513"/>
      <c r="L2151" s="513"/>
      <c r="M2151" s="436"/>
      <c r="N2151" s="436"/>
      <c r="O2151" s="436"/>
      <c r="P2151" s="11"/>
      <c r="Q2151" s="41"/>
      <c r="R2151" s="57"/>
      <c r="U2151" s="211"/>
      <c r="V2151" s="206"/>
    </row>
    <row r="2152" spans="2:26" s="200" customFormat="1" ht="13.75" hidden="1" customHeight="1" x14ac:dyDescent="0.3">
      <c r="B2152" s="516"/>
      <c r="C2152" s="202"/>
      <c r="D2152" s="203"/>
      <c r="E2152" s="316"/>
      <c r="F2152" s="316"/>
      <c r="G2152" s="316"/>
      <c r="H2152" s="316"/>
      <c r="I2152" s="316"/>
      <c r="J2152" s="204"/>
      <c r="K2152" s="513"/>
      <c r="L2152" s="513"/>
      <c r="M2152" s="436"/>
      <c r="N2152" s="436"/>
      <c r="O2152" s="436"/>
      <c r="P2152" s="11"/>
      <c r="Q2152" s="50"/>
      <c r="R2152" s="197"/>
      <c r="U2152" s="212"/>
      <c r="V2152" s="206"/>
      <c r="W2152" s="219"/>
      <c r="Y2152" s="213"/>
    </row>
    <row r="2153" spans="2:26" s="200" customFormat="1" ht="13.75" hidden="1" customHeight="1" x14ac:dyDescent="0.3">
      <c r="B2153" s="516"/>
      <c r="C2153" s="202"/>
      <c r="D2153" s="203"/>
      <c r="E2153" s="316"/>
      <c r="F2153" s="316"/>
      <c r="G2153" s="316"/>
      <c r="H2153" s="316"/>
      <c r="I2153" s="316"/>
      <c r="J2153" s="204"/>
      <c r="K2153" s="513"/>
      <c r="L2153" s="513"/>
      <c r="M2153" s="436"/>
      <c r="N2153" s="436"/>
      <c r="O2153" s="436"/>
      <c r="P2153" s="11"/>
      <c r="Q2153" s="50"/>
      <c r="R2153" s="197"/>
      <c r="U2153" s="214"/>
      <c r="V2153" s="206"/>
      <c r="W2153" s="215"/>
    </row>
    <row r="2154" spans="2:26" s="200" customFormat="1" ht="13.75" hidden="1" customHeight="1" x14ac:dyDescent="0.3">
      <c r="B2154" s="516"/>
      <c r="C2154" s="202"/>
      <c r="D2154" s="203"/>
      <c r="E2154" s="316"/>
      <c r="F2154" s="316"/>
      <c r="G2154" s="316"/>
      <c r="H2154" s="316"/>
      <c r="I2154" s="316"/>
      <c r="J2154" s="204"/>
      <c r="K2154" s="513"/>
      <c r="L2154" s="513"/>
      <c r="M2154" s="436"/>
      <c r="N2154" s="436"/>
      <c r="O2154" s="436"/>
      <c r="P2154" s="11"/>
      <c r="Q2154" s="40"/>
      <c r="R2154" s="198"/>
      <c r="U2154" s="214"/>
      <c r="V2154" s="206"/>
    </row>
    <row r="2155" spans="2:26" s="200" customFormat="1" ht="13.75" hidden="1" customHeight="1" x14ac:dyDescent="0.3">
      <c r="B2155" s="516"/>
      <c r="C2155" s="319"/>
      <c r="D2155" s="220"/>
      <c r="E2155" s="11"/>
      <c r="F2155" s="11"/>
      <c r="G2155" s="11"/>
      <c r="H2155" s="11"/>
      <c r="I2155" s="11"/>
      <c r="J2155" s="204"/>
      <c r="K2155" s="513"/>
      <c r="L2155" s="513"/>
      <c r="M2155" s="436"/>
      <c r="N2155" s="436"/>
      <c r="O2155" s="436"/>
      <c r="P2155" s="11"/>
      <c r="Q2155" s="41"/>
      <c r="R2155" s="57"/>
      <c r="U2155" s="201"/>
    </row>
    <row r="2156" spans="2:26" s="200" customFormat="1" ht="5.25" hidden="1" customHeight="1" x14ac:dyDescent="0.3">
      <c r="B2156" s="318"/>
      <c r="C2156" s="318"/>
      <c r="D2156" s="217"/>
      <c r="E2156" s="318"/>
      <c r="F2156" s="318"/>
      <c r="G2156" s="318"/>
      <c r="H2156" s="318"/>
      <c r="I2156" s="318"/>
      <c r="J2156" s="318"/>
      <c r="K2156" s="517"/>
      <c r="L2156" s="517"/>
      <c r="M2156" s="318"/>
      <c r="N2156" s="517"/>
      <c r="O2156" s="517"/>
      <c r="P2156" s="517"/>
      <c r="Q2156" s="517"/>
      <c r="R2156" s="517"/>
      <c r="U2156" s="201"/>
    </row>
    <row r="2157" spans="2:26" s="200" customFormat="1" hidden="1" x14ac:dyDescent="0.3">
      <c r="U2157" s="201"/>
    </row>
    <row r="2158" spans="2:26" s="200" customFormat="1" hidden="1" x14ac:dyDescent="0.3">
      <c r="U2158" s="201"/>
    </row>
    <row r="2159" spans="2:26" s="200" customFormat="1" hidden="1" x14ac:dyDescent="0.3">
      <c r="U2159" s="201"/>
    </row>
    <row r="2160" spans="2:26" s="200" customFormat="1" hidden="1" x14ac:dyDescent="0.3">
      <c r="U2160" s="201"/>
    </row>
    <row r="2161" spans="21:21" s="200" customFormat="1" hidden="1" x14ac:dyDescent="0.3">
      <c r="U2161" s="201"/>
    </row>
    <row r="2162" spans="21:21" s="200" customFormat="1" hidden="1" x14ac:dyDescent="0.3">
      <c r="U2162" s="201"/>
    </row>
    <row r="2163" spans="21:21" x14ac:dyDescent="0.3"/>
    <row r="2164" spans="21:21" x14ac:dyDescent="0.3"/>
  </sheetData>
  <sheetProtection algorithmName="SHA-512" hashValue="TkPI0+rTc35dGAoqwHNkv/CbrlHT1DsvFeN2YjBrcr5bvJkq5iGIBg4u8Sc8qCbOeGaS8vP3YIzCs4n6QllzPA==" saltValue="jYxdbqQtFo+RwzItGVmfNQ==" spinCount="100000" sheet="1" objects="1" scenarios="1" selectLockedCells="1"/>
  <mergeCells count="4427">
    <mergeCell ref="B4:C4"/>
    <mergeCell ref="H4:J4"/>
    <mergeCell ref="Q4:R4"/>
    <mergeCell ref="O4:P4"/>
    <mergeCell ref="K4:N4"/>
    <mergeCell ref="B2138:B2145"/>
    <mergeCell ref="K2142:L2142"/>
    <mergeCell ref="M2142:O2142"/>
    <mergeCell ref="K2143:L2143"/>
    <mergeCell ref="M2143:O2143"/>
    <mergeCell ref="K2144:L2144"/>
    <mergeCell ref="M2144:O2144"/>
    <mergeCell ref="K2145:L2145"/>
    <mergeCell ref="M2145:O2145"/>
    <mergeCell ref="N2104:R2104"/>
    <mergeCell ref="B2106:B2113"/>
    <mergeCell ref="M2112:O2112"/>
    <mergeCell ref="N2114:R2114"/>
    <mergeCell ref="B2116:B2123"/>
    <mergeCell ref="M2122:O2122"/>
    <mergeCell ref="N2124:R2124"/>
    <mergeCell ref="B2126:B2133"/>
    <mergeCell ref="M2132:O2132"/>
    <mergeCell ref="K2132:L2132"/>
    <mergeCell ref="K2133:L2133"/>
    <mergeCell ref="M2133:O2133"/>
    <mergeCell ref="K2136:L2136"/>
    <mergeCell ref="K2137:L2137"/>
    <mergeCell ref="M2137:O2137"/>
    <mergeCell ref="K2138:L2138"/>
    <mergeCell ref="M2138:O2138"/>
    <mergeCell ref="K2139:L2139"/>
    <mergeCell ref="M2139:O2139"/>
    <mergeCell ref="K2140:L2140"/>
    <mergeCell ref="M2140:O2140"/>
    <mergeCell ref="K2141:L2141"/>
    <mergeCell ref="M2141:O2141"/>
    <mergeCell ref="M2100:O2100"/>
    <mergeCell ref="K2101:L2101"/>
    <mergeCell ref="M2101:O2101"/>
    <mergeCell ref="M2102:O2102"/>
    <mergeCell ref="N2062:R2062"/>
    <mergeCell ref="B2064:B2071"/>
    <mergeCell ref="M2068:O2068"/>
    <mergeCell ref="N2072:R2072"/>
    <mergeCell ref="B2074:B2081"/>
    <mergeCell ref="M2078:O2078"/>
    <mergeCell ref="N2082:R2082"/>
    <mergeCell ref="B2084:B2091"/>
    <mergeCell ref="M2088:O2088"/>
    <mergeCell ref="K2088:L2088"/>
    <mergeCell ref="K2089:L2089"/>
    <mergeCell ref="M2089:O2089"/>
    <mergeCell ref="K2090:L2090"/>
    <mergeCell ref="M2090:O2090"/>
    <mergeCell ref="K2091:L2091"/>
    <mergeCell ref="M2091:O2091"/>
    <mergeCell ref="K2094:L2094"/>
    <mergeCell ref="K2095:L2095"/>
    <mergeCell ref="M2095:O2095"/>
    <mergeCell ref="K2096:L2096"/>
    <mergeCell ref="M2096:O2096"/>
    <mergeCell ref="K2097:L2097"/>
    <mergeCell ref="K2102:L2102"/>
    <mergeCell ref="B2093:C2093"/>
    <mergeCell ref="M2085:O2085"/>
    <mergeCell ref="K2086:L2086"/>
    <mergeCell ref="M2086:O2086"/>
    <mergeCell ref="K2087:L2087"/>
    <mergeCell ref="B2054:B2061"/>
    <mergeCell ref="K2054:L2054"/>
    <mergeCell ref="M2054:O2054"/>
    <mergeCell ref="K2055:L2055"/>
    <mergeCell ref="M2055:O2055"/>
    <mergeCell ref="K2056:L2056"/>
    <mergeCell ref="M2056:O2056"/>
    <mergeCell ref="K2057:L2057"/>
    <mergeCell ref="M2057:O2057"/>
    <mergeCell ref="M2058:O2058"/>
    <mergeCell ref="N2020:R2020"/>
    <mergeCell ref="B2022:B2029"/>
    <mergeCell ref="M2024:O2024"/>
    <mergeCell ref="N2030:R2030"/>
    <mergeCell ref="B2032:B2039"/>
    <mergeCell ref="M2034:O2034"/>
    <mergeCell ref="N2040:R2040"/>
    <mergeCell ref="B2042:B2049"/>
    <mergeCell ref="M2044:O2044"/>
    <mergeCell ref="K2044:L2044"/>
    <mergeCell ref="K2045:L2045"/>
    <mergeCell ref="M2045:O2045"/>
    <mergeCell ref="K2046:L2046"/>
    <mergeCell ref="M2046:O2046"/>
    <mergeCell ref="K2047:L2047"/>
    <mergeCell ref="M2047:O2047"/>
    <mergeCell ref="K2048:L2048"/>
    <mergeCell ref="M2048:O2048"/>
    <mergeCell ref="K2049:L2049"/>
    <mergeCell ref="M2049:O2049"/>
    <mergeCell ref="K2052:L2052"/>
    <mergeCell ref="K2053:L2053"/>
    <mergeCell ref="K2010:L2010"/>
    <mergeCell ref="N2010:R2010"/>
    <mergeCell ref="K2011:L2011"/>
    <mergeCell ref="M2011:O2011"/>
    <mergeCell ref="B2012:B2019"/>
    <mergeCell ref="K2012:L2012"/>
    <mergeCell ref="M2012:O2012"/>
    <mergeCell ref="K2013:L2013"/>
    <mergeCell ref="M2013:O2013"/>
    <mergeCell ref="M2014:O2014"/>
    <mergeCell ref="B1970:B1977"/>
    <mergeCell ref="M1970:O1970"/>
    <mergeCell ref="N1978:R1978"/>
    <mergeCell ref="B1980:B1987"/>
    <mergeCell ref="M1980:O1980"/>
    <mergeCell ref="N1988:R1988"/>
    <mergeCell ref="B1990:B1997"/>
    <mergeCell ref="M1990:O1990"/>
    <mergeCell ref="N1998:R1998"/>
    <mergeCell ref="K2000:L2000"/>
    <mergeCell ref="K2001:L2001"/>
    <mergeCell ref="M2001:O2001"/>
    <mergeCell ref="K2002:L2002"/>
    <mergeCell ref="M2002:O2002"/>
    <mergeCell ref="K2003:L2003"/>
    <mergeCell ref="M2003:O2003"/>
    <mergeCell ref="M2043:O2043"/>
    <mergeCell ref="K1936:L1936"/>
    <mergeCell ref="N1936:R1936"/>
    <mergeCell ref="K1937:L1937"/>
    <mergeCell ref="K2004:L2004"/>
    <mergeCell ref="M2004:O2004"/>
    <mergeCell ref="K2005:L2005"/>
    <mergeCell ref="M2005:O2005"/>
    <mergeCell ref="K2006:L2006"/>
    <mergeCell ref="K1989:L1989"/>
    <mergeCell ref="N1968:R1968"/>
    <mergeCell ref="K1969:L1969"/>
    <mergeCell ref="M1969:O1969"/>
    <mergeCell ref="B1883:C1883"/>
    <mergeCell ref="K1883:N1883"/>
    <mergeCell ref="N1884:R1884"/>
    <mergeCell ref="B1886:B1893"/>
    <mergeCell ref="M1892:O1892"/>
    <mergeCell ref="N1894:R1894"/>
    <mergeCell ref="B1896:B1903"/>
    <mergeCell ref="M1902:O1902"/>
    <mergeCell ref="N1904:R1904"/>
    <mergeCell ref="K1956:L1956"/>
    <mergeCell ref="N1956:R1956"/>
    <mergeCell ref="K1957:L1957"/>
    <mergeCell ref="M1957:O1957"/>
    <mergeCell ref="B1958:B1965"/>
    <mergeCell ref="K1958:L1958"/>
    <mergeCell ref="M1958:O1958"/>
    <mergeCell ref="K1959:L1959"/>
    <mergeCell ref="M1959:O1959"/>
    <mergeCell ref="K1960:L1960"/>
    <mergeCell ref="M1960:O1960"/>
    <mergeCell ref="B1874:B1881"/>
    <mergeCell ref="K1878:L1878"/>
    <mergeCell ref="M1878:O1878"/>
    <mergeCell ref="K1879:L1879"/>
    <mergeCell ref="M1879:O1879"/>
    <mergeCell ref="K1880:L1880"/>
    <mergeCell ref="M1880:O1880"/>
    <mergeCell ref="K1881:L1881"/>
    <mergeCell ref="M1881:O1881"/>
    <mergeCell ref="B1841:C1841"/>
    <mergeCell ref="K1841:N1841"/>
    <mergeCell ref="N1842:R1842"/>
    <mergeCell ref="B1844:B1851"/>
    <mergeCell ref="M1848:O1848"/>
    <mergeCell ref="N1852:R1852"/>
    <mergeCell ref="B1854:B1861"/>
    <mergeCell ref="M1858:O1858"/>
    <mergeCell ref="N1862:R1862"/>
    <mergeCell ref="K1877:L1877"/>
    <mergeCell ref="M1877:O1877"/>
    <mergeCell ref="B1864:B1871"/>
    <mergeCell ref="M1868:O1868"/>
    <mergeCell ref="N1872:R1872"/>
    <mergeCell ref="K1858:L1858"/>
    <mergeCell ref="K1859:L1859"/>
    <mergeCell ref="M1859:O1859"/>
    <mergeCell ref="K1860:L1860"/>
    <mergeCell ref="K1863:L1863"/>
    <mergeCell ref="M1863:O1863"/>
    <mergeCell ref="K1864:L1864"/>
    <mergeCell ref="M1864:O1864"/>
    <mergeCell ref="K1865:L1865"/>
    <mergeCell ref="B1832:B1839"/>
    <mergeCell ref="K1834:L1834"/>
    <mergeCell ref="M1834:O1834"/>
    <mergeCell ref="K1835:L1835"/>
    <mergeCell ref="M1835:O1835"/>
    <mergeCell ref="K1836:L1836"/>
    <mergeCell ref="M1836:O1836"/>
    <mergeCell ref="K1837:L1837"/>
    <mergeCell ref="M1837:O1837"/>
    <mergeCell ref="M1838:O1838"/>
    <mergeCell ref="B1799:C1799"/>
    <mergeCell ref="K1799:N1799"/>
    <mergeCell ref="N1800:R1800"/>
    <mergeCell ref="B1802:B1809"/>
    <mergeCell ref="M1804:O1804"/>
    <mergeCell ref="N1810:R1810"/>
    <mergeCell ref="B1812:B1819"/>
    <mergeCell ref="M1814:O1814"/>
    <mergeCell ref="N1820:R1820"/>
    <mergeCell ref="K1838:L1838"/>
    <mergeCell ref="K1839:L1839"/>
    <mergeCell ref="M1839:O1839"/>
    <mergeCell ref="B1822:B1829"/>
    <mergeCell ref="K1814:L1814"/>
    <mergeCell ref="K1815:L1815"/>
    <mergeCell ref="M1815:O1815"/>
    <mergeCell ref="K1816:L1816"/>
    <mergeCell ref="M1818:O1818"/>
    <mergeCell ref="K1819:L1819"/>
    <mergeCell ref="M1819:O1819"/>
    <mergeCell ref="K1820:L1820"/>
    <mergeCell ref="K1821:L1821"/>
    <mergeCell ref="B1790:B1797"/>
    <mergeCell ref="K1790:L1790"/>
    <mergeCell ref="M1790:O1790"/>
    <mergeCell ref="K1791:L1791"/>
    <mergeCell ref="M1791:O1791"/>
    <mergeCell ref="K1792:L1792"/>
    <mergeCell ref="M1792:O1792"/>
    <mergeCell ref="K1793:L1793"/>
    <mergeCell ref="M1793:O1793"/>
    <mergeCell ref="M1794:O1794"/>
    <mergeCell ref="N1758:R1758"/>
    <mergeCell ref="B1760:B1767"/>
    <mergeCell ref="M1760:O1760"/>
    <mergeCell ref="N1768:R1768"/>
    <mergeCell ref="B1770:B1777"/>
    <mergeCell ref="M1770:O1770"/>
    <mergeCell ref="N1778:R1778"/>
    <mergeCell ref="B1780:B1787"/>
    <mergeCell ref="M1780:O1780"/>
    <mergeCell ref="K1794:L1794"/>
    <mergeCell ref="K1795:L1795"/>
    <mergeCell ref="M1795:O1795"/>
    <mergeCell ref="K1796:L1796"/>
    <mergeCell ref="M1796:O1796"/>
    <mergeCell ref="K1797:L1797"/>
    <mergeCell ref="M1797:O1797"/>
    <mergeCell ref="K1770:L1770"/>
    <mergeCell ref="M1771:O1771"/>
    <mergeCell ref="K1772:L1772"/>
    <mergeCell ref="M1772:O1772"/>
    <mergeCell ref="K1773:L1773"/>
    <mergeCell ref="M1773:O1773"/>
    <mergeCell ref="K1757:N1757"/>
    <mergeCell ref="K1704:L1704"/>
    <mergeCell ref="N1704:R1704"/>
    <mergeCell ref="K1705:L1705"/>
    <mergeCell ref="M1705:O1705"/>
    <mergeCell ref="B1706:B1713"/>
    <mergeCell ref="M1706:O1706"/>
    <mergeCell ref="B1715:C1715"/>
    <mergeCell ref="K1715:N1715"/>
    <mergeCell ref="K1746:L1746"/>
    <mergeCell ref="N1746:R1746"/>
    <mergeCell ref="K1750:L1750"/>
    <mergeCell ref="K1751:L1751"/>
    <mergeCell ref="M1751:O1751"/>
    <mergeCell ref="K1752:L1752"/>
    <mergeCell ref="M1752:O1752"/>
    <mergeCell ref="K1753:L1753"/>
    <mergeCell ref="M1753:O1753"/>
    <mergeCell ref="K1754:L1754"/>
    <mergeCell ref="M1754:O1754"/>
    <mergeCell ref="K1755:L1755"/>
    <mergeCell ref="M1755:O1755"/>
    <mergeCell ref="K1726:L1726"/>
    <mergeCell ref="N1726:R1726"/>
    <mergeCell ref="K1727:L1727"/>
    <mergeCell ref="M1727:O1727"/>
    <mergeCell ref="B1728:B1735"/>
    <mergeCell ref="K1728:L1728"/>
    <mergeCell ref="M1728:O1728"/>
    <mergeCell ref="K1729:L1729"/>
    <mergeCell ref="M1729:O1729"/>
    <mergeCell ref="K1730:L1730"/>
    <mergeCell ref="B1676:B1683"/>
    <mergeCell ref="M1682:O1682"/>
    <mergeCell ref="N1684:R1684"/>
    <mergeCell ref="B1686:B1693"/>
    <mergeCell ref="M1692:O1692"/>
    <mergeCell ref="N1694:R1694"/>
    <mergeCell ref="B1696:B1703"/>
    <mergeCell ref="K1702:L1702"/>
    <mergeCell ref="M1702:O1702"/>
    <mergeCell ref="K1703:L1703"/>
    <mergeCell ref="M1703:O1703"/>
    <mergeCell ref="B1654:B1661"/>
    <mergeCell ref="K1658:L1658"/>
    <mergeCell ref="M1658:O1658"/>
    <mergeCell ref="K1659:L1659"/>
    <mergeCell ref="M1659:O1659"/>
    <mergeCell ref="K1660:L1660"/>
    <mergeCell ref="M1660:O1660"/>
    <mergeCell ref="K1661:L1661"/>
    <mergeCell ref="M1661:O1661"/>
    <mergeCell ref="M1701:O1701"/>
    <mergeCell ref="K1682:L1682"/>
    <mergeCell ref="K1683:L1683"/>
    <mergeCell ref="M1683:O1683"/>
    <mergeCell ref="K1684:L1684"/>
    <mergeCell ref="K1685:L1685"/>
    <mergeCell ref="M1685:O1685"/>
    <mergeCell ref="M1688:O1688"/>
    <mergeCell ref="K1689:L1689"/>
    <mergeCell ref="M1689:O1689"/>
    <mergeCell ref="K1690:L1690"/>
    <mergeCell ref="M1690:O1690"/>
    <mergeCell ref="B1622:B1629"/>
    <mergeCell ref="M1628:O1628"/>
    <mergeCell ref="B1631:C1631"/>
    <mergeCell ref="K1631:N1631"/>
    <mergeCell ref="N1632:R1632"/>
    <mergeCell ref="B1634:B1641"/>
    <mergeCell ref="M1638:O1638"/>
    <mergeCell ref="N1642:R1642"/>
    <mergeCell ref="B1612:B1619"/>
    <mergeCell ref="K1614:L1614"/>
    <mergeCell ref="M1614:O1614"/>
    <mergeCell ref="K1615:L1615"/>
    <mergeCell ref="M1615:O1615"/>
    <mergeCell ref="K1616:L1616"/>
    <mergeCell ref="M1616:O1616"/>
    <mergeCell ref="K1617:L1617"/>
    <mergeCell ref="M1617:O1617"/>
    <mergeCell ref="M1618:O1618"/>
    <mergeCell ref="M1627:O1627"/>
    <mergeCell ref="K1628:L1628"/>
    <mergeCell ref="K1629:L1629"/>
    <mergeCell ref="M1629:O1629"/>
    <mergeCell ref="K1632:L1632"/>
    <mergeCell ref="K1633:L1633"/>
    <mergeCell ref="M1633:O1633"/>
    <mergeCell ref="K1634:L1634"/>
    <mergeCell ref="M1634:O1634"/>
    <mergeCell ref="B1580:B1587"/>
    <mergeCell ref="M1584:O1584"/>
    <mergeCell ref="B1589:C1589"/>
    <mergeCell ref="K1589:N1589"/>
    <mergeCell ref="N1590:R1590"/>
    <mergeCell ref="B1592:B1599"/>
    <mergeCell ref="M1594:O1594"/>
    <mergeCell ref="N1600:R1600"/>
    <mergeCell ref="B1570:B1577"/>
    <mergeCell ref="K1570:L1570"/>
    <mergeCell ref="M1570:O1570"/>
    <mergeCell ref="K1571:L1571"/>
    <mergeCell ref="M1571:O1571"/>
    <mergeCell ref="K1572:L1572"/>
    <mergeCell ref="M1572:O1572"/>
    <mergeCell ref="K1573:L1573"/>
    <mergeCell ref="M1573:O1573"/>
    <mergeCell ref="M1574:O1574"/>
    <mergeCell ref="M1583:O1583"/>
    <mergeCell ref="K1584:L1584"/>
    <mergeCell ref="K1585:L1585"/>
    <mergeCell ref="M1585:O1585"/>
    <mergeCell ref="K1586:L1586"/>
    <mergeCell ref="M1586:O1586"/>
    <mergeCell ref="K1587:L1587"/>
    <mergeCell ref="M1587:O1587"/>
    <mergeCell ref="K1590:L1590"/>
    <mergeCell ref="K1591:L1591"/>
    <mergeCell ref="M1593:O1593"/>
    <mergeCell ref="K1574:L1574"/>
    <mergeCell ref="K1575:L1575"/>
    <mergeCell ref="M1575:O1575"/>
    <mergeCell ref="K1527:L1527"/>
    <mergeCell ref="M1527:O1527"/>
    <mergeCell ref="B1528:B1535"/>
    <mergeCell ref="K1528:L1528"/>
    <mergeCell ref="M1528:O1528"/>
    <mergeCell ref="K1529:L1529"/>
    <mergeCell ref="M1529:O1529"/>
    <mergeCell ref="M1530:O1530"/>
    <mergeCell ref="N1536:R1536"/>
    <mergeCell ref="K1560:L1560"/>
    <mergeCell ref="K1561:L1561"/>
    <mergeCell ref="M1561:O1561"/>
    <mergeCell ref="K1562:L1562"/>
    <mergeCell ref="M1562:O1562"/>
    <mergeCell ref="K1540:L1540"/>
    <mergeCell ref="K1541:L1541"/>
    <mergeCell ref="M1541:O1541"/>
    <mergeCell ref="K1542:L1542"/>
    <mergeCell ref="M1542:O1542"/>
    <mergeCell ref="K1543:L1543"/>
    <mergeCell ref="M1543:O1543"/>
    <mergeCell ref="K1544:L1544"/>
    <mergeCell ref="M1544:O1544"/>
    <mergeCell ref="K1545:L1545"/>
    <mergeCell ref="M1545:O1545"/>
    <mergeCell ref="M1522:O1522"/>
    <mergeCell ref="K1415:L1415"/>
    <mergeCell ref="M1415:O1415"/>
    <mergeCell ref="K1416:L1416"/>
    <mergeCell ref="M1416:O1416"/>
    <mergeCell ref="K1436:L1436"/>
    <mergeCell ref="M1436:O1436"/>
    <mergeCell ref="K1437:L1437"/>
    <mergeCell ref="B1486:B1493"/>
    <mergeCell ref="M1486:O1486"/>
    <mergeCell ref="N1494:R1494"/>
    <mergeCell ref="B1496:B1503"/>
    <mergeCell ref="M1496:O1496"/>
    <mergeCell ref="B1505:C1505"/>
    <mergeCell ref="K1505:N1505"/>
    <mergeCell ref="K1526:L1526"/>
    <mergeCell ref="N1526:R1526"/>
    <mergeCell ref="B1476:B1483"/>
    <mergeCell ref="K1482:L1482"/>
    <mergeCell ref="M1482:O1482"/>
    <mergeCell ref="K1483:L1483"/>
    <mergeCell ref="M1483:O1483"/>
    <mergeCell ref="K1484:L1484"/>
    <mergeCell ref="N1484:R1484"/>
    <mergeCell ref="K1485:L1485"/>
    <mergeCell ref="M1485:O1485"/>
    <mergeCell ref="K1516:L1516"/>
    <mergeCell ref="N1516:R1516"/>
    <mergeCell ref="K1517:L1517"/>
    <mergeCell ref="K1521:L1521"/>
    <mergeCell ref="M1521:O1521"/>
    <mergeCell ref="K1522:L1522"/>
    <mergeCell ref="K1518:L1518"/>
    <mergeCell ref="M1518:O1518"/>
    <mergeCell ref="K1390:L1390"/>
    <mergeCell ref="K1391:L1391"/>
    <mergeCell ref="K1371:L1371"/>
    <mergeCell ref="M1371:O1371"/>
    <mergeCell ref="K1372:L1372"/>
    <mergeCell ref="M1372:O1372"/>
    <mergeCell ref="M1391:O1391"/>
    <mergeCell ref="K1392:L1392"/>
    <mergeCell ref="K1441:L1441"/>
    <mergeCell ref="M1441:O1441"/>
    <mergeCell ref="N1400:R1400"/>
    <mergeCell ref="B1402:B1409"/>
    <mergeCell ref="M1408:O1408"/>
    <mergeCell ref="N1410:R1410"/>
    <mergeCell ref="B1412:B1419"/>
    <mergeCell ref="M1418:O1418"/>
    <mergeCell ref="B1421:C1421"/>
    <mergeCell ref="K1421:N1421"/>
    <mergeCell ref="N1422:R1422"/>
    <mergeCell ref="K1428:L1428"/>
    <mergeCell ref="K1429:L1429"/>
    <mergeCell ref="M1429:O1429"/>
    <mergeCell ref="K1430:L1430"/>
    <mergeCell ref="M1430:O1430"/>
    <mergeCell ref="K1431:L1431"/>
    <mergeCell ref="M1431:O1431"/>
    <mergeCell ref="K1432:L1432"/>
    <mergeCell ref="K1433:L1433"/>
    <mergeCell ref="M1517:O1517"/>
    <mergeCell ref="K1503:L1503"/>
    <mergeCell ref="B1360:B1367"/>
    <mergeCell ref="M1364:O1364"/>
    <mergeCell ref="N1368:R1368"/>
    <mergeCell ref="B1370:B1377"/>
    <mergeCell ref="M1374:O1374"/>
    <mergeCell ref="B1379:C1379"/>
    <mergeCell ref="K1379:N1379"/>
    <mergeCell ref="N1380:R1380"/>
    <mergeCell ref="K1384:L1384"/>
    <mergeCell ref="K1385:L1385"/>
    <mergeCell ref="M1385:O1385"/>
    <mergeCell ref="K1386:L1386"/>
    <mergeCell ref="M1386:O1386"/>
    <mergeCell ref="K1387:L1387"/>
    <mergeCell ref="M1387:O1387"/>
    <mergeCell ref="K1388:L1388"/>
    <mergeCell ref="M1388:O1388"/>
    <mergeCell ref="K1373:L1373"/>
    <mergeCell ref="M1373:O1373"/>
    <mergeCell ref="K1364:L1364"/>
    <mergeCell ref="K1365:L1365"/>
    <mergeCell ref="M1365:O1365"/>
    <mergeCell ref="K1366:L1366"/>
    <mergeCell ref="M1366:O1366"/>
    <mergeCell ref="K1367:L1367"/>
    <mergeCell ref="M1367:O1367"/>
    <mergeCell ref="K1368:L1368"/>
    <mergeCell ref="K1369:L1369"/>
    <mergeCell ref="M1369:O1369"/>
    <mergeCell ref="K1370:L1370"/>
    <mergeCell ref="M1370:O1370"/>
    <mergeCell ref="B1350:B1357"/>
    <mergeCell ref="K1350:L1350"/>
    <mergeCell ref="M1350:O1350"/>
    <mergeCell ref="K1351:L1351"/>
    <mergeCell ref="M1351:O1351"/>
    <mergeCell ref="K1352:L1352"/>
    <mergeCell ref="M1352:O1352"/>
    <mergeCell ref="K1353:L1353"/>
    <mergeCell ref="M1353:O1353"/>
    <mergeCell ref="M1354:O1354"/>
    <mergeCell ref="N1316:R1316"/>
    <mergeCell ref="B1318:B1325"/>
    <mergeCell ref="M1320:O1320"/>
    <mergeCell ref="N1326:R1326"/>
    <mergeCell ref="B1328:B1335"/>
    <mergeCell ref="M1330:O1330"/>
    <mergeCell ref="B1337:C1337"/>
    <mergeCell ref="K1337:N1337"/>
    <mergeCell ref="N1338:R1338"/>
    <mergeCell ref="K1340:L1340"/>
    <mergeCell ref="K1341:L1341"/>
    <mergeCell ref="M1341:O1341"/>
    <mergeCell ref="K1342:L1342"/>
    <mergeCell ref="M1342:O1342"/>
    <mergeCell ref="K1343:L1343"/>
    <mergeCell ref="M1343:O1343"/>
    <mergeCell ref="K1344:L1344"/>
    <mergeCell ref="M1344:O1344"/>
    <mergeCell ref="K1345:L1345"/>
    <mergeCell ref="K1354:L1354"/>
    <mergeCell ref="K1355:L1355"/>
    <mergeCell ref="M1355:O1355"/>
    <mergeCell ref="K1306:L1306"/>
    <mergeCell ref="N1306:R1306"/>
    <mergeCell ref="K1307:L1307"/>
    <mergeCell ref="M1307:O1307"/>
    <mergeCell ref="B1308:B1315"/>
    <mergeCell ref="K1308:L1308"/>
    <mergeCell ref="M1308:O1308"/>
    <mergeCell ref="K1309:L1309"/>
    <mergeCell ref="M1309:O1309"/>
    <mergeCell ref="M1310:O1310"/>
    <mergeCell ref="B1266:B1273"/>
    <mergeCell ref="M1266:O1266"/>
    <mergeCell ref="N1274:R1274"/>
    <mergeCell ref="B1276:B1283"/>
    <mergeCell ref="M1276:O1276"/>
    <mergeCell ref="N1284:R1284"/>
    <mergeCell ref="B1286:B1293"/>
    <mergeCell ref="M1286:O1286"/>
    <mergeCell ref="B1295:C1295"/>
    <mergeCell ref="K1295:N1295"/>
    <mergeCell ref="K1296:L1296"/>
    <mergeCell ref="N1296:R1296"/>
    <mergeCell ref="K1297:L1297"/>
    <mergeCell ref="M1297:O1297"/>
    <mergeCell ref="B1298:B1305"/>
    <mergeCell ref="K1298:L1298"/>
    <mergeCell ref="M1298:O1298"/>
    <mergeCell ref="K1299:L1299"/>
    <mergeCell ref="M1299:O1299"/>
    <mergeCell ref="K1300:L1300"/>
    <mergeCell ref="M1300:O1300"/>
    <mergeCell ref="K1301:L1301"/>
    <mergeCell ref="B1214:B1221"/>
    <mergeCell ref="K1218:L1218"/>
    <mergeCell ref="M1218:O1218"/>
    <mergeCell ref="K1219:L1219"/>
    <mergeCell ref="M1219:O1219"/>
    <mergeCell ref="K1220:L1220"/>
    <mergeCell ref="M1220:O1220"/>
    <mergeCell ref="K1221:L1221"/>
    <mergeCell ref="M1221:O1221"/>
    <mergeCell ref="K1254:L1254"/>
    <mergeCell ref="K1255:L1255"/>
    <mergeCell ref="M1255:O1255"/>
    <mergeCell ref="K1256:L1256"/>
    <mergeCell ref="M1256:O1256"/>
    <mergeCell ref="K1257:L1257"/>
    <mergeCell ref="M1257:O1257"/>
    <mergeCell ref="K1258:L1258"/>
    <mergeCell ref="M1258:O1258"/>
    <mergeCell ref="M1251:O1251"/>
    <mergeCell ref="B1256:B1263"/>
    <mergeCell ref="M1263:O1263"/>
    <mergeCell ref="K1232:L1232"/>
    <mergeCell ref="N1232:R1232"/>
    <mergeCell ref="M1236:O1236"/>
    <mergeCell ref="K1237:L1237"/>
    <mergeCell ref="M1237:O1237"/>
    <mergeCell ref="K1238:L1238"/>
    <mergeCell ref="M1238:O1238"/>
    <mergeCell ref="K1239:L1239"/>
    <mergeCell ref="M1239:O1239"/>
    <mergeCell ref="K1240:L1240"/>
    <mergeCell ref="M1240:O1240"/>
    <mergeCell ref="B1182:B1189"/>
    <mergeCell ref="M1188:O1188"/>
    <mergeCell ref="N1190:R1190"/>
    <mergeCell ref="B1192:B1199"/>
    <mergeCell ref="M1198:O1198"/>
    <mergeCell ref="N1200:R1200"/>
    <mergeCell ref="B1202:B1209"/>
    <mergeCell ref="M1208:O1208"/>
    <mergeCell ref="B1172:B1179"/>
    <mergeCell ref="K1174:L1174"/>
    <mergeCell ref="M1174:O1174"/>
    <mergeCell ref="K1175:L1175"/>
    <mergeCell ref="M1175:O1175"/>
    <mergeCell ref="K1176:L1176"/>
    <mergeCell ref="M1176:O1176"/>
    <mergeCell ref="K1177:L1177"/>
    <mergeCell ref="M1177:O1177"/>
    <mergeCell ref="M1178:O1178"/>
    <mergeCell ref="K1208:L1208"/>
    <mergeCell ref="K1209:L1209"/>
    <mergeCell ref="M1209:O1209"/>
    <mergeCell ref="M1187:O1187"/>
    <mergeCell ref="K1188:L1188"/>
    <mergeCell ref="K1189:L1189"/>
    <mergeCell ref="M1189:O1189"/>
    <mergeCell ref="K1190:L1190"/>
    <mergeCell ref="K1191:L1191"/>
    <mergeCell ref="M1191:O1191"/>
    <mergeCell ref="K1192:L1192"/>
    <mergeCell ref="K1194:L1194"/>
    <mergeCell ref="M1194:O1194"/>
    <mergeCell ref="K1195:L1195"/>
    <mergeCell ref="M1164:O1164"/>
    <mergeCell ref="B1130:B1137"/>
    <mergeCell ref="K1130:L1130"/>
    <mergeCell ref="M1130:O1130"/>
    <mergeCell ref="K1131:L1131"/>
    <mergeCell ref="M1131:O1131"/>
    <mergeCell ref="K1132:L1132"/>
    <mergeCell ref="M1132:O1132"/>
    <mergeCell ref="K1133:L1133"/>
    <mergeCell ref="M1133:O1133"/>
    <mergeCell ref="M1134:O1134"/>
    <mergeCell ref="K1164:L1164"/>
    <mergeCell ref="K1165:L1165"/>
    <mergeCell ref="M1165:O1165"/>
    <mergeCell ref="K1166:L1166"/>
    <mergeCell ref="M1166:O1166"/>
    <mergeCell ref="K1167:L1167"/>
    <mergeCell ref="M1167:O1167"/>
    <mergeCell ref="M1143:O1143"/>
    <mergeCell ref="K1144:L1144"/>
    <mergeCell ref="K1145:L1145"/>
    <mergeCell ref="M1145:O1145"/>
    <mergeCell ref="K1147:L1147"/>
    <mergeCell ref="B1140:B1147"/>
    <mergeCell ref="M1144:O1144"/>
    <mergeCell ref="M1147:O1147"/>
    <mergeCell ref="K1148:L1148"/>
    <mergeCell ref="K1149:L1149"/>
    <mergeCell ref="M1149:O1149"/>
    <mergeCell ref="K1150:L1150"/>
    <mergeCell ref="M1150:O1150"/>
    <mergeCell ref="K1151:L1151"/>
    <mergeCell ref="B1098:B1105"/>
    <mergeCell ref="M1100:O1100"/>
    <mergeCell ref="N1106:R1106"/>
    <mergeCell ref="B1108:B1115"/>
    <mergeCell ref="M1110:O1110"/>
    <mergeCell ref="N1116:R1116"/>
    <mergeCell ref="B1118:B1125"/>
    <mergeCell ref="M1120:O1120"/>
    <mergeCell ref="K1085:N1085"/>
    <mergeCell ref="K1086:L1086"/>
    <mergeCell ref="N1086:R1086"/>
    <mergeCell ref="K1087:L1087"/>
    <mergeCell ref="M1087:O1087"/>
    <mergeCell ref="B1088:B1095"/>
    <mergeCell ref="K1088:L1088"/>
    <mergeCell ref="M1088:O1088"/>
    <mergeCell ref="K1089:L1089"/>
    <mergeCell ref="M1089:O1089"/>
    <mergeCell ref="M1090:O1090"/>
    <mergeCell ref="K1120:L1120"/>
    <mergeCell ref="K1121:L1121"/>
    <mergeCell ref="M1121:O1121"/>
    <mergeCell ref="K1122:L1122"/>
    <mergeCell ref="M1122:O1122"/>
    <mergeCell ref="K1123:L1123"/>
    <mergeCell ref="M1123:O1123"/>
    <mergeCell ref="K1124:L1124"/>
    <mergeCell ref="M1124:O1124"/>
    <mergeCell ref="K1125:L1125"/>
    <mergeCell ref="M1108:O1108"/>
    <mergeCell ref="K1109:L1109"/>
    <mergeCell ref="M1109:O1109"/>
    <mergeCell ref="B1066:B1073"/>
    <mergeCell ref="M1066:O1066"/>
    <mergeCell ref="N1074:R1074"/>
    <mergeCell ref="B992:B999"/>
    <mergeCell ref="K998:L998"/>
    <mergeCell ref="M998:O998"/>
    <mergeCell ref="K999:L999"/>
    <mergeCell ref="M999:O999"/>
    <mergeCell ref="K1044:L1044"/>
    <mergeCell ref="N1044:R1044"/>
    <mergeCell ref="K1045:L1045"/>
    <mergeCell ref="M1045:O1045"/>
    <mergeCell ref="M1055:O1055"/>
    <mergeCell ref="K1056:L1056"/>
    <mergeCell ref="K1057:L1057"/>
    <mergeCell ref="M1057:O1057"/>
    <mergeCell ref="K1058:L1058"/>
    <mergeCell ref="M1058:O1058"/>
    <mergeCell ref="K1059:L1059"/>
    <mergeCell ref="M1059:O1059"/>
    <mergeCell ref="K1060:L1060"/>
    <mergeCell ref="M1060:O1060"/>
    <mergeCell ref="K1061:L1061"/>
    <mergeCell ref="M1061:O1061"/>
    <mergeCell ref="K1062:L1062"/>
    <mergeCell ref="M1062:O1062"/>
    <mergeCell ref="K1066:L1066"/>
    <mergeCell ref="K1067:L1067"/>
    <mergeCell ref="M1067:O1067"/>
    <mergeCell ref="K1068:L1068"/>
    <mergeCell ref="M1068:O1068"/>
    <mergeCell ref="K1069:L1069"/>
    <mergeCell ref="B959:C959"/>
    <mergeCell ref="K959:N959"/>
    <mergeCell ref="N960:R960"/>
    <mergeCell ref="B962:B969"/>
    <mergeCell ref="M968:O968"/>
    <mergeCell ref="N970:R970"/>
    <mergeCell ref="B972:B979"/>
    <mergeCell ref="M978:O978"/>
    <mergeCell ref="N980:R980"/>
    <mergeCell ref="B950:B957"/>
    <mergeCell ref="K954:L954"/>
    <mergeCell ref="M954:O954"/>
    <mergeCell ref="K955:L955"/>
    <mergeCell ref="M955:O955"/>
    <mergeCell ref="K956:L956"/>
    <mergeCell ref="M956:O956"/>
    <mergeCell ref="K957:L957"/>
    <mergeCell ref="M957:O957"/>
    <mergeCell ref="M967:O967"/>
    <mergeCell ref="K968:L968"/>
    <mergeCell ref="K969:L969"/>
    <mergeCell ref="M969:O969"/>
    <mergeCell ref="K970:L970"/>
    <mergeCell ref="K971:L971"/>
    <mergeCell ref="M971:O971"/>
    <mergeCell ref="K972:L972"/>
    <mergeCell ref="M972:O972"/>
    <mergeCell ref="K973:L973"/>
    <mergeCell ref="M973:O973"/>
    <mergeCell ref="B917:C917"/>
    <mergeCell ref="K917:N917"/>
    <mergeCell ref="N918:R918"/>
    <mergeCell ref="B920:B927"/>
    <mergeCell ref="M924:O924"/>
    <mergeCell ref="N928:R928"/>
    <mergeCell ref="B930:B937"/>
    <mergeCell ref="M934:O934"/>
    <mergeCell ref="N938:R938"/>
    <mergeCell ref="B908:B915"/>
    <mergeCell ref="K910:L910"/>
    <mergeCell ref="M910:O910"/>
    <mergeCell ref="K911:L911"/>
    <mergeCell ref="M911:O911"/>
    <mergeCell ref="K912:L912"/>
    <mergeCell ref="M912:O912"/>
    <mergeCell ref="K913:L913"/>
    <mergeCell ref="M913:O913"/>
    <mergeCell ref="M914:O914"/>
    <mergeCell ref="M923:O923"/>
    <mergeCell ref="K924:L924"/>
    <mergeCell ref="K925:L925"/>
    <mergeCell ref="M925:O925"/>
    <mergeCell ref="K926:L926"/>
    <mergeCell ref="M926:O926"/>
    <mergeCell ref="K927:L927"/>
    <mergeCell ref="M927:O927"/>
    <mergeCell ref="K928:L928"/>
    <mergeCell ref="K929:L929"/>
    <mergeCell ref="B875:C875"/>
    <mergeCell ref="K875:N875"/>
    <mergeCell ref="N876:R876"/>
    <mergeCell ref="B878:B885"/>
    <mergeCell ref="M880:O880"/>
    <mergeCell ref="N886:R886"/>
    <mergeCell ref="B888:B895"/>
    <mergeCell ref="M890:O890"/>
    <mergeCell ref="N896:R896"/>
    <mergeCell ref="B866:B873"/>
    <mergeCell ref="K866:L866"/>
    <mergeCell ref="M866:O866"/>
    <mergeCell ref="K867:L867"/>
    <mergeCell ref="M867:O867"/>
    <mergeCell ref="K868:L868"/>
    <mergeCell ref="M868:O868"/>
    <mergeCell ref="K869:L869"/>
    <mergeCell ref="M869:O869"/>
    <mergeCell ref="M870:O870"/>
    <mergeCell ref="M879:O879"/>
    <mergeCell ref="K880:L880"/>
    <mergeCell ref="K881:L881"/>
    <mergeCell ref="M881:O881"/>
    <mergeCell ref="K882:L882"/>
    <mergeCell ref="M882:O882"/>
    <mergeCell ref="K883:L883"/>
    <mergeCell ref="M883:O883"/>
    <mergeCell ref="K884:L884"/>
    <mergeCell ref="M884:O884"/>
    <mergeCell ref="K887:L887"/>
    <mergeCell ref="M887:O887"/>
    <mergeCell ref="K888:L888"/>
    <mergeCell ref="N834:R834"/>
    <mergeCell ref="B836:B843"/>
    <mergeCell ref="M836:O836"/>
    <mergeCell ref="N844:R844"/>
    <mergeCell ref="B846:B853"/>
    <mergeCell ref="M846:O846"/>
    <mergeCell ref="N854:R854"/>
    <mergeCell ref="B856:B863"/>
    <mergeCell ref="M856:O856"/>
    <mergeCell ref="K823:L823"/>
    <mergeCell ref="M823:O823"/>
    <mergeCell ref="B824:B831"/>
    <mergeCell ref="K824:L824"/>
    <mergeCell ref="M824:O824"/>
    <mergeCell ref="K825:L825"/>
    <mergeCell ref="M825:O825"/>
    <mergeCell ref="M826:O826"/>
    <mergeCell ref="B833:C833"/>
    <mergeCell ref="K833:N833"/>
    <mergeCell ref="K856:L856"/>
    <mergeCell ref="K857:L857"/>
    <mergeCell ref="M857:O857"/>
    <mergeCell ref="K858:L858"/>
    <mergeCell ref="M858:O858"/>
    <mergeCell ref="K859:L859"/>
    <mergeCell ref="M859:O859"/>
    <mergeCell ref="K860:L860"/>
    <mergeCell ref="M860:O860"/>
    <mergeCell ref="K861:L861"/>
    <mergeCell ref="K863:L863"/>
    <mergeCell ref="M863:O863"/>
    <mergeCell ref="M835:O835"/>
    <mergeCell ref="B762:B769"/>
    <mergeCell ref="M768:O768"/>
    <mergeCell ref="N770:R770"/>
    <mergeCell ref="B772:B779"/>
    <mergeCell ref="K778:L778"/>
    <mergeCell ref="M778:O778"/>
    <mergeCell ref="K779:L779"/>
    <mergeCell ref="M779:O779"/>
    <mergeCell ref="B814:B821"/>
    <mergeCell ref="M820:O820"/>
    <mergeCell ref="K821:L821"/>
    <mergeCell ref="M821:O821"/>
    <mergeCell ref="K802:L802"/>
    <mergeCell ref="N802:R802"/>
    <mergeCell ref="K803:L803"/>
    <mergeCell ref="M803:O803"/>
    <mergeCell ref="B804:B811"/>
    <mergeCell ref="K804:L804"/>
    <mergeCell ref="M804:O804"/>
    <mergeCell ref="K805:L805"/>
    <mergeCell ref="M805:O805"/>
    <mergeCell ref="K806:L806"/>
    <mergeCell ref="M806:O806"/>
    <mergeCell ref="M808:O808"/>
    <mergeCell ref="K809:L809"/>
    <mergeCell ref="M809:O809"/>
    <mergeCell ref="K808:L808"/>
    <mergeCell ref="M776:O776"/>
    <mergeCell ref="K777:L777"/>
    <mergeCell ref="M777:O777"/>
    <mergeCell ref="K788:L788"/>
    <mergeCell ref="K811:L811"/>
    <mergeCell ref="M730:O730"/>
    <mergeCell ref="K731:L731"/>
    <mergeCell ref="M731:O731"/>
    <mergeCell ref="K732:L732"/>
    <mergeCell ref="M732:O732"/>
    <mergeCell ref="K733:L733"/>
    <mergeCell ref="M733:O733"/>
    <mergeCell ref="B720:B727"/>
    <mergeCell ref="M724:O724"/>
    <mergeCell ref="N728:R728"/>
    <mergeCell ref="K780:L780"/>
    <mergeCell ref="N780:R780"/>
    <mergeCell ref="K781:L781"/>
    <mergeCell ref="M781:O781"/>
    <mergeCell ref="B782:B789"/>
    <mergeCell ref="M782:O782"/>
    <mergeCell ref="B791:C791"/>
    <mergeCell ref="K791:N791"/>
    <mergeCell ref="K782:L782"/>
    <mergeCell ref="K783:L783"/>
    <mergeCell ref="M783:O783"/>
    <mergeCell ref="K784:L784"/>
    <mergeCell ref="M784:O784"/>
    <mergeCell ref="K785:L785"/>
    <mergeCell ref="M785:O785"/>
    <mergeCell ref="K786:L786"/>
    <mergeCell ref="M786:O786"/>
    <mergeCell ref="K787:L787"/>
    <mergeCell ref="M787:O787"/>
    <mergeCell ref="M789:O789"/>
    <mergeCell ref="K768:L768"/>
    <mergeCell ref="K769:L769"/>
    <mergeCell ref="B698:B705"/>
    <mergeCell ref="M704:O704"/>
    <mergeCell ref="B707:C707"/>
    <mergeCell ref="K707:N707"/>
    <mergeCell ref="N708:R708"/>
    <mergeCell ref="B710:B717"/>
    <mergeCell ref="M714:O714"/>
    <mergeCell ref="N718:R718"/>
    <mergeCell ref="K724:L724"/>
    <mergeCell ref="K725:L725"/>
    <mergeCell ref="M725:O725"/>
    <mergeCell ref="K726:L726"/>
    <mergeCell ref="M726:O726"/>
    <mergeCell ref="K727:L727"/>
    <mergeCell ref="M727:O727"/>
    <mergeCell ref="K728:L728"/>
    <mergeCell ref="K729:L729"/>
    <mergeCell ref="M729:O729"/>
    <mergeCell ref="K720:L720"/>
    <mergeCell ref="M720:O720"/>
    <mergeCell ref="K721:L721"/>
    <mergeCell ref="M721:O721"/>
    <mergeCell ref="K722:L722"/>
    <mergeCell ref="M722:O722"/>
    <mergeCell ref="K723:L723"/>
    <mergeCell ref="M723:O723"/>
    <mergeCell ref="K718:L718"/>
    <mergeCell ref="K719:L719"/>
    <mergeCell ref="M719:O719"/>
    <mergeCell ref="N654:R654"/>
    <mergeCell ref="B656:B663"/>
    <mergeCell ref="M660:O660"/>
    <mergeCell ref="B665:C665"/>
    <mergeCell ref="K665:N665"/>
    <mergeCell ref="N666:R666"/>
    <mergeCell ref="B668:B675"/>
    <mergeCell ref="M670:O670"/>
    <mergeCell ref="N676:R676"/>
    <mergeCell ref="K680:L680"/>
    <mergeCell ref="K681:L681"/>
    <mergeCell ref="M681:O681"/>
    <mergeCell ref="K682:L682"/>
    <mergeCell ref="M682:O682"/>
    <mergeCell ref="K683:L683"/>
    <mergeCell ref="M683:O683"/>
    <mergeCell ref="K684:L684"/>
    <mergeCell ref="M684:O684"/>
    <mergeCell ref="B678:B685"/>
    <mergeCell ref="M680:O680"/>
    <mergeCell ref="K670:L670"/>
    <mergeCell ref="K671:L671"/>
    <mergeCell ref="M671:O671"/>
    <mergeCell ref="K672:L672"/>
    <mergeCell ref="M672:O672"/>
    <mergeCell ref="K673:L673"/>
    <mergeCell ref="M673:O673"/>
    <mergeCell ref="K674:L674"/>
    <mergeCell ref="M674:O674"/>
    <mergeCell ref="K675:L675"/>
    <mergeCell ref="M675:O675"/>
    <mergeCell ref="K676:L676"/>
    <mergeCell ref="B646:B653"/>
    <mergeCell ref="K646:L646"/>
    <mergeCell ref="M646:O646"/>
    <mergeCell ref="K647:L647"/>
    <mergeCell ref="M647:O647"/>
    <mergeCell ref="K648:L648"/>
    <mergeCell ref="M648:O648"/>
    <mergeCell ref="K649:L649"/>
    <mergeCell ref="M649:O649"/>
    <mergeCell ref="M650:O650"/>
    <mergeCell ref="B623:C623"/>
    <mergeCell ref="K623:N623"/>
    <mergeCell ref="N624:R624"/>
    <mergeCell ref="B626:B633"/>
    <mergeCell ref="M626:O626"/>
    <mergeCell ref="N634:R634"/>
    <mergeCell ref="B636:B643"/>
    <mergeCell ref="M636:O636"/>
    <mergeCell ref="N644:R644"/>
    <mergeCell ref="K636:L636"/>
    <mergeCell ref="K637:L637"/>
    <mergeCell ref="M637:O637"/>
    <mergeCell ref="K638:L638"/>
    <mergeCell ref="M638:O638"/>
    <mergeCell ref="K639:L639"/>
    <mergeCell ref="M639:O639"/>
    <mergeCell ref="K640:L640"/>
    <mergeCell ref="M640:O640"/>
    <mergeCell ref="K641:L641"/>
    <mergeCell ref="M641:O641"/>
    <mergeCell ref="K642:L642"/>
    <mergeCell ref="M642:O642"/>
    <mergeCell ref="K605:L605"/>
    <mergeCell ref="M605:O605"/>
    <mergeCell ref="M606:O606"/>
    <mergeCell ref="N612:R612"/>
    <mergeCell ref="B562:B569"/>
    <mergeCell ref="M562:O562"/>
    <mergeCell ref="N570:R570"/>
    <mergeCell ref="B572:B579"/>
    <mergeCell ref="M572:O572"/>
    <mergeCell ref="B581:C581"/>
    <mergeCell ref="K581:N581"/>
    <mergeCell ref="K602:L602"/>
    <mergeCell ref="N602:R602"/>
    <mergeCell ref="K606:L606"/>
    <mergeCell ref="K607:L607"/>
    <mergeCell ref="M607:O607"/>
    <mergeCell ref="K608:L608"/>
    <mergeCell ref="M608:O608"/>
    <mergeCell ref="K609:L609"/>
    <mergeCell ref="M609:O609"/>
    <mergeCell ref="K610:L610"/>
    <mergeCell ref="M610:O610"/>
    <mergeCell ref="K611:L611"/>
    <mergeCell ref="M611:O611"/>
    <mergeCell ref="K612:L612"/>
    <mergeCell ref="K582:L582"/>
    <mergeCell ref="N582:R582"/>
    <mergeCell ref="K583:L583"/>
    <mergeCell ref="M583:O583"/>
    <mergeCell ref="B584:B591"/>
    <mergeCell ref="K584:L584"/>
    <mergeCell ref="M584:O584"/>
    <mergeCell ref="B552:B559"/>
    <mergeCell ref="K558:L558"/>
    <mergeCell ref="M558:O558"/>
    <mergeCell ref="K559:L559"/>
    <mergeCell ref="M559:O559"/>
    <mergeCell ref="K560:L560"/>
    <mergeCell ref="N560:R560"/>
    <mergeCell ref="K561:L561"/>
    <mergeCell ref="M561:O561"/>
    <mergeCell ref="B510:B517"/>
    <mergeCell ref="K514:L514"/>
    <mergeCell ref="M514:O514"/>
    <mergeCell ref="K515:L515"/>
    <mergeCell ref="M515:O515"/>
    <mergeCell ref="K516:L516"/>
    <mergeCell ref="M516:O516"/>
    <mergeCell ref="K517:L517"/>
    <mergeCell ref="M517:O517"/>
    <mergeCell ref="B542:B549"/>
    <mergeCell ref="K540:L540"/>
    <mergeCell ref="K541:L541"/>
    <mergeCell ref="M541:O541"/>
    <mergeCell ref="K542:L542"/>
    <mergeCell ref="M542:O542"/>
    <mergeCell ref="K543:L543"/>
    <mergeCell ref="M543:O543"/>
    <mergeCell ref="K544:L544"/>
    <mergeCell ref="M544:O544"/>
    <mergeCell ref="K545:L545"/>
    <mergeCell ref="M545:O545"/>
    <mergeCell ref="K546:L546"/>
    <mergeCell ref="M546:O546"/>
    <mergeCell ref="B478:B485"/>
    <mergeCell ref="M484:O484"/>
    <mergeCell ref="N486:R486"/>
    <mergeCell ref="B488:B495"/>
    <mergeCell ref="M494:O494"/>
    <mergeCell ref="B497:C497"/>
    <mergeCell ref="K497:N497"/>
    <mergeCell ref="N498:R498"/>
    <mergeCell ref="B468:B475"/>
    <mergeCell ref="K470:L470"/>
    <mergeCell ref="M470:O470"/>
    <mergeCell ref="K471:L471"/>
    <mergeCell ref="M471:O471"/>
    <mergeCell ref="K472:L472"/>
    <mergeCell ref="M472:O472"/>
    <mergeCell ref="K473:L473"/>
    <mergeCell ref="M473:O473"/>
    <mergeCell ref="M474:O474"/>
    <mergeCell ref="M483:O483"/>
    <mergeCell ref="K484:L484"/>
    <mergeCell ref="K485:L485"/>
    <mergeCell ref="M485:O485"/>
    <mergeCell ref="K486:L486"/>
    <mergeCell ref="K487:L487"/>
    <mergeCell ref="M487:O487"/>
    <mergeCell ref="K488:L488"/>
    <mergeCell ref="M488:O488"/>
    <mergeCell ref="K489:L489"/>
    <mergeCell ref="M489:O489"/>
    <mergeCell ref="K490:L490"/>
    <mergeCell ref="M490:O490"/>
    <mergeCell ref="B436:B443"/>
    <mergeCell ref="M440:O440"/>
    <mergeCell ref="N444:R444"/>
    <mergeCell ref="B446:B453"/>
    <mergeCell ref="M450:O450"/>
    <mergeCell ref="B455:C455"/>
    <mergeCell ref="K455:N455"/>
    <mergeCell ref="N456:R456"/>
    <mergeCell ref="B426:B433"/>
    <mergeCell ref="K426:L426"/>
    <mergeCell ref="M426:O426"/>
    <mergeCell ref="K427:L427"/>
    <mergeCell ref="M427:O427"/>
    <mergeCell ref="K428:L428"/>
    <mergeCell ref="M428:O428"/>
    <mergeCell ref="K429:L429"/>
    <mergeCell ref="M429:O429"/>
    <mergeCell ref="M430:O430"/>
    <mergeCell ref="M439:O439"/>
    <mergeCell ref="K440:L440"/>
    <mergeCell ref="K441:L441"/>
    <mergeCell ref="M441:O441"/>
    <mergeCell ref="K442:L442"/>
    <mergeCell ref="M442:O442"/>
    <mergeCell ref="K443:L443"/>
    <mergeCell ref="M443:O443"/>
    <mergeCell ref="K444:L444"/>
    <mergeCell ref="K445:L445"/>
    <mergeCell ref="M445:O445"/>
    <mergeCell ref="K446:L446"/>
    <mergeCell ref="M446:O446"/>
    <mergeCell ref="B394:B401"/>
    <mergeCell ref="M396:O396"/>
    <mergeCell ref="N402:R402"/>
    <mergeCell ref="B404:B411"/>
    <mergeCell ref="M406:O406"/>
    <mergeCell ref="B413:C413"/>
    <mergeCell ref="K413:N413"/>
    <mergeCell ref="N414:R414"/>
    <mergeCell ref="K382:L382"/>
    <mergeCell ref="N382:R382"/>
    <mergeCell ref="K383:L383"/>
    <mergeCell ref="M383:O383"/>
    <mergeCell ref="B384:B391"/>
    <mergeCell ref="K384:L384"/>
    <mergeCell ref="M384:O384"/>
    <mergeCell ref="K385:L385"/>
    <mergeCell ref="M385:O385"/>
    <mergeCell ref="M386:O386"/>
    <mergeCell ref="M395:O395"/>
    <mergeCell ref="K396:L396"/>
    <mergeCell ref="K397:L397"/>
    <mergeCell ref="M397:O397"/>
    <mergeCell ref="K398:L398"/>
    <mergeCell ref="M398:O398"/>
    <mergeCell ref="K399:L399"/>
    <mergeCell ref="M399:O399"/>
    <mergeCell ref="K400:L400"/>
    <mergeCell ref="M400:O400"/>
    <mergeCell ref="K401:L401"/>
    <mergeCell ref="M401:O401"/>
    <mergeCell ref="K402:L402"/>
    <mergeCell ref="K403:L403"/>
    <mergeCell ref="B342:B349"/>
    <mergeCell ref="M342:O342"/>
    <mergeCell ref="N350:R350"/>
    <mergeCell ref="B352:B359"/>
    <mergeCell ref="M352:O352"/>
    <mergeCell ref="N360:R360"/>
    <mergeCell ref="B362:B369"/>
    <mergeCell ref="M362:O362"/>
    <mergeCell ref="B371:C371"/>
    <mergeCell ref="K371:N371"/>
    <mergeCell ref="B332:B339"/>
    <mergeCell ref="K338:L338"/>
    <mergeCell ref="M338:O338"/>
    <mergeCell ref="K339:L339"/>
    <mergeCell ref="M339:O339"/>
    <mergeCell ref="K340:L340"/>
    <mergeCell ref="N340:R340"/>
    <mergeCell ref="K341:L341"/>
    <mergeCell ref="M341:O341"/>
    <mergeCell ref="K362:L362"/>
    <mergeCell ref="K363:L363"/>
    <mergeCell ref="M363:O363"/>
    <mergeCell ref="K364:L364"/>
    <mergeCell ref="M364:O364"/>
    <mergeCell ref="K365:L365"/>
    <mergeCell ref="M365:O365"/>
    <mergeCell ref="K366:L366"/>
    <mergeCell ref="M366:O366"/>
    <mergeCell ref="K367:L367"/>
    <mergeCell ref="M367:O367"/>
    <mergeCell ref="K368:L368"/>
    <mergeCell ref="M368:O368"/>
    <mergeCell ref="B290:B297"/>
    <mergeCell ref="K294:L294"/>
    <mergeCell ref="M294:O294"/>
    <mergeCell ref="K295:L295"/>
    <mergeCell ref="M295:O295"/>
    <mergeCell ref="K296:L296"/>
    <mergeCell ref="M296:O296"/>
    <mergeCell ref="K297:L297"/>
    <mergeCell ref="M297:O297"/>
    <mergeCell ref="N256:R256"/>
    <mergeCell ref="B258:B265"/>
    <mergeCell ref="M264:O264"/>
    <mergeCell ref="N266:R266"/>
    <mergeCell ref="B268:B275"/>
    <mergeCell ref="M274:O274"/>
    <mergeCell ref="N276:R276"/>
    <mergeCell ref="B278:B285"/>
    <mergeCell ref="M284:O284"/>
    <mergeCell ref="K284:L284"/>
    <mergeCell ref="K285:L285"/>
    <mergeCell ref="M285:O285"/>
    <mergeCell ref="K288:L288"/>
    <mergeCell ref="K289:L289"/>
    <mergeCell ref="M289:O289"/>
    <mergeCell ref="K290:L290"/>
    <mergeCell ref="M290:O290"/>
    <mergeCell ref="K291:L291"/>
    <mergeCell ref="M291:O291"/>
    <mergeCell ref="K292:L292"/>
    <mergeCell ref="M292:O292"/>
    <mergeCell ref="K293:L293"/>
    <mergeCell ref="M293:O293"/>
    <mergeCell ref="M252:O252"/>
    <mergeCell ref="K253:L253"/>
    <mergeCell ref="M253:O253"/>
    <mergeCell ref="M254:O254"/>
    <mergeCell ref="N214:R214"/>
    <mergeCell ref="B216:B223"/>
    <mergeCell ref="M220:O220"/>
    <mergeCell ref="N224:R224"/>
    <mergeCell ref="B226:B233"/>
    <mergeCell ref="M230:O230"/>
    <mergeCell ref="N234:R234"/>
    <mergeCell ref="B236:B243"/>
    <mergeCell ref="M240:O240"/>
    <mergeCell ref="K240:L240"/>
    <mergeCell ref="K241:L241"/>
    <mergeCell ref="M241:O241"/>
    <mergeCell ref="K242:L242"/>
    <mergeCell ref="M242:O242"/>
    <mergeCell ref="K243:L243"/>
    <mergeCell ref="M243:O243"/>
    <mergeCell ref="K246:L246"/>
    <mergeCell ref="K247:L247"/>
    <mergeCell ref="M247:O247"/>
    <mergeCell ref="K248:L248"/>
    <mergeCell ref="M248:O248"/>
    <mergeCell ref="K249:L249"/>
    <mergeCell ref="K254:L254"/>
    <mergeCell ref="B245:C245"/>
    <mergeCell ref="M237:O237"/>
    <mergeCell ref="K238:L238"/>
    <mergeCell ref="M238:O238"/>
    <mergeCell ref="K239:L239"/>
    <mergeCell ref="B206:B213"/>
    <mergeCell ref="K206:L206"/>
    <mergeCell ref="M206:O206"/>
    <mergeCell ref="K207:L207"/>
    <mergeCell ref="M207:O207"/>
    <mergeCell ref="K208:L208"/>
    <mergeCell ref="M208:O208"/>
    <mergeCell ref="K209:L209"/>
    <mergeCell ref="M209:O209"/>
    <mergeCell ref="M210:O210"/>
    <mergeCell ref="N172:R172"/>
    <mergeCell ref="B174:B181"/>
    <mergeCell ref="M176:O176"/>
    <mergeCell ref="N182:R182"/>
    <mergeCell ref="B184:B191"/>
    <mergeCell ref="M186:O186"/>
    <mergeCell ref="N192:R192"/>
    <mergeCell ref="B194:B201"/>
    <mergeCell ref="M196:O196"/>
    <mergeCell ref="K196:L196"/>
    <mergeCell ref="K197:L197"/>
    <mergeCell ref="M197:O197"/>
    <mergeCell ref="K198:L198"/>
    <mergeCell ref="M198:O198"/>
    <mergeCell ref="K199:L199"/>
    <mergeCell ref="M199:O199"/>
    <mergeCell ref="K200:L200"/>
    <mergeCell ref="M200:O200"/>
    <mergeCell ref="K201:L201"/>
    <mergeCell ref="M201:O201"/>
    <mergeCell ref="K204:L204"/>
    <mergeCell ref="K205:L205"/>
    <mergeCell ref="K164:L164"/>
    <mergeCell ref="M164:O164"/>
    <mergeCell ref="K165:L165"/>
    <mergeCell ref="M165:O165"/>
    <mergeCell ref="M166:O166"/>
    <mergeCell ref="M121:O121"/>
    <mergeCell ref="B122:B129"/>
    <mergeCell ref="M122:O122"/>
    <mergeCell ref="N130:R130"/>
    <mergeCell ref="B132:B139"/>
    <mergeCell ref="M132:O132"/>
    <mergeCell ref="N140:R140"/>
    <mergeCell ref="B142:B149"/>
    <mergeCell ref="M142:O142"/>
    <mergeCell ref="K152:L152"/>
    <mergeCell ref="K153:L153"/>
    <mergeCell ref="M153:O153"/>
    <mergeCell ref="K154:L154"/>
    <mergeCell ref="M154:O154"/>
    <mergeCell ref="K155:L155"/>
    <mergeCell ref="M155:O155"/>
    <mergeCell ref="K156:L156"/>
    <mergeCell ref="M156:O156"/>
    <mergeCell ref="K157:L157"/>
    <mergeCell ref="M157:O157"/>
    <mergeCell ref="K158:L158"/>
    <mergeCell ref="K132:L132"/>
    <mergeCell ref="K133:L133"/>
    <mergeCell ref="M133:O133"/>
    <mergeCell ref="K134:L134"/>
    <mergeCell ref="M134:O134"/>
    <mergeCell ref="K135:L135"/>
    <mergeCell ref="M2155:O2155"/>
    <mergeCell ref="K2156:L2156"/>
    <mergeCell ref="N2156:R2156"/>
    <mergeCell ref="K2146:L2146"/>
    <mergeCell ref="N2146:R2146"/>
    <mergeCell ref="K2147:L2147"/>
    <mergeCell ref="M2147:O2147"/>
    <mergeCell ref="B2148:B2155"/>
    <mergeCell ref="K2148:L2148"/>
    <mergeCell ref="M2148:O2148"/>
    <mergeCell ref="K2149:L2149"/>
    <mergeCell ref="M2149:O2149"/>
    <mergeCell ref="K2150:L2150"/>
    <mergeCell ref="M2150:O2150"/>
    <mergeCell ref="K2151:L2151"/>
    <mergeCell ref="M2151:O2151"/>
    <mergeCell ref="K2152:L2152"/>
    <mergeCell ref="M2152:O2152"/>
    <mergeCell ref="K2153:L2153"/>
    <mergeCell ref="M2153:O2153"/>
    <mergeCell ref="K2154:L2154"/>
    <mergeCell ref="M2154:O2154"/>
    <mergeCell ref="K2155:L2155"/>
    <mergeCell ref="K2119:L2119"/>
    <mergeCell ref="M2119:O2119"/>
    <mergeCell ref="K2120:L2120"/>
    <mergeCell ref="M2120:O2120"/>
    <mergeCell ref="B2135:C2135"/>
    <mergeCell ref="K2135:N2135"/>
    <mergeCell ref="N2136:R2136"/>
    <mergeCell ref="K2122:L2122"/>
    <mergeCell ref="K2123:L2123"/>
    <mergeCell ref="M2123:O2123"/>
    <mergeCell ref="K2124:L2124"/>
    <mergeCell ref="K2125:L2125"/>
    <mergeCell ref="M2125:O2125"/>
    <mergeCell ref="K2126:L2126"/>
    <mergeCell ref="M2126:O2126"/>
    <mergeCell ref="K2127:L2127"/>
    <mergeCell ref="M2127:O2127"/>
    <mergeCell ref="K2128:L2128"/>
    <mergeCell ref="M2128:O2128"/>
    <mergeCell ref="K2129:L2129"/>
    <mergeCell ref="M2129:O2129"/>
    <mergeCell ref="K2130:L2130"/>
    <mergeCell ref="M2130:O2130"/>
    <mergeCell ref="K2131:L2131"/>
    <mergeCell ref="M2131:O2131"/>
    <mergeCell ref="K2121:L2121"/>
    <mergeCell ref="M2121:O2121"/>
    <mergeCell ref="K2103:L2103"/>
    <mergeCell ref="M2103:O2103"/>
    <mergeCell ref="K2104:L2104"/>
    <mergeCell ref="K2105:L2105"/>
    <mergeCell ref="M2105:O2105"/>
    <mergeCell ref="K2106:L2106"/>
    <mergeCell ref="M2106:O2106"/>
    <mergeCell ref="K2107:L2107"/>
    <mergeCell ref="M2107:O2107"/>
    <mergeCell ref="K2108:L2108"/>
    <mergeCell ref="M2108:O2108"/>
    <mergeCell ref="K2109:L2109"/>
    <mergeCell ref="M2109:O2109"/>
    <mergeCell ref="K2110:L2110"/>
    <mergeCell ref="M2110:O2110"/>
    <mergeCell ref="K2111:L2111"/>
    <mergeCell ref="M2111:O2111"/>
    <mergeCell ref="K2112:L2112"/>
    <mergeCell ref="K2113:L2113"/>
    <mergeCell ref="M2113:O2113"/>
    <mergeCell ref="K2114:L2114"/>
    <mergeCell ref="K2115:L2115"/>
    <mergeCell ref="M2115:O2115"/>
    <mergeCell ref="K2116:L2116"/>
    <mergeCell ref="M2116:O2116"/>
    <mergeCell ref="K2117:L2117"/>
    <mergeCell ref="M2117:O2117"/>
    <mergeCell ref="K2118:L2118"/>
    <mergeCell ref="M2118:O2118"/>
    <mergeCell ref="K2075:L2075"/>
    <mergeCell ref="M2075:O2075"/>
    <mergeCell ref="K2076:L2076"/>
    <mergeCell ref="M2076:O2076"/>
    <mergeCell ref="M2097:O2097"/>
    <mergeCell ref="K2093:N2093"/>
    <mergeCell ref="N2094:R2094"/>
    <mergeCell ref="K2078:L2078"/>
    <mergeCell ref="K2079:L2079"/>
    <mergeCell ref="M2079:O2079"/>
    <mergeCell ref="K2080:L2080"/>
    <mergeCell ref="M2080:O2080"/>
    <mergeCell ref="K2081:L2081"/>
    <mergeCell ref="M2081:O2081"/>
    <mergeCell ref="K2082:L2082"/>
    <mergeCell ref="K2083:L2083"/>
    <mergeCell ref="M2083:O2083"/>
    <mergeCell ref="K2084:L2084"/>
    <mergeCell ref="M2084:O2084"/>
    <mergeCell ref="K2085:L2085"/>
    <mergeCell ref="M2087:O2087"/>
    <mergeCell ref="B2096:B2103"/>
    <mergeCell ref="K2098:L2098"/>
    <mergeCell ref="M2098:O2098"/>
    <mergeCell ref="K2099:L2099"/>
    <mergeCell ref="M2099:O2099"/>
    <mergeCell ref="K2100:L2100"/>
    <mergeCell ref="K2077:L2077"/>
    <mergeCell ref="M2077:O2077"/>
    <mergeCell ref="K2058:L2058"/>
    <mergeCell ref="K2059:L2059"/>
    <mergeCell ref="M2059:O2059"/>
    <mergeCell ref="K2060:L2060"/>
    <mergeCell ref="M2060:O2060"/>
    <mergeCell ref="K2061:L2061"/>
    <mergeCell ref="M2061:O2061"/>
    <mergeCell ref="K2062:L2062"/>
    <mergeCell ref="K2063:L2063"/>
    <mergeCell ref="M2063:O2063"/>
    <mergeCell ref="K2064:L2064"/>
    <mergeCell ref="M2064:O2064"/>
    <mergeCell ref="K2065:L2065"/>
    <mergeCell ref="M2065:O2065"/>
    <mergeCell ref="K2066:L2066"/>
    <mergeCell ref="M2066:O2066"/>
    <mergeCell ref="K2067:L2067"/>
    <mergeCell ref="M2067:O2067"/>
    <mergeCell ref="K2068:L2068"/>
    <mergeCell ref="K2069:L2069"/>
    <mergeCell ref="M2069:O2069"/>
    <mergeCell ref="K2070:L2070"/>
    <mergeCell ref="M2070:O2070"/>
    <mergeCell ref="K2071:L2071"/>
    <mergeCell ref="M2071:O2071"/>
    <mergeCell ref="K2072:L2072"/>
    <mergeCell ref="K2073:L2073"/>
    <mergeCell ref="M2073:O2073"/>
    <mergeCell ref="K2074:L2074"/>
    <mergeCell ref="M2074:O2074"/>
    <mergeCell ref="K2031:L2031"/>
    <mergeCell ref="M2031:O2031"/>
    <mergeCell ref="K2032:L2032"/>
    <mergeCell ref="M2032:O2032"/>
    <mergeCell ref="M2053:O2053"/>
    <mergeCell ref="B2051:C2051"/>
    <mergeCell ref="K2051:N2051"/>
    <mergeCell ref="N2052:R2052"/>
    <mergeCell ref="K2034:L2034"/>
    <mergeCell ref="K2035:L2035"/>
    <mergeCell ref="M2035:O2035"/>
    <mergeCell ref="K2036:L2036"/>
    <mergeCell ref="M2036:O2036"/>
    <mergeCell ref="K2037:L2037"/>
    <mergeCell ref="M2037:O2037"/>
    <mergeCell ref="K2038:L2038"/>
    <mergeCell ref="M2038:O2038"/>
    <mergeCell ref="K2039:L2039"/>
    <mergeCell ref="M2039:O2039"/>
    <mergeCell ref="K2040:L2040"/>
    <mergeCell ref="K2041:L2041"/>
    <mergeCell ref="M2041:O2041"/>
    <mergeCell ref="K2042:L2042"/>
    <mergeCell ref="M2042:O2042"/>
    <mergeCell ref="K2043:L2043"/>
    <mergeCell ref="K2033:L2033"/>
    <mergeCell ref="M2033:O2033"/>
    <mergeCell ref="K2014:L2014"/>
    <mergeCell ref="K2015:L2015"/>
    <mergeCell ref="M2015:O2015"/>
    <mergeCell ref="K2016:L2016"/>
    <mergeCell ref="M2016:O2016"/>
    <mergeCell ref="K2017:L2017"/>
    <mergeCell ref="M2017:O2017"/>
    <mergeCell ref="K2018:L2018"/>
    <mergeCell ref="M2018:O2018"/>
    <mergeCell ref="K2019:L2019"/>
    <mergeCell ref="M2019:O2019"/>
    <mergeCell ref="K2020:L2020"/>
    <mergeCell ref="K2021:L2021"/>
    <mergeCell ref="M2021:O2021"/>
    <mergeCell ref="K2022:L2022"/>
    <mergeCell ref="M2022:O2022"/>
    <mergeCell ref="K2023:L2023"/>
    <mergeCell ref="M2023:O2023"/>
    <mergeCell ref="K2024:L2024"/>
    <mergeCell ref="K2025:L2025"/>
    <mergeCell ref="M2025:O2025"/>
    <mergeCell ref="K2026:L2026"/>
    <mergeCell ref="M2026:O2026"/>
    <mergeCell ref="K2027:L2027"/>
    <mergeCell ref="M2027:O2027"/>
    <mergeCell ref="K2028:L2028"/>
    <mergeCell ref="M2028:O2028"/>
    <mergeCell ref="K2029:L2029"/>
    <mergeCell ref="M2029:O2029"/>
    <mergeCell ref="K2030:L2030"/>
    <mergeCell ref="K1986:L1986"/>
    <mergeCell ref="M1986:O1986"/>
    <mergeCell ref="K1987:L1987"/>
    <mergeCell ref="M1987:O1987"/>
    <mergeCell ref="K1988:L1988"/>
    <mergeCell ref="M2006:O2006"/>
    <mergeCell ref="K2007:L2007"/>
    <mergeCell ref="M2007:O2007"/>
    <mergeCell ref="B2000:B2007"/>
    <mergeCell ref="M2000:O2000"/>
    <mergeCell ref="B2009:C2009"/>
    <mergeCell ref="K1990:L1990"/>
    <mergeCell ref="K1991:L1991"/>
    <mergeCell ref="M1991:O1991"/>
    <mergeCell ref="K1992:L1992"/>
    <mergeCell ref="M1992:O1992"/>
    <mergeCell ref="K1993:L1993"/>
    <mergeCell ref="M1993:O1993"/>
    <mergeCell ref="K1994:L1994"/>
    <mergeCell ref="M1994:O1994"/>
    <mergeCell ref="K1995:L1995"/>
    <mergeCell ref="M1995:O1995"/>
    <mergeCell ref="K1996:L1996"/>
    <mergeCell ref="M1996:O1996"/>
    <mergeCell ref="K1997:L1997"/>
    <mergeCell ref="M1997:O1997"/>
    <mergeCell ref="K1998:L1998"/>
    <mergeCell ref="K1999:L1999"/>
    <mergeCell ref="M1999:O1999"/>
    <mergeCell ref="K2009:N2009"/>
    <mergeCell ref="M1989:O1989"/>
    <mergeCell ref="B1967:C1967"/>
    <mergeCell ref="K1967:N1967"/>
    <mergeCell ref="K1970:L1970"/>
    <mergeCell ref="K1971:L1971"/>
    <mergeCell ref="M1971:O1971"/>
    <mergeCell ref="K1972:L1972"/>
    <mergeCell ref="M1972:O1972"/>
    <mergeCell ref="K1973:L1973"/>
    <mergeCell ref="M1973:O1973"/>
    <mergeCell ref="K1974:L1974"/>
    <mergeCell ref="M1974:O1974"/>
    <mergeCell ref="K1975:L1975"/>
    <mergeCell ref="M1975:O1975"/>
    <mergeCell ref="K1976:L1976"/>
    <mergeCell ref="M1976:O1976"/>
    <mergeCell ref="K1977:L1977"/>
    <mergeCell ref="M1977:O1977"/>
    <mergeCell ref="K1978:L1978"/>
    <mergeCell ref="K1979:L1979"/>
    <mergeCell ref="M1979:O1979"/>
    <mergeCell ref="K1980:L1980"/>
    <mergeCell ref="K1981:L1981"/>
    <mergeCell ref="M1981:O1981"/>
    <mergeCell ref="K1982:L1982"/>
    <mergeCell ref="M1982:O1982"/>
    <mergeCell ref="K1983:L1983"/>
    <mergeCell ref="M1983:O1983"/>
    <mergeCell ref="K1984:L1984"/>
    <mergeCell ref="M1984:O1984"/>
    <mergeCell ref="K1985:L1985"/>
    <mergeCell ref="K1968:L1968"/>
    <mergeCell ref="M1965:O1965"/>
    <mergeCell ref="K1946:L1946"/>
    <mergeCell ref="N1946:R1946"/>
    <mergeCell ref="K1947:L1947"/>
    <mergeCell ref="M1947:O1947"/>
    <mergeCell ref="K1963:L1963"/>
    <mergeCell ref="M1963:O1963"/>
    <mergeCell ref="K1964:L1964"/>
    <mergeCell ref="M1964:O1964"/>
    <mergeCell ref="K1965:L1965"/>
    <mergeCell ref="M1962:O1962"/>
    <mergeCell ref="K1961:L1961"/>
    <mergeCell ref="M1961:O1961"/>
    <mergeCell ref="K1962:L1962"/>
    <mergeCell ref="M1985:O1985"/>
    <mergeCell ref="B1948:B1955"/>
    <mergeCell ref="K1948:L1948"/>
    <mergeCell ref="M1948:O1948"/>
    <mergeCell ref="K1949:L1949"/>
    <mergeCell ref="M1949:O1949"/>
    <mergeCell ref="K1950:L1950"/>
    <mergeCell ref="M1950:O1950"/>
    <mergeCell ref="K1951:L1951"/>
    <mergeCell ref="M1951:O1951"/>
    <mergeCell ref="K1952:L1952"/>
    <mergeCell ref="M1952:O1952"/>
    <mergeCell ref="K1953:L1953"/>
    <mergeCell ref="M1953:O1953"/>
    <mergeCell ref="K1954:L1954"/>
    <mergeCell ref="M1954:O1954"/>
    <mergeCell ref="K1955:L1955"/>
    <mergeCell ref="M1955:O1955"/>
    <mergeCell ref="M1937:O1937"/>
    <mergeCell ref="B1938:B1945"/>
    <mergeCell ref="K1938:L1938"/>
    <mergeCell ref="M1938:O1938"/>
    <mergeCell ref="K1939:L1939"/>
    <mergeCell ref="M1939:O1939"/>
    <mergeCell ref="K1940:L1940"/>
    <mergeCell ref="M1940:O1940"/>
    <mergeCell ref="K1941:L1941"/>
    <mergeCell ref="M1941:O1941"/>
    <mergeCell ref="K1942:L1942"/>
    <mergeCell ref="M1942:O1942"/>
    <mergeCell ref="K1943:L1943"/>
    <mergeCell ref="M1943:O1943"/>
    <mergeCell ref="K1944:L1944"/>
    <mergeCell ref="M1944:O1944"/>
    <mergeCell ref="K1945:L1945"/>
    <mergeCell ref="M1945:O1945"/>
    <mergeCell ref="K1927:L1927"/>
    <mergeCell ref="M1927:O1927"/>
    <mergeCell ref="B1928:B1935"/>
    <mergeCell ref="K1928:L1928"/>
    <mergeCell ref="M1928:O1928"/>
    <mergeCell ref="K1929:L1929"/>
    <mergeCell ref="M1929:O1929"/>
    <mergeCell ref="K1930:L1930"/>
    <mergeCell ref="M1930:O1930"/>
    <mergeCell ref="K1931:L1931"/>
    <mergeCell ref="M1931:O1931"/>
    <mergeCell ref="K1932:L1932"/>
    <mergeCell ref="M1932:O1932"/>
    <mergeCell ref="K1933:L1933"/>
    <mergeCell ref="M1933:O1933"/>
    <mergeCell ref="K1934:L1934"/>
    <mergeCell ref="M1934:O1934"/>
    <mergeCell ref="K1935:L1935"/>
    <mergeCell ref="M1935:O1935"/>
    <mergeCell ref="K1915:L1915"/>
    <mergeCell ref="M1915:O1915"/>
    <mergeCell ref="K1916:L1916"/>
    <mergeCell ref="M1916:O1916"/>
    <mergeCell ref="K1917:L1917"/>
    <mergeCell ref="M1917:O1917"/>
    <mergeCell ref="K1918:L1918"/>
    <mergeCell ref="M1918:O1918"/>
    <mergeCell ref="K1919:L1919"/>
    <mergeCell ref="M1919:O1919"/>
    <mergeCell ref="K1920:L1920"/>
    <mergeCell ref="M1920:O1920"/>
    <mergeCell ref="K1921:L1921"/>
    <mergeCell ref="M1921:O1921"/>
    <mergeCell ref="B1925:C1925"/>
    <mergeCell ref="K1925:N1925"/>
    <mergeCell ref="K1926:L1926"/>
    <mergeCell ref="N1926:R1926"/>
    <mergeCell ref="B1916:B1923"/>
    <mergeCell ref="K1922:L1922"/>
    <mergeCell ref="M1922:O1922"/>
    <mergeCell ref="K1923:L1923"/>
    <mergeCell ref="M1923:O1923"/>
    <mergeCell ref="B1906:B1913"/>
    <mergeCell ref="M1912:O1912"/>
    <mergeCell ref="N1914:R1914"/>
    <mergeCell ref="K1902:L1902"/>
    <mergeCell ref="K1903:L1903"/>
    <mergeCell ref="M1903:O1903"/>
    <mergeCell ref="K1904:L1904"/>
    <mergeCell ref="K1905:L1905"/>
    <mergeCell ref="M1905:O1905"/>
    <mergeCell ref="K1906:L1906"/>
    <mergeCell ref="M1906:O1906"/>
    <mergeCell ref="K1907:L1907"/>
    <mergeCell ref="M1907:O1907"/>
    <mergeCell ref="K1908:L1908"/>
    <mergeCell ref="M1908:O1908"/>
    <mergeCell ref="K1909:L1909"/>
    <mergeCell ref="M1909:O1909"/>
    <mergeCell ref="K1910:L1910"/>
    <mergeCell ref="M1910:O1910"/>
    <mergeCell ref="K1911:L1911"/>
    <mergeCell ref="M1911:O1911"/>
    <mergeCell ref="K1912:L1912"/>
    <mergeCell ref="K1913:L1913"/>
    <mergeCell ref="M1913:O1913"/>
    <mergeCell ref="K1914:L1914"/>
    <mergeCell ref="M1891:O1891"/>
    <mergeCell ref="K1892:L1892"/>
    <mergeCell ref="K1893:L1893"/>
    <mergeCell ref="M1893:O1893"/>
    <mergeCell ref="K1894:L1894"/>
    <mergeCell ref="K1895:L1895"/>
    <mergeCell ref="M1895:O1895"/>
    <mergeCell ref="K1896:L1896"/>
    <mergeCell ref="M1896:O1896"/>
    <mergeCell ref="K1897:L1897"/>
    <mergeCell ref="M1897:O1897"/>
    <mergeCell ref="K1898:L1898"/>
    <mergeCell ref="M1898:O1898"/>
    <mergeCell ref="K1899:L1899"/>
    <mergeCell ref="M1899:O1899"/>
    <mergeCell ref="K1900:L1900"/>
    <mergeCell ref="M1900:O1900"/>
    <mergeCell ref="K1901:L1901"/>
    <mergeCell ref="M1901:O1901"/>
    <mergeCell ref="K1884:L1884"/>
    <mergeCell ref="K1885:L1885"/>
    <mergeCell ref="M1885:O1885"/>
    <mergeCell ref="K1886:L1886"/>
    <mergeCell ref="M1886:O1886"/>
    <mergeCell ref="K1887:L1887"/>
    <mergeCell ref="M1887:O1887"/>
    <mergeCell ref="K1888:L1888"/>
    <mergeCell ref="M1888:O1888"/>
    <mergeCell ref="K1889:L1889"/>
    <mergeCell ref="M1889:O1889"/>
    <mergeCell ref="K1890:L1890"/>
    <mergeCell ref="M1890:O1890"/>
    <mergeCell ref="K1891:L1891"/>
    <mergeCell ref="K1868:L1868"/>
    <mergeCell ref="K1869:L1869"/>
    <mergeCell ref="M1869:O1869"/>
    <mergeCell ref="K1870:L1870"/>
    <mergeCell ref="M1870:O1870"/>
    <mergeCell ref="K1871:L1871"/>
    <mergeCell ref="M1871:O1871"/>
    <mergeCell ref="K1872:L1872"/>
    <mergeCell ref="K1873:L1873"/>
    <mergeCell ref="M1873:O1873"/>
    <mergeCell ref="K1874:L1874"/>
    <mergeCell ref="M1874:O1874"/>
    <mergeCell ref="K1875:L1875"/>
    <mergeCell ref="M1875:O1875"/>
    <mergeCell ref="K1876:L1876"/>
    <mergeCell ref="M1876:O1876"/>
    <mergeCell ref="M1865:O1865"/>
    <mergeCell ref="K1866:L1866"/>
    <mergeCell ref="M1866:O1866"/>
    <mergeCell ref="K1867:L1867"/>
    <mergeCell ref="M1867:O1867"/>
    <mergeCell ref="M1847:O1847"/>
    <mergeCell ref="K1848:L1848"/>
    <mergeCell ref="K1849:L1849"/>
    <mergeCell ref="M1849:O1849"/>
    <mergeCell ref="K1850:L1850"/>
    <mergeCell ref="M1850:O1850"/>
    <mergeCell ref="K1851:L1851"/>
    <mergeCell ref="M1851:O1851"/>
    <mergeCell ref="K1852:L1852"/>
    <mergeCell ref="K1853:L1853"/>
    <mergeCell ref="M1853:O1853"/>
    <mergeCell ref="K1854:L1854"/>
    <mergeCell ref="M1854:O1854"/>
    <mergeCell ref="K1855:L1855"/>
    <mergeCell ref="M1855:O1855"/>
    <mergeCell ref="K1856:L1856"/>
    <mergeCell ref="M1856:O1856"/>
    <mergeCell ref="K1857:L1857"/>
    <mergeCell ref="M1857:O1857"/>
    <mergeCell ref="M1860:O1860"/>
    <mergeCell ref="K1861:L1861"/>
    <mergeCell ref="M1861:O1861"/>
    <mergeCell ref="K1862:L1862"/>
    <mergeCell ref="K1842:L1842"/>
    <mergeCell ref="K1843:L1843"/>
    <mergeCell ref="M1843:O1843"/>
    <mergeCell ref="K1844:L1844"/>
    <mergeCell ref="M1844:O1844"/>
    <mergeCell ref="K1845:L1845"/>
    <mergeCell ref="M1845:O1845"/>
    <mergeCell ref="K1846:L1846"/>
    <mergeCell ref="M1846:O1846"/>
    <mergeCell ref="K1847:L1847"/>
    <mergeCell ref="K1824:L1824"/>
    <mergeCell ref="K1825:L1825"/>
    <mergeCell ref="M1825:O1825"/>
    <mergeCell ref="K1826:L1826"/>
    <mergeCell ref="M1826:O1826"/>
    <mergeCell ref="K1827:L1827"/>
    <mergeCell ref="M1827:O1827"/>
    <mergeCell ref="K1828:L1828"/>
    <mergeCell ref="M1828:O1828"/>
    <mergeCell ref="K1829:L1829"/>
    <mergeCell ref="M1829:O1829"/>
    <mergeCell ref="K1830:L1830"/>
    <mergeCell ref="K1831:L1831"/>
    <mergeCell ref="M1831:O1831"/>
    <mergeCell ref="K1832:L1832"/>
    <mergeCell ref="M1832:O1832"/>
    <mergeCell ref="K1833:L1833"/>
    <mergeCell ref="M1833:O1833"/>
    <mergeCell ref="M1824:O1824"/>
    <mergeCell ref="N1830:R1830"/>
    <mergeCell ref="M1821:O1821"/>
    <mergeCell ref="K1822:L1822"/>
    <mergeCell ref="M1822:O1822"/>
    <mergeCell ref="K1823:L1823"/>
    <mergeCell ref="M1823:O1823"/>
    <mergeCell ref="M1803:O1803"/>
    <mergeCell ref="K1804:L1804"/>
    <mergeCell ref="K1805:L1805"/>
    <mergeCell ref="M1805:O1805"/>
    <mergeCell ref="K1806:L1806"/>
    <mergeCell ref="M1806:O1806"/>
    <mergeCell ref="K1807:L1807"/>
    <mergeCell ref="M1807:O1807"/>
    <mergeCell ref="K1808:L1808"/>
    <mergeCell ref="M1808:O1808"/>
    <mergeCell ref="K1809:L1809"/>
    <mergeCell ref="M1809:O1809"/>
    <mergeCell ref="K1810:L1810"/>
    <mergeCell ref="K1811:L1811"/>
    <mergeCell ref="M1811:O1811"/>
    <mergeCell ref="K1812:L1812"/>
    <mergeCell ref="M1812:O1812"/>
    <mergeCell ref="K1813:L1813"/>
    <mergeCell ref="M1813:O1813"/>
    <mergeCell ref="M1816:O1816"/>
    <mergeCell ref="K1817:L1817"/>
    <mergeCell ref="M1817:O1817"/>
    <mergeCell ref="K1818:L1818"/>
    <mergeCell ref="K1800:L1800"/>
    <mergeCell ref="K1801:L1801"/>
    <mergeCell ref="M1801:O1801"/>
    <mergeCell ref="K1802:L1802"/>
    <mergeCell ref="M1802:O1802"/>
    <mergeCell ref="K1803:L1803"/>
    <mergeCell ref="K1780:L1780"/>
    <mergeCell ref="K1781:L1781"/>
    <mergeCell ref="M1781:O1781"/>
    <mergeCell ref="K1782:L1782"/>
    <mergeCell ref="M1782:O1782"/>
    <mergeCell ref="K1783:L1783"/>
    <mergeCell ref="M1783:O1783"/>
    <mergeCell ref="K1784:L1784"/>
    <mergeCell ref="M1784:O1784"/>
    <mergeCell ref="K1785:L1785"/>
    <mergeCell ref="M1785:O1785"/>
    <mergeCell ref="K1786:L1786"/>
    <mergeCell ref="M1786:O1786"/>
    <mergeCell ref="K1787:L1787"/>
    <mergeCell ref="M1787:O1787"/>
    <mergeCell ref="K1788:L1788"/>
    <mergeCell ref="K1789:L1789"/>
    <mergeCell ref="M1789:O1789"/>
    <mergeCell ref="N1788:R1788"/>
    <mergeCell ref="K1774:L1774"/>
    <mergeCell ref="M1774:O1774"/>
    <mergeCell ref="K1775:L1775"/>
    <mergeCell ref="M1775:O1775"/>
    <mergeCell ref="K1776:L1776"/>
    <mergeCell ref="M1776:O1776"/>
    <mergeCell ref="K1777:L1777"/>
    <mergeCell ref="M1777:O1777"/>
    <mergeCell ref="K1778:L1778"/>
    <mergeCell ref="K1779:L1779"/>
    <mergeCell ref="M1779:O1779"/>
    <mergeCell ref="M1759:O1759"/>
    <mergeCell ref="K1760:L1760"/>
    <mergeCell ref="K1761:L1761"/>
    <mergeCell ref="M1761:O1761"/>
    <mergeCell ref="K1762:L1762"/>
    <mergeCell ref="M1762:O1762"/>
    <mergeCell ref="K1763:L1763"/>
    <mergeCell ref="M1763:O1763"/>
    <mergeCell ref="K1764:L1764"/>
    <mergeCell ref="M1764:O1764"/>
    <mergeCell ref="K1765:L1765"/>
    <mergeCell ref="M1765:O1765"/>
    <mergeCell ref="K1766:L1766"/>
    <mergeCell ref="M1766:O1766"/>
    <mergeCell ref="K1767:L1767"/>
    <mergeCell ref="M1767:O1767"/>
    <mergeCell ref="K1768:L1768"/>
    <mergeCell ref="K1769:L1769"/>
    <mergeCell ref="M1769:O1769"/>
    <mergeCell ref="K1771:L1771"/>
    <mergeCell ref="K1758:L1758"/>
    <mergeCell ref="K1759:L1759"/>
    <mergeCell ref="K1736:L1736"/>
    <mergeCell ref="N1736:R1736"/>
    <mergeCell ref="K1737:L1737"/>
    <mergeCell ref="M1737:O1737"/>
    <mergeCell ref="B1738:B1745"/>
    <mergeCell ref="K1738:L1738"/>
    <mergeCell ref="M1738:O1738"/>
    <mergeCell ref="K1739:L1739"/>
    <mergeCell ref="M1739:O1739"/>
    <mergeCell ref="K1740:L1740"/>
    <mergeCell ref="M1740:O1740"/>
    <mergeCell ref="K1741:L1741"/>
    <mergeCell ref="M1741:O1741"/>
    <mergeCell ref="K1742:L1742"/>
    <mergeCell ref="M1742:O1742"/>
    <mergeCell ref="K1743:L1743"/>
    <mergeCell ref="M1743:O1743"/>
    <mergeCell ref="K1744:L1744"/>
    <mergeCell ref="M1744:O1744"/>
    <mergeCell ref="K1745:L1745"/>
    <mergeCell ref="M1745:O1745"/>
    <mergeCell ref="K1747:L1747"/>
    <mergeCell ref="M1747:O1747"/>
    <mergeCell ref="B1748:B1755"/>
    <mergeCell ref="K1748:L1748"/>
    <mergeCell ref="M1748:O1748"/>
    <mergeCell ref="K1749:L1749"/>
    <mergeCell ref="M1749:O1749"/>
    <mergeCell ref="M1750:O1750"/>
    <mergeCell ref="B1757:C1757"/>
    <mergeCell ref="M1730:O1730"/>
    <mergeCell ref="K1731:L1731"/>
    <mergeCell ref="M1731:O1731"/>
    <mergeCell ref="K1732:L1732"/>
    <mergeCell ref="M1732:O1732"/>
    <mergeCell ref="K1733:L1733"/>
    <mergeCell ref="M1733:O1733"/>
    <mergeCell ref="K1734:L1734"/>
    <mergeCell ref="M1734:O1734"/>
    <mergeCell ref="K1735:L1735"/>
    <mergeCell ref="M1735:O1735"/>
    <mergeCell ref="K1716:L1716"/>
    <mergeCell ref="N1716:R1716"/>
    <mergeCell ref="K1717:L1717"/>
    <mergeCell ref="M1717:O1717"/>
    <mergeCell ref="B1718:B1725"/>
    <mergeCell ref="K1718:L1718"/>
    <mergeCell ref="M1718:O1718"/>
    <mergeCell ref="K1719:L1719"/>
    <mergeCell ref="M1719:O1719"/>
    <mergeCell ref="K1720:L1720"/>
    <mergeCell ref="M1720:O1720"/>
    <mergeCell ref="K1721:L1721"/>
    <mergeCell ref="M1721:O1721"/>
    <mergeCell ref="K1722:L1722"/>
    <mergeCell ref="M1722:O1722"/>
    <mergeCell ref="K1723:L1723"/>
    <mergeCell ref="M1723:O1723"/>
    <mergeCell ref="K1724:L1724"/>
    <mergeCell ref="M1724:O1724"/>
    <mergeCell ref="K1725:L1725"/>
    <mergeCell ref="M1725:O1725"/>
    <mergeCell ref="K1706:L1706"/>
    <mergeCell ref="K1707:L1707"/>
    <mergeCell ref="M1707:O1707"/>
    <mergeCell ref="K1708:L1708"/>
    <mergeCell ref="M1708:O1708"/>
    <mergeCell ref="K1709:L1709"/>
    <mergeCell ref="M1709:O1709"/>
    <mergeCell ref="K1710:L1710"/>
    <mergeCell ref="M1710:O1710"/>
    <mergeCell ref="K1711:L1711"/>
    <mergeCell ref="M1711:O1711"/>
    <mergeCell ref="K1712:L1712"/>
    <mergeCell ref="M1712:O1712"/>
    <mergeCell ref="K1713:L1713"/>
    <mergeCell ref="M1713:O1713"/>
    <mergeCell ref="K1692:L1692"/>
    <mergeCell ref="K1693:L1693"/>
    <mergeCell ref="M1693:O1693"/>
    <mergeCell ref="K1694:L1694"/>
    <mergeCell ref="K1695:L1695"/>
    <mergeCell ref="M1695:O1695"/>
    <mergeCell ref="K1696:L1696"/>
    <mergeCell ref="M1696:O1696"/>
    <mergeCell ref="K1697:L1697"/>
    <mergeCell ref="M1697:O1697"/>
    <mergeCell ref="K1698:L1698"/>
    <mergeCell ref="M1698:O1698"/>
    <mergeCell ref="K1699:L1699"/>
    <mergeCell ref="M1699:O1699"/>
    <mergeCell ref="K1700:L1700"/>
    <mergeCell ref="M1700:O1700"/>
    <mergeCell ref="K1701:L1701"/>
    <mergeCell ref="K1691:L1691"/>
    <mergeCell ref="M1691:O1691"/>
    <mergeCell ref="M1671:O1671"/>
    <mergeCell ref="K1674:L1674"/>
    <mergeCell ref="K1675:L1675"/>
    <mergeCell ref="M1675:O1675"/>
    <mergeCell ref="K1676:L1676"/>
    <mergeCell ref="M1676:O1676"/>
    <mergeCell ref="K1677:L1677"/>
    <mergeCell ref="M1677:O1677"/>
    <mergeCell ref="K1678:L1678"/>
    <mergeCell ref="M1678:O1678"/>
    <mergeCell ref="K1679:L1679"/>
    <mergeCell ref="M1679:O1679"/>
    <mergeCell ref="K1680:L1680"/>
    <mergeCell ref="M1680:O1680"/>
    <mergeCell ref="K1681:L1681"/>
    <mergeCell ref="M1681:O1681"/>
    <mergeCell ref="N1674:R1674"/>
    <mergeCell ref="K1686:L1686"/>
    <mergeCell ref="M1686:O1686"/>
    <mergeCell ref="K1687:L1687"/>
    <mergeCell ref="M1687:O1687"/>
    <mergeCell ref="K1688:L1688"/>
    <mergeCell ref="K1653:L1653"/>
    <mergeCell ref="M1653:O1653"/>
    <mergeCell ref="K1654:L1654"/>
    <mergeCell ref="M1654:O1654"/>
    <mergeCell ref="K1655:L1655"/>
    <mergeCell ref="M1655:O1655"/>
    <mergeCell ref="K1656:L1656"/>
    <mergeCell ref="M1656:O1656"/>
    <mergeCell ref="K1657:L1657"/>
    <mergeCell ref="M1657:O1657"/>
    <mergeCell ref="B1673:C1673"/>
    <mergeCell ref="K1673:N1673"/>
    <mergeCell ref="K1662:L1662"/>
    <mergeCell ref="N1662:R1662"/>
    <mergeCell ref="K1663:L1663"/>
    <mergeCell ref="M1663:O1663"/>
    <mergeCell ref="B1664:B1671"/>
    <mergeCell ref="K1664:L1664"/>
    <mergeCell ref="M1664:O1664"/>
    <mergeCell ref="K1665:L1665"/>
    <mergeCell ref="M1665:O1665"/>
    <mergeCell ref="K1666:L1666"/>
    <mergeCell ref="M1666:O1666"/>
    <mergeCell ref="K1667:L1667"/>
    <mergeCell ref="M1667:O1667"/>
    <mergeCell ref="K1668:L1668"/>
    <mergeCell ref="M1668:O1668"/>
    <mergeCell ref="K1669:L1669"/>
    <mergeCell ref="M1669:O1669"/>
    <mergeCell ref="K1670:L1670"/>
    <mergeCell ref="M1670:O1670"/>
    <mergeCell ref="K1671:L1671"/>
    <mergeCell ref="B1644:B1651"/>
    <mergeCell ref="M1648:O1648"/>
    <mergeCell ref="N1652:R1652"/>
    <mergeCell ref="K1638:L1638"/>
    <mergeCell ref="K1639:L1639"/>
    <mergeCell ref="M1639:O1639"/>
    <mergeCell ref="K1640:L1640"/>
    <mergeCell ref="M1640:O1640"/>
    <mergeCell ref="K1641:L1641"/>
    <mergeCell ref="M1641:O1641"/>
    <mergeCell ref="K1642:L1642"/>
    <mergeCell ref="K1643:L1643"/>
    <mergeCell ref="M1643:O1643"/>
    <mergeCell ref="K1644:L1644"/>
    <mergeCell ref="M1644:O1644"/>
    <mergeCell ref="K1645:L1645"/>
    <mergeCell ref="M1645:O1645"/>
    <mergeCell ref="K1646:L1646"/>
    <mergeCell ref="M1646:O1646"/>
    <mergeCell ref="K1647:L1647"/>
    <mergeCell ref="M1647:O1647"/>
    <mergeCell ref="K1648:L1648"/>
    <mergeCell ref="K1649:L1649"/>
    <mergeCell ref="M1649:O1649"/>
    <mergeCell ref="K1650:L1650"/>
    <mergeCell ref="M1650:O1650"/>
    <mergeCell ref="K1651:L1651"/>
    <mergeCell ref="M1651:O1651"/>
    <mergeCell ref="K1652:L1652"/>
    <mergeCell ref="K1610:L1610"/>
    <mergeCell ref="K1611:L1611"/>
    <mergeCell ref="M1611:O1611"/>
    <mergeCell ref="K1612:L1612"/>
    <mergeCell ref="M1612:O1612"/>
    <mergeCell ref="K1613:L1613"/>
    <mergeCell ref="M1613:O1613"/>
    <mergeCell ref="K1637:L1637"/>
    <mergeCell ref="M1637:O1637"/>
    <mergeCell ref="K1618:L1618"/>
    <mergeCell ref="K1619:L1619"/>
    <mergeCell ref="M1619:O1619"/>
    <mergeCell ref="K1620:L1620"/>
    <mergeCell ref="K1621:L1621"/>
    <mergeCell ref="M1621:O1621"/>
    <mergeCell ref="K1622:L1622"/>
    <mergeCell ref="M1622:O1622"/>
    <mergeCell ref="K1623:L1623"/>
    <mergeCell ref="M1623:O1623"/>
    <mergeCell ref="K1624:L1624"/>
    <mergeCell ref="M1624:O1624"/>
    <mergeCell ref="K1625:L1625"/>
    <mergeCell ref="M1625:O1625"/>
    <mergeCell ref="K1626:L1626"/>
    <mergeCell ref="M1626:O1626"/>
    <mergeCell ref="K1627:L1627"/>
    <mergeCell ref="N1620:R1620"/>
    <mergeCell ref="K1635:L1635"/>
    <mergeCell ref="M1635:O1635"/>
    <mergeCell ref="K1636:L1636"/>
    <mergeCell ref="M1636:O1636"/>
    <mergeCell ref="B1602:B1609"/>
    <mergeCell ref="M1604:O1604"/>
    <mergeCell ref="N1610:R1610"/>
    <mergeCell ref="K1594:L1594"/>
    <mergeCell ref="K1595:L1595"/>
    <mergeCell ref="M1595:O1595"/>
    <mergeCell ref="K1596:L1596"/>
    <mergeCell ref="M1596:O1596"/>
    <mergeCell ref="K1597:L1597"/>
    <mergeCell ref="M1597:O1597"/>
    <mergeCell ref="K1598:L1598"/>
    <mergeCell ref="M1598:O1598"/>
    <mergeCell ref="K1599:L1599"/>
    <mergeCell ref="M1599:O1599"/>
    <mergeCell ref="K1600:L1600"/>
    <mergeCell ref="K1601:L1601"/>
    <mergeCell ref="M1601:O1601"/>
    <mergeCell ref="K1602:L1602"/>
    <mergeCell ref="M1602:O1602"/>
    <mergeCell ref="K1603:L1603"/>
    <mergeCell ref="M1603:O1603"/>
    <mergeCell ref="K1604:L1604"/>
    <mergeCell ref="K1605:L1605"/>
    <mergeCell ref="M1605:O1605"/>
    <mergeCell ref="K1606:L1606"/>
    <mergeCell ref="M1606:O1606"/>
    <mergeCell ref="K1607:L1607"/>
    <mergeCell ref="M1607:O1607"/>
    <mergeCell ref="K1608:L1608"/>
    <mergeCell ref="M1608:O1608"/>
    <mergeCell ref="K1609:L1609"/>
    <mergeCell ref="M1609:O1609"/>
    <mergeCell ref="K1576:L1576"/>
    <mergeCell ref="M1576:O1576"/>
    <mergeCell ref="K1577:L1577"/>
    <mergeCell ref="M1577:O1577"/>
    <mergeCell ref="K1578:L1578"/>
    <mergeCell ref="K1579:L1579"/>
    <mergeCell ref="M1579:O1579"/>
    <mergeCell ref="K1580:L1580"/>
    <mergeCell ref="M1580:O1580"/>
    <mergeCell ref="K1581:L1581"/>
    <mergeCell ref="M1581:O1581"/>
    <mergeCell ref="K1582:L1582"/>
    <mergeCell ref="M1582:O1582"/>
    <mergeCell ref="K1583:L1583"/>
    <mergeCell ref="N1578:R1578"/>
    <mergeCell ref="M1591:O1591"/>
    <mergeCell ref="K1592:L1592"/>
    <mergeCell ref="M1592:O1592"/>
    <mergeCell ref="K1593:L1593"/>
    <mergeCell ref="K1568:L1568"/>
    <mergeCell ref="K1569:L1569"/>
    <mergeCell ref="M1569:O1569"/>
    <mergeCell ref="K1550:L1550"/>
    <mergeCell ref="K1551:L1551"/>
    <mergeCell ref="M1551:O1551"/>
    <mergeCell ref="K1552:L1552"/>
    <mergeCell ref="M1552:O1552"/>
    <mergeCell ref="K1553:L1553"/>
    <mergeCell ref="M1553:O1553"/>
    <mergeCell ref="K1554:L1554"/>
    <mergeCell ref="M1554:O1554"/>
    <mergeCell ref="K1555:L1555"/>
    <mergeCell ref="M1555:O1555"/>
    <mergeCell ref="K1556:L1556"/>
    <mergeCell ref="M1556:O1556"/>
    <mergeCell ref="K1557:L1557"/>
    <mergeCell ref="M1557:O1557"/>
    <mergeCell ref="K1558:L1558"/>
    <mergeCell ref="K1559:L1559"/>
    <mergeCell ref="M1559:O1559"/>
    <mergeCell ref="M1550:O1550"/>
    <mergeCell ref="N1558:R1558"/>
    <mergeCell ref="M1560:O1560"/>
    <mergeCell ref="N1568:R1568"/>
    <mergeCell ref="K1565:L1565"/>
    <mergeCell ref="M1565:O1565"/>
    <mergeCell ref="K1566:L1566"/>
    <mergeCell ref="M1566:O1566"/>
    <mergeCell ref="K1567:L1567"/>
    <mergeCell ref="K1563:L1563"/>
    <mergeCell ref="M1563:O1563"/>
    <mergeCell ref="M1540:O1540"/>
    <mergeCell ref="M1567:O1567"/>
    <mergeCell ref="B1547:C1547"/>
    <mergeCell ref="K1547:N1547"/>
    <mergeCell ref="N1548:R1548"/>
    <mergeCell ref="B1550:B1557"/>
    <mergeCell ref="B1560:B1567"/>
    <mergeCell ref="K1530:L1530"/>
    <mergeCell ref="K1531:L1531"/>
    <mergeCell ref="M1531:O1531"/>
    <mergeCell ref="K1532:L1532"/>
    <mergeCell ref="M1532:O1532"/>
    <mergeCell ref="K1533:L1533"/>
    <mergeCell ref="M1533:O1533"/>
    <mergeCell ref="K1534:L1534"/>
    <mergeCell ref="M1534:O1534"/>
    <mergeCell ref="K1535:L1535"/>
    <mergeCell ref="M1535:O1535"/>
    <mergeCell ref="K1536:L1536"/>
    <mergeCell ref="K1537:L1537"/>
    <mergeCell ref="M1537:O1537"/>
    <mergeCell ref="K1538:L1538"/>
    <mergeCell ref="M1538:O1538"/>
    <mergeCell ref="K1539:L1539"/>
    <mergeCell ref="M1539:O1539"/>
    <mergeCell ref="K1564:L1564"/>
    <mergeCell ref="M1564:O1564"/>
    <mergeCell ref="K1548:L1548"/>
    <mergeCell ref="K1549:L1549"/>
    <mergeCell ref="M1549:O1549"/>
    <mergeCell ref="B1538:B1545"/>
    <mergeCell ref="K1523:L1523"/>
    <mergeCell ref="M1523:O1523"/>
    <mergeCell ref="K1524:L1524"/>
    <mergeCell ref="M1524:O1524"/>
    <mergeCell ref="K1525:L1525"/>
    <mergeCell ref="M1525:O1525"/>
    <mergeCell ref="K1506:L1506"/>
    <mergeCell ref="N1506:R1506"/>
    <mergeCell ref="K1507:L1507"/>
    <mergeCell ref="M1507:O1507"/>
    <mergeCell ref="B1508:B1515"/>
    <mergeCell ref="K1508:L1508"/>
    <mergeCell ref="M1508:O1508"/>
    <mergeCell ref="K1509:L1509"/>
    <mergeCell ref="M1509:O1509"/>
    <mergeCell ref="K1510:L1510"/>
    <mergeCell ref="M1510:O1510"/>
    <mergeCell ref="K1511:L1511"/>
    <mergeCell ref="M1511:O1511"/>
    <mergeCell ref="K1512:L1512"/>
    <mergeCell ref="M1512:O1512"/>
    <mergeCell ref="K1513:L1513"/>
    <mergeCell ref="M1513:O1513"/>
    <mergeCell ref="K1514:L1514"/>
    <mergeCell ref="M1514:O1514"/>
    <mergeCell ref="K1515:L1515"/>
    <mergeCell ref="M1515:O1515"/>
    <mergeCell ref="K1519:L1519"/>
    <mergeCell ref="M1519:O1519"/>
    <mergeCell ref="K1520:L1520"/>
    <mergeCell ref="M1520:O1520"/>
    <mergeCell ref="B1518:B1525"/>
    <mergeCell ref="M1503:O1503"/>
    <mergeCell ref="K1486:L1486"/>
    <mergeCell ref="K1487:L1487"/>
    <mergeCell ref="M1487:O1487"/>
    <mergeCell ref="K1488:L1488"/>
    <mergeCell ref="M1488:O1488"/>
    <mergeCell ref="K1489:L1489"/>
    <mergeCell ref="M1489:O1489"/>
    <mergeCell ref="K1490:L1490"/>
    <mergeCell ref="M1490:O1490"/>
    <mergeCell ref="K1491:L1491"/>
    <mergeCell ref="M1491:O1491"/>
    <mergeCell ref="K1492:L1492"/>
    <mergeCell ref="M1492:O1492"/>
    <mergeCell ref="K1493:L1493"/>
    <mergeCell ref="M1493:O1493"/>
    <mergeCell ref="K1494:L1494"/>
    <mergeCell ref="K1495:L1495"/>
    <mergeCell ref="M1479:O1479"/>
    <mergeCell ref="K1480:L1480"/>
    <mergeCell ref="M1480:O1480"/>
    <mergeCell ref="K1481:L1481"/>
    <mergeCell ref="M1481:O1481"/>
    <mergeCell ref="K1496:L1496"/>
    <mergeCell ref="K1497:L1497"/>
    <mergeCell ref="M1497:O1497"/>
    <mergeCell ref="K1498:L1498"/>
    <mergeCell ref="M1498:O1498"/>
    <mergeCell ref="K1499:L1499"/>
    <mergeCell ref="M1499:O1499"/>
    <mergeCell ref="K1500:L1500"/>
    <mergeCell ref="M1500:O1500"/>
    <mergeCell ref="K1501:L1501"/>
    <mergeCell ref="M1501:O1501"/>
    <mergeCell ref="K1502:L1502"/>
    <mergeCell ref="M1502:O1502"/>
    <mergeCell ref="M1495:O1495"/>
    <mergeCell ref="B1466:B1473"/>
    <mergeCell ref="M1472:O1472"/>
    <mergeCell ref="N1474:R1474"/>
    <mergeCell ref="K1464:L1464"/>
    <mergeCell ref="K1465:L1465"/>
    <mergeCell ref="M1465:O1465"/>
    <mergeCell ref="K1466:L1466"/>
    <mergeCell ref="M1466:O1466"/>
    <mergeCell ref="K1467:L1467"/>
    <mergeCell ref="M1467:O1467"/>
    <mergeCell ref="K1468:L1468"/>
    <mergeCell ref="M1468:O1468"/>
    <mergeCell ref="K1469:L1469"/>
    <mergeCell ref="M1469:O1469"/>
    <mergeCell ref="K1470:L1470"/>
    <mergeCell ref="M1470:O1470"/>
    <mergeCell ref="K1471:L1471"/>
    <mergeCell ref="M1471:O1471"/>
    <mergeCell ref="K1472:L1472"/>
    <mergeCell ref="K1473:L1473"/>
    <mergeCell ref="M1473:O1473"/>
    <mergeCell ref="K1474:L1474"/>
    <mergeCell ref="K1475:L1475"/>
    <mergeCell ref="M1475:O1475"/>
    <mergeCell ref="K1476:L1476"/>
    <mergeCell ref="M1476:O1476"/>
    <mergeCell ref="K1477:L1477"/>
    <mergeCell ref="M1477:O1477"/>
    <mergeCell ref="K1478:L1478"/>
    <mergeCell ref="M1478:O1478"/>
    <mergeCell ref="K1479:L1479"/>
    <mergeCell ref="B1463:C1463"/>
    <mergeCell ref="K1463:N1463"/>
    <mergeCell ref="N1464:R1464"/>
    <mergeCell ref="M1451:O1451"/>
    <mergeCell ref="K1452:L1452"/>
    <mergeCell ref="N1452:R1452"/>
    <mergeCell ref="K1453:L1453"/>
    <mergeCell ref="M1453:O1453"/>
    <mergeCell ref="B1454:B1461"/>
    <mergeCell ref="K1454:L1454"/>
    <mergeCell ref="M1454:O1454"/>
    <mergeCell ref="K1455:L1455"/>
    <mergeCell ref="M1455:O1455"/>
    <mergeCell ref="K1456:L1456"/>
    <mergeCell ref="M1456:O1456"/>
    <mergeCell ref="K1457:L1457"/>
    <mergeCell ref="M1457:O1457"/>
    <mergeCell ref="K1458:L1458"/>
    <mergeCell ref="M1458:O1458"/>
    <mergeCell ref="K1459:L1459"/>
    <mergeCell ref="M1459:O1459"/>
    <mergeCell ref="K1460:L1460"/>
    <mergeCell ref="M1460:O1460"/>
    <mergeCell ref="K1461:L1461"/>
    <mergeCell ref="M1461:O1461"/>
    <mergeCell ref="K1442:L1442"/>
    <mergeCell ref="N1442:R1442"/>
    <mergeCell ref="K1443:L1443"/>
    <mergeCell ref="M1443:O1443"/>
    <mergeCell ref="B1444:B1451"/>
    <mergeCell ref="K1444:L1444"/>
    <mergeCell ref="M1444:O1444"/>
    <mergeCell ref="K1445:L1445"/>
    <mergeCell ref="M1445:O1445"/>
    <mergeCell ref="K1446:L1446"/>
    <mergeCell ref="M1446:O1446"/>
    <mergeCell ref="K1447:L1447"/>
    <mergeCell ref="M1447:O1447"/>
    <mergeCell ref="K1448:L1448"/>
    <mergeCell ref="M1448:O1448"/>
    <mergeCell ref="K1449:L1449"/>
    <mergeCell ref="M1449:O1449"/>
    <mergeCell ref="K1450:L1450"/>
    <mergeCell ref="M1450:O1450"/>
    <mergeCell ref="K1451:L1451"/>
    <mergeCell ref="M1437:O1437"/>
    <mergeCell ref="B1424:B1431"/>
    <mergeCell ref="M1428:O1428"/>
    <mergeCell ref="N1432:R1432"/>
    <mergeCell ref="K1418:L1418"/>
    <mergeCell ref="K1419:L1419"/>
    <mergeCell ref="M1419:O1419"/>
    <mergeCell ref="K1422:L1422"/>
    <mergeCell ref="K1423:L1423"/>
    <mergeCell ref="M1423:O1423"/>
    <mergeCell ref="K1424:L1424"/>
    <mergeCell ref="M1424:O1424"/>
    <mergeCell ref="K1425:L1425"/>
    <mergeCell ref="M1425:O1425"/>
    <mergeCell ref="K1426:L1426"/>
    <mergeCell ref="M1426:O1426"/>
    <mergeCell ref="K1427:L1427"/>
    <mergeCell ref="M1427:O1427"/>
    <mergeCell ref="B1434:B1441"/>
    <mergeCell ref="K1438:L1438"/>
    <mergeCell ref="M1438:O1438"/>
    <mergeCell ref="K1439:L1439"/>
    <mergeCell ref="M1439:O1439"/>
    <mergeCell ref="K1440:L1440"/>
    <mergeCell ref="M1440:O1440"/>
    <mergeCell ref="M1435:O1435"/>
    <mergeCell ref="M1433:O1433"/>
    <mergeCell ref="K1434:L1434"/>
    <mergeCell ref="M1434:O1434"/>
    <mergeCell ref="K1435:L1435"/>
    <mergeCell ref="K1417:L1417"/>
    <mergeCell ref="M1417:O1417"/>
    <mergeCell ref="K1398:L1398"/>
    <mergeCell ref="K1399:L1399"/>
    <mergeCell ref="M1399:O1399"/>
    <mergeCell ref="K1400:L1400"/>
    <mergeCell ref="K1401:L1401"/>
    <mergeCell ref="M1401:O1401"/>
    <mergeCell ref="K1402:L1402"/>
    <mergeCell ref="M1402:O1402"/>
    <mergeCell ref="K1403:L1403"/>
    <mergeCell ref="M1403:O1403"/>
    <mergeCell ref="K1404:L1404"/>
    <mergeCell ref="M1404:O1404"/>
    <mergeCell ref="K1405:L1405"/>
    <mergeCell ref="M1405:O1405"/>
    <mergeCell ref="K1406:L1406"/>
    <mergeCell ref="M1406:O1406"/>
    <mergeCell ref="K1407:L1407"/>
    <mergeCell ref="M1407:O1407"/>
    <mergeCell ref="K1408:L1408"/>
    <mergeCell ref="K1409:L1409"/>
    <mergeCell ref="M1409:O1409"/>
    <mergeCell ref="K1410:L1410"/>
    <mergeCell ref="K1411:L1411"/>
    <mergeCell ref="M1411:O1411"/>
    <mergeCell ref="K1412:L1412"/>
    <mergeCell ref="M1412:O1412"/>
    <mergeCell ref="K1413:L1413"/>
    <mergeCell ref="M1413:O1413"/>
    <mergeCell ref="K1414:L1414"/>
    <mergeCell ref="M1414:O1414"/>
    <mergeCell ref="M1392:O1392"/>
    <mergeCell ref="K1393:L1393"/>
    <mergeCell ref="M1393:O1393"/>
    <mergeCell ref="B1382:B1389"/>
    <mergeCell ref="M1384:O1384"/>
    <mergeCell ref="N1390:R1390"/>
    <mergeCell ref="K1374:L1374"/>
    <mergeCell ref="K1375:L1375"/>
    <mergeCell ref="M1375:O1375"/>
    <mergeCell ref="K1376:L1376"/>
    <mergeCell ref="M1376:O1376"/>
    <mergeCell ref="K1377:L1377"/>
    <mergeCell ref="M1377:O1377"/>
    <mergeCell ref="K1380:L1380"/>
    <mergeCell ref="K1381:L1381"/>
    <mergeCell ref="M1381:O1381"/>
    <mergeCell ref="K1382:L1382"/>
    <mergeCell ref="M1382:O1382"/>
    <mergeCell ref="K1383:L1383"/>
    <mergeCell ref="M1383:O1383"/>
    <mergeCell ref="B1392:B1399"/>
    <mergeCell ref="K1394:L1394"/>
    <mergeCell ref="M1394:O1394"/>
    <mergeCell ref="K1395:L1395"/>
    <mergeCell ref="M1395:O1395"/>
    <mergeCell ref="K1396:L1396"/>
    <mergeCell ref="M1396:O1396"/>
    <mergeCell ref="K1397:L1397"/>
    <mergeCell ref="M1397:O1397"/>
    <mergeCell ref="M1398:O1398"/>
    <mergeCell ref="K1389:L1389"/>
    <mergeCell ref="M1389:O1389"/>
    <mergeCell ref="K1356:L1356"/>
    <mergeCell ref="M1356:O1356"/>
    <mergeCell ref="K1357:L1357"/>
    <mergeCell ref="M1357:O1357"/>
    <mergeCell ref="K1358:L1358"/>
    <mergeCell ref="K1359:L1359"/>
    <mergeCell ref="M1359:O1359"/>
    <mergeCell ref="K1360:L1360"/>
    <mergeCell ref="M1360:O1360"/>
    <mergeCell ref="K1361:L1361"/>
    <mergeCell ref="M1361:O1361"/>
    <mergeCell ref="K1362:L1362"/>
    <mergeCell ref="M1362:O1362"/>
    <mergeCell ref="K1363:L1363"/>
    <mergeCell ref="M1363:O1363"/>
    <mergeCell ref="N1358:R1358"/>
    <mergeCell ref="K1327:L1327"/>
    <mergeCell ref="M1327:O1327"/>
    <mergeCell ref="K1328:L1328"/>
    <mergeCell ref="M1328:O1328"/>
    <mergeCell ref="K1347:L1347"/>
    <mergeCell ref="M1347:O1347"/>
    <mergeCell ref="K1348:L1348"/>
    <mergeCell ref="K1349:L1349"/>
    <mergeCell ref="M1349:O1349"/>
    <mergeCell ref="K1329:L1329"/>
    <mergeCell ref="M1329:O1329"/>
    <mergeCell ref="B1340:B1347"/>
    <mergeCell ref="M1340:O1340"/>
    <mergeCell ref="N1348:R1348"/>
    <mergeCell ref="K1330:L1330"/>
    <mergeCell ref="K1331:L1331"/>
    <mergeCell ref="M1331:O1331"/>
    <mergeCell ref="K1332:L1332"/>
    <mergeCell ref="M1332:O1332"/>
    <mergeCell ref="K1333:L1333"/>
    <mergeCell ref="M1333:O1333"/>
    <mergeCell ref="K1334:L1334"/>
    <mergeCell ref="M1334:O1334"/>
    <mergeCell ref="K1335:L1335"/>
    <mergeCell ref="M1335:O1335"/>
    <mergeCell ref="K1338:L1338"/>
    <mergeCell ref="K1339:L1339"/>
    <mergeCell ref="M1339:O1339"/>
    <mergeCell ref="M1345:O1345"/>
    <mergeCell ref="K1346:L1346"/>
    <mergeCell ref="M1346:O1346"/>
    <mergeCell ref="K1310:L1310"/>
    <mergeCell ref="K1311:L1311"/>
    <mergeCell ref="M1311:O1311"/>
    <mergeCell ref="K1312:L1312"/>
    <mergeCell ref="M1312:O1312"/>
    <mergeCell ref="K1313:L1313"/>
    <mergeCell ref="M1313:O1313"/>
    <mergeCell ref="K1314:L1314"/>
    <mergeCell ref="M1314:O1314"/>
    <mergeCell ref="K1315:L1315"/>
    <mergeCell ref="M1315:O1315"/>
    <mergeCell ref="K1316:L1316"/>
    <mergeCell ref="K1317:L1317"/>
    <mergeCell ref="M1317:O1317"/>
    <mergeCell ref="K1318:L1318"/>
    <mergeCell ref="M1318:O1318"/>
    <mergeCell ref="K1319:L1319"/>
    <mergeCell ref="M1319:O1319"/>
    <mergeCell ref="K1320:L1320"/>
    <mergeCell ref="K1321:L1321"/>
    <mergeCell ref="M1321:O1321"/>
    <mergeCell ref="K1322:L1322"/>
    <mergeCell ref="M1322:O1322"/>
    <mergeCell ref="K1323:L1323"/>
    <mergeCell ref="M1323:O1323"/>
    <mergeCell ref="K1324:L1324"/>
    <mergeCell ref="M1324:O1324"/>
    <mergeCell ref="K1325:L1325"/>
    <mergeCell ref="M1325:O1325"/>
    <mergeCell ref="K1326:L1326"/>
    <mergeCell ref="M1282:O1282"/>
    <mergeCell ref="K1283:L1283"/>
    <mergeCell ref="M1283:O1283"/>
    <mergeCell ref="K1284:L1284"/>
    <mergeCell ref="M1301:O1301"/>
    <mergeCell ref="K1302:L1302"/>
    <mergeCell ref="M1302:O1302"/>
    <mergeCell ref="K1303:L1303"/>
    <mergeCell ref="M1303:O1303"/>
    <mergeCell ref="K1304:L1304"/>
    <mergeCell ref="M1304:O1304"/>
    <mergeCell ref="K1305:L1305"/>
    <mergeCell ref="M1305:O1305"/>
    <mergeCell ref="K1286:L1286"/>
    <mergeCell ref="K1287:L1287"/>
    <mergeCell ref="M1287:O1287"/>
    <mergeCell ref="K1288:L1288"/>
    <mergeCell ref="M1288:O1288"/>
    <mergeCell ref="K1289:L1289"/>
    <mergeCell ref="M1289:O1289"/>
    <mergeCell ref="K1290:L1290"/>
    <mergeCell ref="M1290:O1290"/>
    <mergeCell ref="K1291:L1291"/>
    <mergeCell ref="M1291:O1291"/>
    <mergeCell ref="K1292:L1292"/>
    <mergeCell ref="M1292:O1292"/>
    <mergeCell ref="K1293:L1293"/>
    <mergeCell ref="M1293:O1293"/>
    <mergeCell ref="K1285:L1285"/>
    <mergeCell ref="M1285:O1285"/>
    <mergeCell ref="K1266:L1266"/>
    <mergeCell ref="K1267:L1267"/>
    <mergeCell ref="M1267:O1267"/>
    <mergeCell ref="K1268:L1268"/>
    <mergeCell ref="M1268:O1268"/>
    <mergeCell ref="K1269:L1269"/>
    <mergeCell ref="M1269:O1269"/>
    <mergeCell ref="K1270:L1270"/>
    <mergeCell ref="M1270:O1270"/>
    <mergeCell ref="K1271:L1271"/>
    <mergeCell ref="M1271:O1271"/>
    <mergeCell ref="K1272:L1272"/>
    <mergeCell ref="M1272:O1272"/>
    <mergeCell ref="K1273:L1273"/>
    <mergeCell ref="M1273:O1273"/>
    <mergeCell ref="K1274:L1274"/>
    <mergeCell ref="K1275:L1275"/>
    <mergeCell ref="M1275:O1275"/>
    <mergeCell ref="K1276:L1276"/>
    <mergeCell ref="K1277:L1277"/>
    <mergeCell ref="M1277:O1277"/>
    <mergeCell ref="K1278:L1278"/>
    <mergeCell ref="K1282:L1282"/>
    <mergeCell ref="M1261:O1261"/>
    <mergeCell ref="B1253:C1253"/>
    <mergeCell ref="K1253:N1253"/>
    <mergeCell ref="N1254:R1254"/>
    <mergeCell ref="K1242:L1242"/>
    <mergeCell ref="N1242:R1242"/>
    <mergeCell ref="K1243:L1243"/>
    <mergeCell ref="M1243:O1243"/>
    <mergeCell ref="B1244:B1251"/>
    <mergeCell ref="K1244:L1244"/>
    <mergeCell ref="M1244:O1244"/>
    <mergeCell ref="K1245:L1245"/>
    <mergeCell ref="M1245:O1245"/>
    <mergeCell ref="K1246:L1246"/>
    <mergeCell ref="M1246:O1246"/>
    <mergeCell ref="K1247:L1247"/>
    <mergeCell ref="M1247:O1247"/>
    <mergeCell ref="K1248:L1248"/>
    <mergeCell ref="M1248:O1248"/>
    <mergeCell ref="K1249:L1249"/>
    <mergeCell ref="M1249:O1249"/>
    <mergeCell ref="K1250:L1250"/>
    <mergeCell ref="M1250:O1250"/>
    <mergeCell ref="K1251:L1251"/>
    <mergeCell ref="K1264:L1264"/>
    <mergeCell ref="N1264:R1264"/>
    <mergeCell ref="K1265:L1265"/>
    <mergeCell ref="M1265:O1265"/>
    <mergeCell ref="K1259:L1259"/>
    <mergeCell ref="M1259:O1259"/>
    <mergeCell ref="K1260:L1260"/>
    <mergeCell ref="K1231:L1231"/>
    <mergeCell ref="M1231:O1231"/>
    <mergeCell ref="K1241:L1241"/>
    <mergeCell ref="M1241:O1241"/>
    <mergeCell ref="M1278:O1278"/>
    <mergeCell ref="K1279:L1279"/>
    <mergeCell ref="M1279:O1279"/>
    <mergeCell ref="K1280:L1280"/>
    <mergeCell ref="M1280:O1280"/>
    <mergeCell ref="K1281:L1281"/>
    <mergeCell ref="M1281:O1281"/>
    <mergeCell ref="M1260:O1260"/>
    <mergeCell ref="K1261:L1261"/>
    <mergeCell ref="K1262:L1262"/>
    <mergeCell ref="M1262:O1262"/>
    <mergeCell ref="K1263:L1263"/>
    <mergeCell ref="K1222:L1222"/>
    <mergeCell ref="N1222:R1222"/>
    <mergeCell ref="K1223:L1223"/>
    <mergeCell ref="M1223:O1223"/>
    <mergeCell ref="K1233:L1233"/>
    <mergeCell ref="M1233:O1233"/>
    <mergeCell ref="B1234:B1241"/>
    <mergeCell ref="K1234:L1234"/>
    <mergeCell ref="M1234:O1234"/>
    <mergeCell ref="K1235:L1235"/>
    <mergeCell ref="M1235:O1235"/>
    <mergeCell ref="K1236:L1236"/>
    <mergeCell ref="K1212:L1212"/>
    <mergeCell ref="K1213:L1213"/>
    <mergeCell ref="M1213:O1213"/>
    <mergeCell ref="K1214:L1214"/>
    <mergeCell ref="M1214:O1214"/>
    <mergeCell ref="K1215:L1215"/>
    <mergeCell ref="M1215:O1215"/>
    <mergeCell ref="K1216:L1216"/>
    <mergeCell ref="M1216:O1216"/>
    <mergeCell ref="K1217:L1217"/>
    <mergeCell ref="M1217:O1217"/>
    <mergeCell ref="B1224:B1231"/>
    <mergeCell ref="K1224:L1224"/>
    <mergeCell ref="M1224:O1224"/>
    <mergeCell ref="K1225:L1225"/>
    <mergeCell ref="M1225:O1225"/>
    <mergeCell ref="K1226:L1226"/>
    <mergeCell ref="M1226:O1226"/>
    <mergeCell ref="K1227:L1227"/>
    <mergeCell ref="M1227:O1227"/>
    <mergeCell ref="K1228:L1228"/>
    <mergeCell ref="M1228:O1228"/>
    <mergeCell ref="K1229:L1229"/>
    <mergeCell ref="M1229:O1229"/>
    <mergeCell ref="K1230:L1230"/>
    <mergeCell ref="M1230:O1230"/>
    <mergeCell ref="B1211:C1211"/>
    <mergeCell ref="K1211:N1211"/>
    <mergeCell ref="N1212:R1212"/>
    <mergeCell ref="K1198:L1198"/>
    <mergeCell ref="K1199:L1199"/>
    <mergeCell ref="M1199:O1199"/>
    <mergeCell ref="K1200:L1200"/>
    <mergeCell ref="K1201:L1201"/>
    <mergeCell ref="M1201:O1201"/>
    <mergeCell ref="K1202:L1202"/>
    <mergeCell ref="M1202:O1202"/>
    <mergeCell ref="K1203:L1203"/>
    <mergeCell ref="M1203:O1203"/>
    <mergeCell ref="K1204:L1204"/>
    <mergeCell ref="M1204:O1204"/>
    <mergeCell ref="K1205:L1205"/>
    <mergeCell ref="M1205:O1205"/>
    <mergeCell ref="K1206:L1206"/>
    <mergeCell ref="M1206:O1206"/>
    <mergeCell ref="K1207:L1207"/>
    <mergeCell ref="M1207:O1207"/>
    <mergeCell ref="M1195:O1195"/>
    <mergeCell ref="K1196:L1196"/>
    <mergeCell ref="M1196:O1196"/>
    <mergeCell ref="K1197:L1197"/>
    <mergeCell ref="M1197:O1197"/>
    <mergeCell ref="K1178:L1178"/>
    <mergeCell ref="K1179:L1179"/>
    <mergeCell ref="M1179:O1179"/>
    <mergeCell ref="K1180:L1180"/>
    <mergeCell ref="K1181:L1181"/>
    <mergeCell ref="M1181:O1181"/>
    <mergeCell ref="K1182:L1182"/>
    <mergeCell ref="M1182:O1182"/>
    <mergeCell ref="K1183:L1183"/>
    <mergeCell ref="M1183:O1183"/>
    <mergeCell ref="K1184:L1184"/>
    <mergeCell ref="M1184:O1184"/>
    <mergeCell ref="K1185:L1185"/>
    <mergeCell ref="M1185:O1185"/>
    <mergeCell ref="K1186:L1186"/>
    <mergeCell ref="M1186:O1186"/>
    <mergeCell ref="K1187:L1187"/>
    <mergeCell ref="N1180:R1180"/>
    <mergeCell ref="M1192:O1192"/>
    <mergeCell ref="K1193:L1193"/>
    <mergeCell ref="M1193:O1193"/>
    <mergeCell ref="K1170:L1170"/>
    <mergeCell ref="K1171:L1171"/>
    <mergeCell ref="M1171:O1171"/>
    <mergeCell ref="K1172:L1172"/>
    <mergeCell ref="M1172:O1172"/>
    <mergeCell ref="K1173:L1173"/>
    <mergeCell ref="M1173:O1173"/>
    <mergeCell ref="B1169:C1169"/>
    <mergeCell ref="K1169:N1169"/>
    <mergeCell ref="N1170:R1170"/>
    <mergeCell ref="K1154:L1154"/>
    <mergeCell ref="K1155:L1155"/>
    <mergeCell ref="M1155:O1155"/>
    <mergeCell ref="K1156:L1156"/>
    <mergeCell ref="M1156:O1156"/>
    <mergeCell ref="K1157:L1157"/>
    <mergeCell ref="M1157:O1157"/>
    <mergeCell ref="K1158:L1158"/>
    <mergeCell ref="K1159:L1159"/>
    <mergeCell ref="M1159:O1159"/>
    <mergeCell ref="K1160:L1160"/>
    <mergeCell ref="M1160:O1160"/>
    <mergeCell ref="K1161:L1161"/>
    <mergeCell ref="M1161:O1161"/>
    <mergeCell ref="K1162:L1162"/>
    <mergeCell ref="M1162:O1162"/>
    <mergeCell ref="K1163:L1163"/>
    <mergeCell ref="M1163:O1163"/>
    <mergeCell ref="B1150:B1157"/>
    <mergeCell ref="M1154:O1154"/>
    <mergeCell ref="N1158:R1158"/>
    <mergeCell ref="B1160:B1167"/>
    <mergeCell ref="M1151:O1151"/>
    <mergeCell ref="K1152:L1152"/>
    <mergeCell ref="M1152:O1152"/>
    <mergeCell ref="K1153:L1153"/>
    <mergeCell ref="M1153:O1153"/>
    <mergeCell ref="K1134:L1134"/>
    <mergeCell ref="K1135:L1135"/>
    <mergeCell ref="M1135:O1135"/>
    <mergeCell ref="K1136:L1136"/>
    <mergeCell ref="M1136:O1136"/>
    <mergeCell ref="K1137:L1137"/>
    <mergeCell ref="M1137:O1137"/>
    <mergeCell ref="K1138:L1138"/>
    <mergeCell ref="K1139:L1139"/>
    <mergeCell ref="M1139:O1139"/>
    <mergeCell ref="K1140:L1140"/>
    <mergeCell ref="M1140:O1140"/>
    <mergeCell ref="K1141:L1141"/>
    <mergeCell ref="M1141:O1141"/>
    <mergeCell ref="K1142:L1142"/>
    <mergeCell ref="M1142:O1142"/>
    <mergeCell ref="K1143:L1143"/>
    <mergeCell ref="N1138:R1138"/>
    <mergeCell ref="K1146:L1146"/>
    <mergeCell ref="M1146:O1146"/>
    <mergeCell ref="N1148:R1148"/>
    <mergeCell ref="K1128:L1128"/>
    <mergeCell ref="K1129:L1129"/>
    <mergeCell ref="M1129:O1129"/>
    <mergeCell ref="B1127:C1127"/>
    <mergeCell ref="K1127:N1127"/>
    <mergeCell ref="N1128:R1128"/>
    <mergeCell ref="K1110:L1110"/>
    <mergeCell ref="K1111:L1111"/>
    <mergeCell ref="M1111:O1111"/>
    <mergeCell ref="K1112:L1112"/>
    <mergeCell ref="M1112:O1112"/>
    <mergeCell ref="K1113:L1113"/>
    <mergeCell ref="M1113:O1113"/>
    <mergeCell ref="K1114:L1114"/>
    <mergeCell ref="M1114:O1114"/>
    <mergeCell ref="K1115:L1115"/>
    <mergeCell ref="M1115:O1115"/>
    <mergeCell ref="K1116:L1116"/>
    <mergeCell ref="K1117:L1117"/>
    <mergeCell ref="M1117:O1117"/>
    <mergeCell ref="K1118:L1118"/>
    <mergeCell ref="M1118:O1118"/>
    <mergeCell ref="K1119:L1119"/>
    <mergeCell ref="M1119:O1119"/>
    <mergeCell ref="M1125:O1125"/>
    <mergeCell ref="K1108:L1108"/>
    <mergeCell ref="K1098:L1098"/>
    <mergeCell ref="M1098:O1098"/>
    <mergeCell ref="K1099:L1099"/>
    <mergeCell ref="K1100:L1100"/>
    <mergeCell ref="K1101:L1101"/>
    <mergeCell ref="M1101:O1101"/>
    <mergeCell ref="K1102:L1102"/>
    <mergeCell ref="M1102:O1102"/>
    <mergeCell ref="K1103:L1103"/>
    <mergeCell ref="M1103:O1103"/>
    <mergeCell ref="K1104:L1104"/>
    <mergeCell ref="M1104:O1104"/>
    <mergeCell ref="K1105:L1105"/>
    <mergeCell ref="M1105:O1105"/>
    <mergeCell ref="K1106:L1106"/>
    <mergeCell ref="K1107:L1107"/>
    <mergeCell ref="M1107:O1107"/>
    <mergeCell ref="M1099:O1099"/>
    <mergeCell ref="K1083:L1083"/>
    <mergeCell ref="M1083:O1083"/>
    <mergeCell ref="B1076:B1083"/>
    <mergeCell ref="M1076:O1076"/>
    <mergeCell ref="K1090:L1090"/>
    <mergeCell ref="K1091:L1091"/>
    <mergeCell ref="M1091:O1091"/>
    <mergeCell ref="K1092:L1092"/>
    <mergeCell ref="M1092:O1092"/>
    <mergeCell ref="K1093:L1093"/>
    <mergeCell ref="M1093:O1093"/>
    <mergeCell ref="K1094:L1094"/>
    <mergeCell ref="M1094:O1094"/>
    <mergeCell ref="K1095:L1095"/>
    <mergeCell ref="M1095:O1095"/>
    <mergeCell ref="K1096:L1096"/>
    <mergeCell ref="K1097:L1097"/>
    <mergeCell ref="M1097:O1097"/>
    <mergeCell ref="N1096:R1096"/>
    <mergeCell ref="B1085:C1085"/>
    <mergeCell ref="K1079:L1079"/>
    <mergeCell ref="M1079:O1079"/>
    <mergeCell ref="K1080:L1080"/>
    <mergeCell ref="M1080:O1080"/>
    <mergeCell ref="K1081:L1081"/>
    <mergeCell ref="M1081:O1081"/>
    <mergeCell ref="K1082:L1082"/>
    <mergeCell ref="M1082:O1082"/>
    <mergeCell ref="M1069:O1069"/>
    <mergeCell ref="K1070:L1070"/>
    <mergeCell ref="M1070:O1070"/>
    <mergeCell ref="K1071:L1071"/>
    <mergeCell ref="M1071:O1071"/>
    <mergeCell ref="K1072:L1072"/>
    <mergeCell ref="M1072:O1072"/>
    <mergeCell ref="K1073:L1073"/>
    <mergeCell ref="M1073:O1073"/>
    <mergeCell ref="K1074:L1074"/>
    <mergeCell ref="K1075:L1075"/>
    <mergeCell ref="M1075:O1075"/>
    <mergeCell ref="K1076:L1076"/>
    <mergeCell ref="K1077:L1077"/>
    <mergeCell ref="M1077:O1077"/>
    <mergeCell ref="K1078:L1078"/>
    <mergeCell ref="M1078:O1078"/>
    <mergeCell ref="K1063:L1063"/>
    <mergeCell ref="M1063:O1063"/>
    <mergeCell ref="K1064:L1064"/>
    <mergeCell ref="K1065:L1065"/>
    <mergeCell ref="M1065:O1065"/>
    <mergeCell ref="B1043:C1043"/>
    <mergeCell ref="K1043:N1043"/>
    <mergeCell ref="K1046:L1046"/>
    <mergeCell ref="K1047:L1047"/>
    <mergeCell ref="M1047:O1047"/>
    <mergeCell ref="K1048:L1048"/>
    <mergeCell ref="M1048:O1048"/>
    <mergeCell ref="K1049:L1049"/>
    <mergeCell ref="M1049:O1049"/>
    <mergeCell ref="K1050:L1050"/>
    <mergeCell ref="M1050:O1050"/>
    <mergeCell ref="K1051:L1051"/>
    <mergeCell ref="M1051:O1051"/>
    <mergeCell ref="K1052:L1052"/>
    <mergeCell ref="M1052:O1052"/>
    <mergeCell ref="K1053:L1053"/>
    <mergeCell ref="M1053:O1053"/>
    <mergeCell ref="K1054:L1054"/>
    <mergeCell ref="K1055:L1055"/>
    <mergeCell ref="B1046:B1053"/>
    <mergeCell ref="M1046:O1046"/>
    <mergeCell ref="N1054:R1054"/>
    <mergeCell ref="B1056:B1063"/>
    <mergeCell ref="M1056:O1056"/>
    <mergeCell ref="N1064:R1064"/>
    <mergeCell ref="K1032:L1032"/>
    <mergeCell ref="N1032:R1032"/>
    <mergeCell ref="K1033:L1033"/>
    <mergeCell ref="M1033:O1033"/>
    <mergeCell ref="B1034:B1041"/>
    <mergeCell ref="K1034:L1034"/>
    <mergeCell ref="M1034:O1034"/>
    <mergeCell ref="K1035:L1035"/>
    <mergeCell ref="M1035:O1035"/>
    <mergeCell ref="K1036:L1036"/>
    <mergeCell ref="M1036:O1036"/>
    <mergeCell ref="K1037:L1037"/>
    <mergeCell ref="M1037:O1037"/>
    <mergeCell ref="K1038:L1038"/>
    <mergeCell ref="M1038:O1038"/>
    <mergeCell ref="K1039:L1039"/>
    <mergeCell ref="M1039:O1039"/>
    <mergeCell ref="K1040:L1040"/>
    <mergeCell ref="M1040:O1040"/>
    <mergeCell ref="K1041:L1041"/>
    <mergeCell ref="M1041:O1041"/>
    <mergeCell ref="K1022:L1022"/>
    <mergeCell ref="N1022:R1022"/>
    <mergeCell ref="K1023:L1023"/>
    <mergeCell ref="M1023:O1023"/>
    <mergeCell ref="B1024:B1031"/>
    <mergeCell ref="K1024:L1024"/>
    <mergeCell ref="M1024:O1024"/>
    <mergeCell ref="K1025:L1025"/>
    <mergeCell ref="M1025:O1025"/>
    <mergeCell ref="K1026:L1026"/>
    <mergeCell ref="M1026:O1026"/>
    <mergeCell ref="K1027:L1027"/>
    <mergeCell ref="M1027:O1027"/>
    <mergeCell ref="K1028:L1028"/>
    <mergeCell ref="M1028:O1028"/>
    <mergeCell ref="K1029:L1029"/>
    <mergeCell ref="M1029:O1029"/>
    <mergeCell ref="K1030:L1030"/>
    <mergeCell ref="M1030:O1030"/>
    <mergeCell ref="K1031:L1031"/>
    <mergeCell ref="M1031:O1031"/>
    <mergeCell ref="K1012:L1012"/>
    <mergeCell ref="N1012:R1012"/>
    <mergeCell ref="K1013:L1013"/>
    <mergeCell ref="M1013:O1013"/>
    <mergeCell ref="B1014:B1021"/>
    <mergeCell ref="K1014:L1014"/>
    <mergeCell ref="M1014:O1014"/>
    <mergeCell ref="K1015:L1015"/>
    <mergeCell ref="M1015:O1015"/>
    <mergeCell ref="K1016:L1016"/>
    <mergeCell ref="M1016:O1016"/>
    <mergeCell ref="K1017:L1017"/>
    <mergeCell ref="M1017:O1017"/>
    <mergeCell ref="K1018:L1018"/>
    <mergeCell ref="M1018:O1018"/>
    <mergeCell ref="K1019:L1019"/>
    <mergeCell ref="M1019:O1019"/>
    <mergeCell ref="K1020:L1020"/>
    <mergeCell ref="M1020:O1020"/>
    <mergeCell ref="K1021:L1021"/>
    <mergeCell ref="M1021:O1021"/>
    <mergeCell ref="K1003:L1003"/>
    <mergeCell ref="M1003:O1003"/>
    <mergeCell ref="B1004:B1011"/>
    <mergeCell ref="K1004:L1004"/>
    <mergeCell ref="M1004:O1004"/>
    <mergeCell ref="K1005:L1005"/>
    <mergeCell ref="M1005:O1005"/>
    <mergeCell ref="K1006:L1006"/>
    <mergeCell ref="M1006:O1006"/>
    <mergeCell ref="K1007:L1007"/>
    <mergeCell ref="M1007:O1007"/>
    <mergeCell ref="K1008:L1008"/>
    <mergeCell ref="M1008:O1008"/>
    <mergeCell ref="K1009:L1009"/>
    <mergeCell ref="M1009:O1009"/>
    <mergeCell ref="K1010:L1010"/>
    <mergeCell ref="M1010:O1010"/>
    <mergeCell ref="K1011:L1011"/>
    <mergeCell ref="M1011:O1011"/>
    <mergeCell ref="K991:L991"/>
    <mergeCell ref="M991:O991"/>
    <mergeCell ref="K992:L992"/>
    <mergeCell ref="M992:O992"/>
    <mergeCell ref="K993:L993"/>
    <mergeCell ref="M993:O993"/>
    <mergeCell ref="K994:L994"/>
    <mergeCell ref="M994:O994"/>
    <mergeCell ref="K995:L995"/>
    <mergeCell ref="M995:O995"/>
    <mergeCell ref="K996:L996"/>
    <mergeCell ref="M996:O996"/>
    <mergeCell ref="K997:L997"/>
    <mergeCell ref="M997:O997"/>
    <mergeCell ref="B1001:C1001"/>
    <mergeCell ref="K1001:N1001"/>
    <mergeCell ref="K1002:L1002"/>
    <mergeCell ref="N1002:R1002"/>
    <mergeCell ref="B982:B989"/>
    <mergeCell ref="M988:O988"/>
    <mergeCell ref="N990:R990"/>
    <mergeCell ref="K978:L978"/>
    <mergeCell ref="K979:L979"/>
    <mergeCell ref="M979:O979"/>
    <mergeCell ref="K980:L980"/>
    <mergeCell ref="K981:L981"/>
    <mergeCell ref="M981:O981"/>
    <mergeCell ref="K982:L982"/>
    <mergeCell ref="M982:O982"/>
    <mergeCell ref="K983:L983"/>
    <mergeCell ref="M983:O983"/>
    <mergeCell ref="K984:L984"/>
    <mergeCell ref="M984:O984"/>
    <mergeCell ref="K985:L985"/>
    <mergeCell ref="M985:O985"/>
    <mergeCell ref="K986:L986"/>
    <mergeCell ref="M986:O986"/>
    <mergeCell ref="K987:L987"/>
    <mergeCell ref="M987:O987"/>
    <mergeCell ref="K988:L988"/>
    <mergeCell ref="K989:L989"/>
    <mergeCell ref="M989:O989"/>
    <mergeCell ref="K990:L990"/>
    <mergeCell ref="K949:L949"/>
    <mergeCell ref="M949:O949"/>
    <mergeCell ref="K950:L950"/>
    <mergeCell ref="M950:O950"/>
    <mergeCell ref="K951:L951"/>
    <mergeCell ref="M951:O951"/>
    <mergeCell ref="K952:L952"/>
    <mergeCell ref="M952:O952"/>
    <mergeCell ref="K953:L953"/>
    <mergeCell ref="M953:O953"/>
    <mergeCell ref="M975:O975"/>
    <mergeCell ref="K976:L976"/>
    <mergeCell ref="M976:O976"/>
    <mergeCell ref="K977:L977"/>
    <mergeCell ref="M977:O977"/>
    <mergeCell ref="K960:L960"/>
    <mergeCell ref="K961:L961"/>
    <mergeCell ref="M961:O961"/>
    <mergeCell ref="K962:L962"/>
    <mergeCell ref="M962:O962"/>
    <mergeCell ref="K963:L963"/>
    <mergeCell ref="M963:O963"/>
    <mergeCell ref="K964:L964"/>
    <mergeCell ref="M964:O964"/>
    <mergeCell ref="K965:L965"/>
    <mergeCell ref="M965:O965"/>
    <mergeCell ref="K966:L966"/>
    <mergeCell ref="M966:O966"/>
    <mergeCell ref="K967:L967"/>
    <mergeCell ref="K974:L974"/>
    <mergeCell ref="M974:O974"/>
    <mergeCell ref="K975:L975"/>
    <mergeCell ref="B940:B947"/>
    <mergeCell ref="M944:O944"/>
    <mergeCell ref="N948:R948"/>
    <mergeCell ref="K934:L934"/>
    <mergeCell ref="K935:L935"/>
    <mergeCell ref="M935:O935"/>
    <mergeCell ref="K936:L936"/>
    <mergeCell ref="M936:O936"/>
    <mergeCell ref="K937:L937"/>
    <mergeCell ref="M937:O937"/>
    <mergeCell ref="K938:L938"/>
    <mergeCell ref="K939:L939"/>
    <mergeCell ref="M939:O939"/>
    <mergeCell ref="K940:L940"/>
    <mergeCell ref="M940:O940"/>
    <mergeCell ref="K941:L941"/>
    <mergeCell ref="M941:O941"/>
    <mergeCell ref="K942:L942"/>
    <mergeCell ref="M942:O942"/>
    <mergeCell ref="K943:L943"/>
    <mergeCell ref="M943:O943"/>
    <mergeCell ref="K944:L944"/>
    <mergeCell ref="K945:L945"/>
    <mergeCell ref="M945:O945"/>
    <mergeCell ref="K946:L946"/>
    <mergeCell ref="M946:O946"/>
    <mergeCell ref="K947:L947"/>
    <mergeCell ref="M947:O947"/>
    <mergeCell ref="K948:L948"/>
    <mergeCell ref="K906:L906"/>
    <mergeCell ref="K907:L907"/>
    <mergeCell ref="M907:O907"/>
    <mergeCell ref="K908:L908"/>
    <mergeCell ref="M908:O908"/>
    <mergeCell ref="K909:L909"/>
    <mergeCell ref="M909:O909"/>
    <mergeCell ref="K931:L931"/>
    <mergeCell ref="M931:O931"/>
    <mergeCell ref="K932:L932"/>
    <mergeCell ref="M932:O932"/>
    <mergeCell ref="K933:L933"/>
    <mergeCell ref="M933:O933"/>
    <mergeCell ref="K914:L914"/>
    <mergeCell ref="K915:L915"/>
    <mergeCell ref="M915:O915"/>
    <mergeCell ref="K918:L918"/>
    <mergeCell ref="K919:L919"/>
    <mergeCell ref="M919:O919"/>
    <mergeCell ref="K920:L920"/>
    <mergeCell ref="M920:O920"/>
    <mergeCell ref="K921:L921"/>
    <mergeCell ref="M921:O921"/>
    <mergeCell ref="K922:L922"/>
    <mergeCell ref="M922:O922"/>
    <mergeCell ref="K923:L923"/>
    <mergeCell ref="M929:O929"/>
    <mergeCell ref="K930:L930"/>
    <mergeCell ref="M930:O930"/>
    <mergeCell ref="B898:B905"/>
    <mergeCell ref="M900:O900"/>
    <mergeCell ref="N906:R906"/>
    <mergeCell ref="K890:L890"/>
    <mergeCell ref="K891:L891"/>
    <mergeCell ref="M891:O891"/>
    <mergeCell ref="K892:L892"/>
    <mergeCell ref="M892:O892"/>
    <mergeCell ref="K893:L893"/>
    <mergeCell ref="M893:O893"/>
    <mergeCell ref="K894:L894"/>
    <mergeCell ref="M894:O894"/>
    <mergeCell ref="K895:L895"/>
    <mergeCell ref="M895:O895"/>
    <mergeCell ref="K896:L896"/>
    <mergeCell ref="K897:L897"/>
    <mergeCell ref="M897:O897"/>
    <mergeCell ref="K898:L898"/>
    <mergeCell ref="M898:O898"/>
    <mergeCell ref="K899:L899"/>
    <mergeCell ref="M899:O899"/>
    <mergeCell ref="K900:L900"/>
    <mergeCell ref="K901:L901"/>
    <mergeCell ref="M901:O901"/>
    <mergeCell ref="K902:L902"/>
    <mergeCell ref="M902:O902"/>
    <mergeCell ref="K903:L903"/>
    <mergeCell ref="M903:O903"/>
    <mergeCell ref="K904:L904"/>
    <mergeCell ref="M904:O904"/>
    <mergeCell ref="K905:L905"/>
    <mergeCell ref="M905:O905"/>
    <mergeCell ref="M888:O888"/>
    <mergeCell ref="K889:L889"/>
    <mergeCell ref="M889:O889"/>
    <mergeCell ref="K870:L870"/>
    <mergeCell ref="K871:L871"/>
    <mergeCell ref="M871:O871"/>
    <mergeCell ref="K872:L872"/>
    <mergeCell ref="M872:O872"/>
    <mergeCell ref="K873:L873"/>
    <mergeCell ref="M873:O873"/>
    <mergeCell ref="K876:L876"/>
    <mergeCell ref="K877:L877"/>
    <mergeCell ref="M877:O877"/>
    <mergeCell ref="K878:L878"/>
    <mergeCell ref="M878:O878"/>
    <mergeCell ref="K879:L879"/>
    <mergeCell ref="K885:L885"/>
    <mergeCell ref="M885:O885"/>
    <mergeCell ref="K886:L886"/>
    <mergeCell ref="K864:L864"/>
    <mergeCell ref="K865:L865"/>
    <mergeCell ref="M865:O865"/>
    <mergeCell ref="N864:R864"/>
    <mergeCell ref="K846:L846"/>
    <mergeCell ref="K847:L847"/>
    <mergeCell ref="M847:O847"/>
    <mergeCell ref="K848:L848"/>
    <mergeCell ref="M848:O848"/>
    <mergeCell ref="K849:L849"/>
    <mergeCell ref="M849:O849"/>
    <mergeCell ref="K850:L850"/>
    <mergeCell ref="M850:O850"/>
    <mergeCell ref="K851:L851"/>
    <mergeCell ref="M851:O851"/>
    <mergeCell ref="K852:L852"/>
    <mergeCell ref="M852:O852"/>
    <mergeCell ref="K853:L853"/>
    <mergeCell ref="M853:O853"/>
    <mergeCell ref="K854:L854"/>
    <mergeCell ref="K855:L855"/>
    <mergeCell ref="M855:O855"/>
    <mergeCell ref="M861:O861"/>
    <mergeCell ref="K862:L862"/>
    <mergeCell ref="M862:O862"/>
    <mergeCell ref="K836:L836"/>
    <mergeCell ref="K837:L837"/>
    <mergeCell ref="M837:O837"/>
    <mergeCell ref="K838:L838"/>
    <mergeCell ref="M838:O838"/>
    <mergeCell ref="K839:L839"/>
    <mergeCell ref="M839:O839"/>
    <mergeCell ref="K840:L840"/>
    <mergeCell ref="M840:O840"/>
    <mergeCell ref="K841:L841"/>
    <mergeCell ref="M841:O841"/>
    <mergeCell ref="K842:L842"/>
    <mergeCell ref="M842:O842"/>
    <mergeCell ref="K843:L843"/>
    <mergeCell ref="M843:O843"/>
    <mergeCell ref="K844:L844"/>
    <mergeCell ref="K845:L845"/>
    <mergeCell ref="M845:O845"/>
    <mergeCell ref="K826:L826"/>
    <mergeCell ref="K827:L827"/>
    <mergeCell ref="M827:O827"/>
    <mergeCell ref="K828:L828"/>
    <mergeCell ref="M828:O828"/>
    <mergeCell ref="K829:L829"/>
    <mergeCell ref="M829:O829"/>
    <mergeCell ref="K830:L830"/>
    <mergeCell ref="M830:O830"/>
    <mergeCell ref="K831:L831"/>
    <mergeCell ref="M831:O831"/>
    <mergeCell ref="K834:L834"/>
    <mergeCell ref="K835:L835"/>
    <mergeCell ref="K812:L812"/>
    <mergeCell ref="N812:R812"/>
    <mergeCell ref="K813:L813"/>
    <mergeCell ref="M813:O813"/>
    <mergeCell ref="K814:L814"/>
    <mergeCell ref="M814:O814"/>
    <mergeCell ref="K815:L815"/>
    <mergeCell ref="M815:O815"/>
    <mergeCell ref="K816:L816"/>
    <mergeCell ref="M816:O816"/>
    <mergeCell ref="K817:L817"/>
    <mergeCell ref="M817:O817"/>
    <mergeCell ref="K818:L818"/>
    <mergeCell ref="M818:O818"/>
    <mergeCell ref="K819:L819"/>
    <mergeCell ref="M819:O819"/>
    <mergeCell ref="K820:L820"/>
    <mergeCell ref="K822:L822"/>
    <mergeCell ref="N822:R822"/>
    <mergeCell ref="M811:O811"/>
    <mergeCell ref="K792:L792"/>
    <mergeCell ref="N792:R792"/>
    <mergeCell ref="K793:L793"/>
    <mergeCell ref="M793:O793"/>
    <mergeCell ref="B794:B801"/>
    <mergeCell ref="K794:L794"/>
    <mergeCell ref="M794:O794"/>
    <mergeCell ref="K795:L795"/>
    <mergeCell ref="M795:O795"/>
    <mergeCell ref="K796:L796"/>
    <mergeCell ref="M796:O796"/>
    <mergeCell ref="K797:L797"/>
    <mergeCell ref="M797:O797"/>
    <mergeCell ref="K798:L798"/>
    <mergeCell ref="M798:O798"/>
    <mergeCell ref="K799:L799"/>
    <mergeCell ref="M799:O799"/>
    <mergeCell ref="K800:L800"/>
    <mergeCell ref="M800:O800"/>
    <mergeCell ref="K801:L801"/>
    <mergeCell ref="M801:O801"/>
    <mergeCell ref="K807:L807"/>
    <mergeCell ref="M807:O807"/>
    <mergeCell ref="K763:L763"/>
    <mergeCell ref="M763:O763"/>
    <mergeCell ref="K764:L764"/>
    <mergeCell ref="M764:O764"/>
    <mergeCell ref="K765:L765"/>
    <mergeCell ref="M765:O765"/>
    <mergeCell ref="K766:L766"/>
    <mergeCell ref="M766:O766"/>
    <mergeCell ref="K767:L767"/>
    <mergeCell ref="M767:O767"/>
    <mergeCell ref="M788:O788"/>
    <mergeCell ref="K810:L810"/>
    <mergeCell ref="M810:O810"/>
    <mergeCell ref="K789:L789"/>
    <mergeCell ref="M769:O769"/>
    <mergeCell ref="K770:L770"/>
    <mergeCell ref="K771:L771"/>
    <mergeCell ref="M771:O771"/>
    <mergeCell ref="K772:L772"/>
    <mergeCell ref="M772:O772"/>
    <mergeCell ref="K773:L773"/>
    <mergeCell ref="M773:O773"/>
    <mergeCell ref="K774:L774"/>
    <mergeCell ref="M774:O774"/>
    <mergeCell ref="K775:L775"/>
    <mergeCell ref="M775:O775"/>
    <mergeCell ref="K776:L776"/>
    <mergeCell ref="M753:O753"/>
    <mergeCell ref="K754:L754"/>
    <mergeCell ref="M754:O754"/>
    <mergeCell ref="K755:L755"/>
    <mergeCell ref="M755:O755"/>
    <mergeCell ref="K756:L756"/>
    <mergeCell ref="M756:O756"/>
    <mergeCell ref="K757:L757"/>
    <mergeCell ref="M757:O757"/>
    <mergeCell ref="K758:L758"/>
    <mergeCell ref="K759:L759"/>
    <mergeCell ref="M759:O759"/>
    <mergeCell ref="K761:L761"/>
    <mergeCell ref="M761:O761"/>
    <mergeCell ref="K762:L762"/>
    <mergeCell ref="M762:O762"/>
    <mergeCell ref="N760:R760"/>
    <mergeCell ref="K760:L760"/>
    <mergeCell ref="B749:C749"/>
    <mergeCell ref="K749:N749"/>
    <mergeCell ref="N750:R750"/>
    <mergeCell ref="B752:B759"/>
    <mergeCell ref="M758:O758"/>
    <mergeCell ref="K738:L738"/>
    <mergeCell ref="N738:R738"/>
    <mergeCell ref="K739:L739"/>
    <mergeCell ref="M739:O739"/>
    <mergeCell ref="B740:B747"/>
    <mergeCell ref="K740:L740"/>
    <mergeCell ref="M740:O740"/>
    <mergeCell ref="K741:L741"/>
    <mergeCell ref="M741:O741"/>
    <mergeCell ref="K742:L742"/>
    <mergeCell ref="M742:O742"/>
    <mergeCell ref="K743:L743"/>
    <mergeCell ref="M743:O743"/>
    <mergeCell ref="K744:L744"/>
    <mergeCell ref="M744:O744"/>
    <mergeCell ref="K745:L745"/>
    <mergeCell ref="M745:O745"/>
    <mergeCell ref="K746:L746"/>
    <mergeCell ref="M746:O746"/>
    <mergeCell ref="K747:L747"/>
    <mergeCell ref="M747:O747"/>
    <mergeCell ref="K750:L750"/>
    <mergeCell ref="K751:L751"/>
    <mergeCell ref="M751:O751"/>
    <mergeCell ref="K752:L752"/>
    <mergeCell ref="M752:O752"/>
    <mergeCell ref="K753:L753"/>
    <mergeCell ref="K737:L737"/>
    <mergeCell ref="M737:O737"/>
    <mergeCell ref="K730:L730"/>
    <mergeCell ref="B730:B737"/>
    <mergeCell ref="K734:L734"/>
    <mergeCell ref="M734:O734"/>
    <mergeCell ref="K735:L735"/>
    <mergeCell ref="M735:O735"/>
    <mergeCell ref="K736:L736"/>
    <mergeCell ref="M736:O736"/>
    <mergeCell ref="M703:O703"/>
    <mergeCell ref="K704:L704"/>
    <mergeCell ref="K705:L705"/>
    <mergeCell ref="M705:O705"/>
    <mergeCell ref="K708:L708"/>
    <mergeCell ref="K709:L709"/>
    <mergeCell ref="M709:O709"/>
    <mergeCell ref="K710:L710"/>
    <mergeCell ref="M710:O710"/>
    <mergeCell ref="K711:L711"/>
    <mergeCell ref="M711:O711"/>
    <mergeCell ref="K712:L712"/>
    <mergeCell ref="M712:O712"/>
    <mergeCell ref="K713:L713"/>
    <mergeCell ref="M713:O713"/>
    <mergeCell ref="K714:L714"/>
    <mergeCell ref="K715:L715"/>
    <mergeCell ref="M715:O715"/>
    <mergeCell ref="K716:L716"/>
    <mergeCell ref="M716:O716"/>
    <mergeCell ref="K717:L717"/>
    <mergeCell ref="M717:O717"/>
    <mergeCell ref="K696:L696"/>
    <mergeCell ref="K697:L697"/>
    <mergeCell ref="M697:O697"/>
    <mergeCell ref="K698:L698"/>
    <mergeCell ref="M698:O698"/>
    <mergeCell ref="K699:L699"/>
    <mergeCell ref="M699:O699"/>
    <mergeCell ref="K700:L700"/>
    <mergeCell ref="M700:O700"/>
    <mergeCell ref="K701:L701"/>
    <mergeCell ref="M701:O701"/>
    <mergeCell ref="K702:L702"/>
    <mergeCell ref="M702:O702"/>
    <mergeCell ref="K703:L703"/>
    <mergeCell ref="M687:O687"/>
    <mergeCell ref="K688:L688"/>
    <mergeCell ref="M688:O688"/>
    <mergeCell ref="K689:L689"/>
    <mergeCell ref="M689:O689"/>
    <mergeCell ref="M692:O692"/>
    <mergeCell ref="K693:L693"/>
    <mergeCell ref="M693:O693"/>
    <mergeCell ref="M694:O694"/>
    <mergeCell ref="K687:L687"/>
    <mergeCell ref="K694:L694"/>
    <mergeCell ref="N696:R696"/>
    <mergeCell ref="K677:L677"/>
    <mergeCell ref="M677:O677"/>
    <mergeCell ref="K678:L678"/>
    <mergeCell ref="M678:O678"/>
    <mergeCell ref="K679:L679"/>
    <mergeCell ref="M679:O679"/>
    <mergeCell ref="B688:B695"/>
    <mergeCell ref="K690:L690"/>
    <mergeCell ref="M690:O690"/>
    <mergeCell ref="K691:L691"/>
    <mergeCell ref="M691:O691"/>
    <mergeCell ref="K692:L692"/>
    <mergeCell ref="K695:L695"/>
    <mergeCell ref="M695:O695"/>
    <mergeCell ref="K685:L685"/>
    <mergeCell ref="M685:O685"/>
    <mergeCell ref="K686:L686"/>
    <mergeCell ref="N686:R686"/>
    <mergeCell ref="M659:O659"/>
    <mergeCell ref="K660:L660"/>
    <mergeCell ref="K661:L661"/>
    <mergeCell ref="M661:O661"/>
    <mergeCell ref="K662:L662"/>
    <mergeCell ref="M662:O662"/>
    <mergeCell ref="K663:L663"/>
    <mergeCell ref="M663:O663"/>
    <mergeCell ref="K666:L666"/>
    <mergeCell ref="K667:L667"/>
    <mergeCell ref="M667:O667"/>
    <mergeCell ref="K668:L668"/>
    <mergeCell ref="M668:O668"/>
    <mergeCell ref="K669:L669"/>
    <mergeCell ref="M669:O669"/>
    <mergeCell ref="K650:L650"/>
    <mergeCell ref="K651:L651"/>
    <mergeCell ref="M651:O651"/>
    <mergeCell ref="K652:L652"/>
    <mergeCell ref="M652:O652"/>
    <mergeCell ref="K653:L653"/>
    <mergeCell ref="M653:O653"/>
    <mergeCell ref="K654:L654"/>
    <mergeCell ref="K655:L655"/>
    <mergeCell ref="M655:O655"/>
    <mergeCell ref="K656:L656"/>
    <mergeCell ref="M656:O656"/>
    <mergeCell ref="K657:L657"/>
    <mergeCell ref="M657:O657"/>
    <mergeCell ref="K658:L658"/>
    <mergeCell ref="M658:O658"/>
    <mergeCell ref="K659:L659"/>
    <mergeCell ref="K644:L644"/>
    <mergeCell ref="K645:L645"/>
    <mergeCell ref="M645:O645"/>
    <mergeCell ref="K626:L626"/>
    <mergeCell ref="K627:L627"/>
    <mergeCell ref="M627:O627"/>
    <mergeCell ref="K628:L628"/>
    <mergeCell ref="M628:O628"/>
    <mergeCell ref="K629:L629"/>
    <mergeCell ref="M629:O629"/>
    <mergeCell ref="K630:L630"/>
    <mergeCell ref="M630:O630"/>
    <mergeCell ref="K631:L631"/>
    <mergeCell ref="M631:O631"/>
    <mergeCell ref="K632:L632"/>
    <mergeCell ref="M632:O632"/>
    <mergeCell ref="K633:L633"/>
    <mergeCell ref="M633:O633"/>
    <mergeCell ref="K634:L634"/>
    <mergeCell ref="K635:L635"/>
    <mergeCell ref="M635:O635"/>
    <mergeCell ref="K616:L616"/>
    <mergeCell ref="K617:L617"/>
    <mergeCell ref="M617:O617"/>
    <mergeCell ref="K618:L618"/>
    <mergeCell ref="M618:O618"/>
    <mergeCell ref="K619:L619"/>
    <mergeCell ref="M619:O619"/>
    <mergeCell ref="K620:L620"/>
    <mergeCell ref="M620:O620"/>
    <mergeCell ref="K621:L621"/>
    <mergeCell ref="M621:O621"/>
    <mergeCell ref="K624:L624"/>
    <mergeCell ref="K625:L625"/>
    <mergeCell ref="M625:O625"/>
    <mergeCell ref="B614:B621"/>
    <mergeCell ref="M616:O616"/>
    <mergeCell ref="K643:L643"/>
    <mergeCell ref="M643:O643"/>
    <mergeCell ref="K613:L613"/>
    <mergeCell ref="M613:O613"/>
    <mergeCell ref="K614:L614"/>
    <mergeCell ref="M614:O614"/>
    <mergeCell ref="K615:L615"/>
    <mergeCell ref="K592:L592"/>
    <mergeCell ref="N592:R592"/>
    <mergeCell ref="K593:L593"/>
    <mergeCell ref="M593:O593"/>
    <mergeCell ref="B594:B601"/>
    <mergeCell ref="K594:L594"/>
    <mergeCell ref="M594:O594"/>
    <mergeCell ref="K595:L595"/>
    <mergeCell ref="M595:O595"/>
    <mergeCell ref="K596:L596"/>
    <mergeCell ref="M596:O596"/>
    <mergeCell ref="K597:L597"/>
    <mergeCell ref="M597:O597"/>
    <mergeCell ref="K598:L598"/>
    <mergeCell ref="M598:O598"/>
    <mergeCell ref="K599:L599"/>
    <mergeCell ref="M599:O599"/>
    <mergeCell ref="K600:L600"/>
    <mergeCell ref="M600:O600"/>
    <mergeCell ref="K601:L601"/>
    <mergeCell ref="M601:O601"/>
    <mergeCell ref="M615:O615"/>
    <mergeCell ref="K603:L603"/>
    <mergeCell ref="M603:O603"/>
    <mergeCell ref="B604:B611"/>
    <mergeCell ref="K604:L604"/>
    <mergeCell ref="M604:O604"/>
    <mergeCell ref="K585:L585"/>
    <mergeCell ref="M585:O585"/>
    <mergeCell ref="K586:L586"/>
    <mergeCell ref="M586:O586"/>
    <mergeCell ref="K587:L587"/>
    <mergeCell ref="M587:O587"/>
    <mergeCell ref="K588:L588"/>
    <mergeCell ref="M588:O588"/>
    <mergeCell ref="K589:L589"/>
    <mergeCell ref="M589:O589"/>
    <mergeCell ref="K590:L590"/>
    <mergeCell ref="M590:O590"/>
    <mergeCell ref="K591:L591"/>
    <mergeCell ref="M591:O591"/>
    <mergeCell ref="K572:L572"/>
    <mergeCell ref="K573:L573"/>
    <mergeCell ref="M573:O573"/>
    <mergeCell ref="K574:L574"/>
    <mergeCell ref="M574:O574"/>
    <mergeCell ref="K575:L575"/>
    <mergeCell ref="M575:O575"/>
    <mergeCell ref="K576:L576"/>
    <mergeCell ref="M576:O576"/>
    <mergeCell ref="K577:L577"/>
    <mergeCell ref="M577:O577"/>
    <mergeCell ref="K578:L578"/>
    <mergeCell ref="M578:O578"/>
    <mergeCell ref="K579:L579"/>
    <mergeCell ref="M579:O579"/>
    <mergeCell ref="K562:L562"/>
    <mergeCell ref="K563:L563"/>
    <mergeCell ref="M563:O563"/>
    <mergeCell ref="K564:L564"/>
    <mergeCell ref="M564:O564"/>
    <mergeCell ref="K565:L565"/>
    <mergeCell ref="M565:O565"/>
    <mergeCell ref="K566:L566"/>
    <mergeCell ref="M566:O566"/>
    <mergeCell ref="K567:L567"/>
    <mergeCell ref="M567:O567"/>
    <mergeCell ref="K568:L568"/>
    <mergeCell ref="M568:O568"/>
    <mergeCell ref="K569:L569"/>
    <mergeCell ref="M569:O569"/>
    <mergeCell ref="K570:L570"/>
    <mergeCell ref="K571:L571"/>
    <mergeCell ref="M571:O571"/>
    <mergeCell ref="K548:L548"/>
    <mergeCell ref="K549:L549"/>
    <mergeCell ref="M549:O549"/>
    <mergeCell ref="K550:L550"/>
    <mergeCell ref="K551:L551"/>
    <mergeCell ref="M551:O551"/>
    <mergeCell ref="K552:L552"/>
    <mergeCell ref="M552:O552"/>
    <mergeCell ref="K553:L553"/>
    <mergeCell ref="M553:O553"/>
    <mergeCell ref="K554:L554"/>
    <mergeCell ref="M554:O554"/>
    <mergeCell ref="K555:L555"/>
    <mergeCell ref="M555:O555"/>
    <mergeCell ref="K556:L556"/>
    <mergeCell ref="M556:O556"/>
    <mergeCell ref="K557:L557"/>
    <mergeCell ref="M557:O557"/>
    <mergeCell ref="M548:O548"/>
    <mergeCell ref="N550:R550"/>
    <mergeCell ref="K547:L547"/>
    <mergeCell ref="M547:O547"/>
    <mergeCell ref="B539:C539"/>
    <mergeCell ref="K539:N539"/>
    <mergeCell ref="N540:R540"/>
    <mergeCell ref="M527:O527"/>
    <mergeCell ref="K528:L528"/>
    <mergeCell ref="N528:R528"/>
    <mergeCell ref="K529:L529"/>
    <mergeCell ref="M529:O529"/>
    <mergeCell ref="B530:B537"/>
    <mergeCell ref="K530:L530"/>
    <mergeCell ref="M530:O530"/>
    <mergeCell ref="K531:L531"/>
    <mergeCell ref="M531:O531"/>
    <mergeCell ref="K532:L532"/>
    <mergeCell ref="M532:O532"/>
    <mergeCell ref="K533:L533"/>
    <mergeCell ref="M533:O533"/>
    <mergeCell ref="K534:L534"/>
    <mergeCell ref="M534:O534"/>
    <mergeCell ref="K535:L535"/>
    <mergeCell ref="M535:O535"/>
    <mergeCell ref="K536:L536"/>
    <mergeCell ref="M536:O536"/>
    <mergeCell ref="K537:L537"/>
    <mergeCell ref="M537:O537"/>
    <mergeCell ref="K509:L509"/>
    <mergeCell ref="M509:O509"/>
    <mergeCell ref="K510:L510"/>
    <mergeCell ref="M510:O510"/>
    <mergeCell ref="K511:L511"/>
    <mergeCell ref="M511:O511"/>
    <mergeCell ref="K512:L512"/>
    <mergeCell ref="M512:O512"/>
    <mergeCell ref="K513:L513"/>
    <mergeCell ref="M513:O513"/>
    <mergeCell ref="K518:L518"/>
    <mergeCell ref="N518:R518"/>
    <mergeCell ref="K519:L519"/>
    <mergeCell ref="M519:O519"/>
    <mergeCell ref="B520:B527"/>
    <mergeCell ref="K520:L520"/>
    <mergeCell ref="M520:O520"/>
    <mergeCell ref="K521:L521"/>
    <mergeCell ref="M521:O521"/>
    <mergeCell ref="K522:L522"/>
    <mergeCell ref="M522:O522"/>
    <mergeCell ref="K523:L523"/>
    <mergeCell ref="M523:O523"/>
    <mergeCell ref="K524:L524"/>
    <mergeCell ref="M524:O524"/>
    <mergeCell ref="K525:L525"/>
    <mergeCell ref="M525:O525"/>
    <mergeCell ref="K526:L526"/>
    <mergeCell ref="M526:O526"/>
    <mergeCell ref="K527:L527"/>
    <mergeCell ref="B500:B507"/>
    <mergeCell ref="M504:O504"/>
    <mergeCell ref="N508:R508"/>
    <mergeCell ref="K494:L494"/>
    <mergeCell ref="K495:L495"/>
    <mergeCell ref="M495:O495"/>
    <mergeCell ref="K498:L498"/>
    <mergeCell ref="K499:L499"/>
    <mergeCell ref="M499:O499"/>
    <mergeCell ref="K500:L500"/>
    <mergeCell ref="M500:O500"/>
    <mergeCell ref="K501:L501"/>
    <mergeCell ref="M501:O501"/>
    <mergeCell ref="K502:L502"/>
    <mergeCell ref="M502:O502"/>
    <mergeCell ref="K503:L503"/>
    <mergeCell ref="M503:O503"/>
    <mergeCell ref="K504:L504"/>
    <mergeCell ref="K505:L505"/>
    <mergeCell ref="M505:O505"/>
    <mergeCell ref="K506:L506"/>
    <mergeCell ref="M506:O506"/>
    <mergeCell ref="K507:L507"/>
    <mergeCell ref="M507:O507"/>
    <mergeCell ref="K508:L508"/>
    <mergeCell ref="K467:L467"/>
    <mergeCell ref="M467:O467"/>
    <mergeCell ref="K468:L468"/>
    <mergeCell ref="M468:O468"/>
    <mergeCell ref="K469:L469"/>
    <mergeCell ref="M469:O469"/>
    <mergeCell ref="K491:L491"/>
    <mergeCell ref="M491:O491"/>
    <mergeCell ref="K492:L492"/>
    <mergeCell ref="M492:O492"/>
    <mergeCell ref="K493:L493"/>
    <mergeCell ref="M493:O493"/>
    <mergeCell ref="K474:L474"/>
    <mergeCell ref="K475:L475"/>
    <mergeCell ref="M475:O475"/>
    <mergeCell ref="K476:L476"/>
    <mergeCell ref="K477:L477"/>
    <mergeCell ref="M477:O477"/>
    <mergeCell ref="K478:L478"/>
    <mergeCell ref="M478:O478"/>
    <mergeCell ref="K479:L479"/>
    <mergeCell ref="M479:O479"/>
    <mergeCell ref="K480:L480"/>
    <mergeCell ref="M480:O480"/>
    <mergeCell ref="K481:L481"/>
    <mergeCell ref="M481:O481"/>
    <mergeCell ref="K482:L482"/>
    <mergeCell ref="M482:O482"/>
    <mergeCell ref="K483:L483"/>
    <mergeCell ref="N476:R476"/>
    <mergeCell ref="B458:B465"/>
    <mergeCell ref="M460:O460"/>
    <mergeCell ref="N466:R466"/>
    <mergeCell ref="K450:L450"/>
    <mergeCell ref="K451:L451"/>
    <mergeCell ref="M451:O451"/>
    <mergeCell ref="K452:L452"/>
    <mergeCell ref="M452:O452"/>
    <mergeCell ref="K453:L453"/>
    <mergeCell ref="M453:O453"/>
    <mergeCell ref="K456:L456"/>
    <mergeCell ref="K457:L457"/>
    <mergeCell ref="M457:O457"/>
    <mergeCell ref="K458:L458"/>
    <mergeCell ref="M458:O458"/>
    <mergeCell ref="K459:L459"/>
    <mergeCell ref="M459:O459"/>
    <mergeCell ref="K460:L460"/>
    <mergeCell ref="K461:L461"/>
    <mergeCell ref="M461:O461"/>
    <mergeCell ref="K462:L462"/>
    <mergeCell ref="M462:O462"/>
    <mergeCell ref="K463:L463"/>
    <mergeCell ref="M463:O463"/>
    <mergeCell ref="K464:L464"/>
    <mergeCell ref="M464:O464"/>
    <mergeCell ref="K465:L465"/>
    <mergeCell ref="M465:O465"/>
    <mergeCell ref="K466:L466"/>
    <mergeCell ref="K424:L424"/>
    <mergeCell ref="K425:L425"/>
    <mergeCell ref="M425:O425"/>
    <mergeCell ref="K447:L447"/>
    <mergeCell ref="M447:O447"/>
    <mergeCell ref="K448:L448"/>
    <mergeCell ref="M448:O448"/>
    <mergeCell ref="K449:L449"/>
    <mergeCell ref="M449:O449"/>
    <mergeCell ref="K430:L430"/>
    <mergeCell ref="K431:L431"/>
    <mergeCell ref="M431:O431"/>
    <mergeCell ref="K432:L432"/>
    <mergeCell ref="M432:O432"/>
    <mergeCell ref="K433:L433"/>
    <mergeCell ref="M433:O433"/>
    <mergeCell ref="K434:L434"/>
    <mergeCell ref="K435:L435"/>
    <mergeCell ref="M435:O435"/>
    <mergeCell ref="K436:L436"/>
    <mergeCell ref="M436:O436"/>
    <mergeCell ref="K437:L437"/>
    <mergeCell ref="M437:O437"/>
    <mergeCell ref="K438:L438"/>
    <mergeCell ref="M438:O438"/>
    <mergeCell ref="K439:L439"/>
    <mergeCell ref="N434:R434"/>
    <mergeCell ref="B416:B423"/>
    <mergeCell ref="M416:O416"/>
    <mergeCell ref="N424:R424"/>
    <mergeCell ref="K406:L406"/>
    <mergeCell ref="K407:L407"/>
    <mergeCell ref="M407:O407"/>
    <mergeCell ref="K408:L408"/>
    <mergeCell ref="M408:O408"/>
    <mergeCell ref="K409:L409"/>
    <mergeCell ref="M409:O409"/>
    <mergeCell ref="K410:L410"/>
    <mergeCell ref="M410:O410"/>
    <mergeCell ref="K411:L411"/>
    <mergeCell ref="M411:O411"/>
    <mergeCell ref="K414:L414"/>
    <mergeCell ref="K415:L415"/>
    <mergeCell ref="M415:O415"/>
    <mergeCell ref="K416:L416"/>
    <mergeCell ref="K417:L417"/>
    <mergeCell ref="M417:O417"/>
    <mergeCell ref="K418:L418"/>
    <mergeCell ref="M418:O418"/>
    <mergeCell ref="K419:L419"/>
    <mergeCell ref="M419:O419"/>
    <mergeCell ref="K420:L420"/>
    <mergeCell ref="M420:O420"/>
    <mergeCell ref="K421:L421"/>
    <mergeCell ref="M421:O421"/>
    <mergeCell ref="K422:L422"/>
    <mergeCell ref="M422:O422"/>
    <mergeCell ref="K423:L423"/>
    <mergeCell ref="M423:O423"/>
    <mergeCell ref="M403:O403"/>
    <mergeCell ref="K404:L404"/>
    <mergeCell ref="M404:O404"/>
    <mergeCell ref="K405:L405"/>
    <mergeCell ref="M405:O405"/>
    <mergeCell ref="K386:L386"/>
    <mergeCell ref="K387:L387"/>
    <mergeCell ref="M387:O387"/>
    <mergeCell ref="K388:L388"/>
    <mergeCell ref="M388:O388"/>
    <mergeCell ref="K389:L389"/>
    <mergeCell ref="M389:O389"/>
    <mergeCell ref="K390:L390"/>
    <mergeCell ref="M390:O390"/>
    <mergeCell ref="K391:L391"/>
    <mergeCell ref="M391:O391"/>
    <mergeCell ref="K392:L392"/>
    <mergeCell ref="K393:L393"/>
    <mergeCell ref="M393:O393"/>
    <mergeCell ref="K394:L394"/>
    <mergeCell ref="M394:O394"/>
    <mergeCell ref="K395:L395"/>
    <mergeCell ref="N392:R392"/>
    <mergeCell ref="K372:L372"/>
    <mergeCell ref="N372:R372"/>
    <mergeCell ref="K373:L373"/>
    <mergeCell ref="M373:O373"/>
    <mergeCell ref="B374:B381"/>
    <mergeCell ref="K374:L374"/>
    <mergeCell ref="M374:O374"/>
    <mergeCell ref="K375:L375"/>
    <mergeCell ref="M375:O375"/>
    <mergeCell ref="K376:L376"/>
    <mergeCell ref="M376:O376"/>
    <mergeCell ref="K377:L377"/>
    <mergeCell ref="M377:O377"/>
    <mergeCell ref="K378:L378"/>
    <mergeCell ref="M378:O378"/>
    <mergeCell ref="K379:L379"/>
    <mergeCell ref="M379:O379"/>
    <mergeCell ref="K380:L380"/>
    <mergeCell ref="M380:O380"/>
    <mergeCell ref="K381:L381"/>
    <mergeCell ref="M381:O381"/>
    <mergeCell ref="K369:L369"/>
    <mergeCell ref="M369:O369"/>
    <mergeCell ref="M351:O351"/>
    <mergeCell ref="K352:L352"/>
    <mergeCell ref="K353:L353"/>
    <mergeCell ref="M353:O353"/>
    <mergeCell ref="K354:L354"/>
    <mergeCell ref="M354:O354"/>
    <mergeCell ref="K355:L355"/>
    <mergeCell ref="M355:O355"/>
    <mergeCell ref="K356:L356"/>
    <mergeCell ref="M356:O356"/>
    <mergeCell ref="K357:L357"/>
    <mergeCell ref="M357:O357"/>
    <mergeCell ref="K358:L358"/>
    <mergeCell ref="M358:O358"/>
    <mergeCell ref="K359:L359"/>
    <mergeCell ref="M359:O359"/>
    <mergeCell ref="K360:L360"/>
    <mergeCell ref="K361:L361"/>
    <mergeCell ref="M361:O361"/>
    <mergeCell ref="K342:L342"/>
    <mergeCell ref="K343:L343"/>
    <mergeCell ref="M343:O343"/>
    <mergeCell ref="K344:L344"/>
    <mergeCell ref="M344:O344"/>
    <mergeCell ref="K345:L345"/>
    <mergeCell ref="M345:O345"/>
    <mergeCell ref="K346:L346"/>
    <mergeCell ref="M346:O346"/>
    <mergeCell ref="K347:L347"/>
    <mergeCell ref="M347:O347"/>
    <mergeCell ref="K348:L348"/>
    <mergeCell ref="M348:O348"/>
    <mergeCell ref="K349:L349"/>
    <mergeCell ref="M349:O349"/>
    <mergeCell ref="K350:L350"/>
    <mergeCell ref="K351:L351"/>
    <mergeCell ref="K330:L330"/>
    <mergeCell ref="K331:L331"/>
    <mergeCell ref="M331:O331"/>
    <mergeCell ref="K332:L332"/>
    <mergeCell ref="M332:O332"/>
    <mergeCell ref="K333:L333"/>
    <mergeCell ref="M333:O333"/>
    <mergeCell ref="K334:L334"/>
    <mergeCell ref="M334:O334"/>
    <mergeCell ref="K335:L335"/>
    <mergeCell ref="M335:O335"/>
    <mergeCell ref="K336:L336"/>
    <mergeCell ref="M336:O336"/>
    <mergeCell ref="K337:L337"/>
    <mergeCell ref="M337:O337"/>
    <mergeCell ref="B329:C329"/>
    <mergeCell ref="K329:N329"/>
    <mergeCell ref="N330:R330"/>
    <mergeCell ref="K318:L318"/>
    <mergeCell ref="N318:R318"/>
    <mergeCell ref="K319:L319"/>
    <mergeCell ref="M319:O319"/>
    <mergeCell ref="B320:B327"/>
    <mergeCell ref="K320:L320"/>
    <mergeCell ref="M320:O320"/>
    <mergeCell ref="K321:L321"/>
    <mergeCell ref="M321:O321"/>
    <mergeCell ref="K322:L322"/>
    <mergeCell ref="M322:O322"/>
    <mergeCell ref="K323:L323"/>
    <mergeCell ref="M323:O323"/>
    <mergeCell ref="K324:L324"/>
    <mergeCell ref="M324:O324"/>
    <mergeCell ref="K325:L325"/>
    <mergeCell ref="M325:O325"/>
    <mergeCell ref="K326:L326"/>
    <mergeCell ref="M326:O326"/>
    <mergeCell ref="K327:L327"/>
    <mergeCell ref="M327:O327"/>
    <mergeCell ref="K308:L308"/>
    <mergeCell ref="N308:R308"/>
    <mergeCell ref="K309:L309"/>
    <mergeCell ref="M309:O309"/>
    <mergeCell ref="B310:B317"/>
    <mergeCell ref="K310:L310"/>
    <mergeCell ref="M310:O310"/>
    <mergeCell ref="K311:L311"/>
    <mergeCell ref="M311:O311"/>
    <mergeCell ref="K312:L312"/>
    <mergeCell ref="M312:O312"/>
    <mergeCell ref="K313:L313"/>
    <mergeCell ref="M313:O313"/>
    <mergeCell ref="K314:L314"/>
    <mergeCell ref="M314:O314"/>
    <mergeCell ref="K315:L315"/>
    <mergeCell ref="M315:O315"/>
    <mergeCell ref="K316:L316"/>
    <mergeCell ref="M316:O316"/>
    <mergeCell ref="K317:L317"/>
    <mergeCell ref="M317:O317"/>
    <mergeCell ref="K298:L298"/>
    <mergeCell ref="N298:R298"/>
    <mergeCell ref="K299:L299"/>
    <mergeCell ref="M299:O299"/>
    <mergeCell ref="B300:B307"/>
    <mergeCell ref="K300:L300"/>
    <mergeCell ref="M300:O300"/>
    <mergeCell ref="K301:L301"/>
    <mergeCell ref="M301:O301"/>
    <mergeCell ref="K302:L302"/>
    <mergeCell ref="M302:O302"/>
    <mergeCell ref="K303:L303"/>
    <mergeCell ref="M303:O303"/>
    <mergeCell ref="K304:L304"/>
    <mergeCell ref="M304:O304"/>
    <mergeCell ref="K305:L305"/>
    <mergeCell ref="M305:O305"/>
    <mergeCell ref="K306:L306"/>
    <mergeCell ref="M306:O306"/>
    <mergeCell ref="K307:L307"/>
    <mergeCell ref="M307:O307"/>
    <mergeCell ref="K271:L271"/>
    <mergeCell ref="M271:O271"/>
    <mergeCell ref="K272:L272"/>
    <mergeCell ref="M272:O272"/>
    <mergeCell ref="B287:C287"/>
    <mergeCell ref="K287:N287"/>
    <mergeCell ref="N288:R288"/>
    <mergeCell ref="K274:L274"/>
    <mergeCell ref="K275:L275"/>
    <mergeCell ref="M275:O275"/>
    <mergeCell ref="K276:L276"/>
    <mergeCell ref="K277:L277"/>
    <mergeCell ref="M277:O277"/>
    <mergeCell ref="K278:L278"/>
    <mergeCell ref="M278:O278"/>
    <mergeCell ref="K279:L279"/>
    <mergeCell ref="M279:O279"/>
    <mergeCell ref="K280:L280"/>
    <mergeCell ref="M280:O280"/>
    <mergeCell ref="K281:L281"/>
    <mergeCell ref="M281:O281"/>
    <mergeCell ref="K282:L282"/>
    <mergeCell ref="M282:O282"/>
    <mergeCell ref="K283:L283"/>
    <mergeCell ref="M283:O283"/>
    <mergeCell ref="K273:L273"/>
    <mergeCell ref="M273:O273"/>
    <mergeCell ref="K255:L255"/>
    <mergeCell ref="M255:O255"/>
    <mergeCell ref="K256:L256"/>
    <mergeCell ref="K257:L257"/>
    <mergeCell ref="M257:O257"/>
    <mergeCell ref="K258:L258"/>
    <mergeCell ref="M258:O258"/>
    <mergeCell ref="K259:L259"/>
    <mergeCell ref="M259:O259"/>
    <mergeCell ref="K260:L260"/>
    <mergeCell ref="M260:O260"/>
    <mergeCell ref="K261:L261"/>
    <mergeCell ref="M261:O261"/>
    <mergeCell ref="K262:L262"/>
    <mergeCell ref="M262:O262"/>
    <mergeCell ref="K263:L263"/>
    <mergeCell ref="M263:O263"/>
    <mergeCell ref="K264:L264"/>
    <mergeCell ref="K265:L265"/>
    <mergeCell ref="M265:O265"/>
    <mergeCell ref="K266:L266"/>
    <mergeCell ref="K267:L267"/>
    <mergeCell ref="M267:O267"/>
    <mergeCell ref="K268:L268"/>
    <mergeCell ref="M268:O268"/>
    <mergeCell ref="K269:L269"/>
    <mergeCell ref="M269:O269"/>
    <mergeCell ref="K270:L270"/>
    <mergeCell ref="M270:O270"/>
    <mergeCell ref="K227:L227"/>
    <mergeCell ref="M227:O227"/>
    <mergeCell ref="K228:L228"/>
    <mergeCell ref="M228:O228"/>
    <mergeCell ref="M249:O249"/>
    <mergeCell ref="K245:N245"/>
    <mergeCell ref="N246:R246"/>
    <mergeCell ref="K230:L230"/>
    <mergeCell ref="K231:L231"/>
    <mergeCell ref="M231:O231"/>
    <mergeCell ref="K232:L232"/>
    <mergeCell ref="M232:O232"/>
    <mergeCell ref="K233:L233"/>
    <mergeCell ref="M233:O233"/>
    <mergeCell ref="K234:L234"/>
    <mergeCell ref="K235:L235"/>
    <mergeCell ref="M235:O235"/>
    <mergeCell ref="K236:L236"/>
    <mergeCell ref="M236:O236"/>
    <mergeCell ref="K237:L237"/>
    <mergeCell ref="M239:O239"/>
    <mergeCell ref="B248:B255"/>
    <mergeCell ref="K250:L250"/>
    <mergeCell ref="M250:O250"/>
    <mergeCell ref="K251:L251"/>
    <mergeCell ref="M251:O251"/>
    <mergeCell ref="K252:L252"/>
    <mergeCell ref="K229:L229"/>
    <mergeCell ref="M229:O229"/>
    <mergeCell ref="K210:L210"/>
    <mergeCell ref="K211:L211"/>
    <mergeCell ref="M211:O211"/>
    <mergeCell ref="K212:L212"/>
    <mergeCell ref="M212:O212"/>
    <mergeCell ref="K213:L213"/>
    <mergeCell ref="M213:O213"/>
    <mergeCell ref="K214:L214"/>
    <mergeCell ref="K215:L215"/>
    <mergeCell ref="M215:O215"/>
    <mergeCell ref="K216:L216"/>
    <mergeCell ref="M216:O216"/>
    <mergeCell ref="K217:L217"/>
    <mergeCell ref="M217:O217"/>
    <mergeCell ref="K218:L218"/>
    <mergeCell ref="M218:O218"/>
    <mergeCell ref="K219:L219"/>
    <mergeCell ref="M219:O219"/>
    <mergeCell ref="K220:L220"/>
    <mergeCell ref="K221:L221"/>
    <mergeCell ref="M221:O221"/>
    <mergeCell ref="K222:L222"/>
    <mergeCell ref="M222:O222"/>
    <mergeCell ref="K223:L223"/>
    <mergeCell ref="M223:O223"/>
    <mergeCell ref="K224:L224"/>
    <mergeCell ref="K225:L225"/>
    <mergeCell ref="M225:O225"/>
    <mergeCell ref="K226:L226"/>
    <mergeCell ref="M226:O226"/>
    <mergeCell ref="K183:L183"/>
    <mergeCell ref="M183:O183"/>
    <mergeCell ref="K184:L184"/>
    <mergeCell ref="M184:O184"/>
    <mergeCell ref="M205:O205"/>
    <mergeCell ref="B203:C203"/>
    <mergeCell ref="K203:N203"/>
    <mergeCell ref="N204:R204"/>
    <mergeCell ref="K186:L186"/>
    <mergeCell ref="K187:L187"/>
    <mergeCell ref="M187:O187"/>
    <mergeCell ref="K188:L188"/>
    <mergeCell ref="M188:O188"/>
    <mergeCell ref="K189:L189"/>
    <mergeCell ref="M189:O189"/>
    <mergeCell ref="K190:L190"/>
    <mergeCell ref="M190:O190"/>
    <mergeCell ref="K191:L191"/>
    <mergeCell ref="M191:O191"/>
    <mergeCell ref="K192:L192"/>
    <mergeCell ref="K193:L193"/>
    <mergeCell ref="M193:O193"/>
    <mergeCell ref="K194:L194"/>
    <mergeCell ref="M194:O194"/>
    <mergeCell ref="K195:L195"/>
    <mergeCell ref="M195:O195"/>
    <mergeCell ref="K185:L185"/>
    <mergeCell ref="M185:O185"/>
    <mergeCell ref="K166:L166"/>
    <mergeCell ref="K167:L167"/>
    <mergeCell ref="M167:O167"/>
    <mergeCell ref="K168:L168"/>
    <mergeCell ref="M168:O168"/>
    <mergeCell ref="K169:L169"/>
    <mergeCell ref="M169:O169"/>
    <mergeCell ref="K170:L170"/>
    <mergeCell ref="M170:O170"/>
    <mergeCell ref="K171:L171"/>
    <mergeCell ref="M171:O171"/>
    <mergeCell ref="K172:L172"/>
    <mergeCell ref="K173:L173"/>
    <mergeCell ref="M173:O173"/>
    <mergeCell ref="K174:L174"/>
    <mergeCell ref="M174:O174"/>
    <mergeCell ref="K175:L175"/>
    <mergeCell ref="M175:O175"/>
    <mergeCell ref="K176:L176"/>
    <mergeCell ref="K177:L177"/>
    <mergeCell ref="M177:O177"/>
    <mergeCell ref="K178:L178"/>
    <mergeCell ref="M178:O178"/>
    <mergeCell ref="K179:L179"/>
    <mergeCell ref="M179:O179"/>
    <mergeCell ref="K180:L180"/>
    <mergeCell ref="M180:O180"/>
    <mergeCell ref="K181:L181"/>
    <mergeCell ref="M181:O181"/>
    <mergeCell ref="K182:L182"/>
    <mergeCell ref="M158:O158"/>
    <mergeCell ref="K159:L159"/>
    <mergeCell ref="M159:O159"/>
    <mergeCell ref="B152:B159"/>
    <mergeCell ref="M152:O152"/>
    <mergeCell ref="B161:C161"/>
    <mergeCell ref="K142:L142"/>
    <mergeCell ref="K143:L143"/>
    <mergeCell ref="M143:O143"/>
    <mergeCell ref="K144:L144"/>
    <mergeCell ref="M144:O144"/>
    <mergeCell ref="K145:L145"/>
    <mergeCell ref="M145:O145"/>
    <mergeCell ref="K146:L146"/>
    <mergeCell ref="M146:O146"/>
    <mergeCell ref="K147:L147"/>
    <mergeCell ref="M147:O147"/>
    <mergeCell ref="K148:L148"/>
    <mergeCell ref="M148:O148"/>
    <mergeCell ref="K149:L149"/>
    <mergeCell ref="M149:O149"/>
    <mergeCell ref="K150:L150"/>
    <mergeCell ref="K151:L151"/>
    <mergeCell ref="M151:O151"/>
    <mergeCell ref="N150:R150"/>
    <mergeCell ref="K161:N161"/>
    <mergeCell ref="K162:L162"/>
    <mergeCell ref="N162:R162"/>
    <mergeCell ref="K163:L163"/>
    <mergeCell ref="M163:O163"/>
    <mergeCell ref="B164:B171"/>
    <mergeCell ref="M135:O135"/>
    <mergeCell ref="K136:L136"/>
    <mergeCell ref="M136:O136"/>
    <mergeCell ref="K137:L137"/>
    <mergeCell ref="M137:O137"/>
    <mergeCell ref="K138:L138"/>
    <mergeCell ref="M138:O138"/>
    <mergeCell ref="K139:L139"/>
    <mergeCell ref="M139:O139"/>
    <mergeCell ref="K140:L140"/>
    <mergeCell ref="K141:L141"/>
    <mergeCell ref="M141:O141"/>
    <mergeCell ref="K122:L122"/>
    <mergeCell ref="K123:L123"/>
    <mergeCell ref="M123:O123"/>
    <mergeCell ref="K124:L124"/>
    <mergeCell ref="M124:O124"/>
    <mergeCell ref="K125:L125"/>
    <mergeCell ref="M125:O125"/>
    <mergeCell ref="K126:L126"/>
    <mergeCell ref="M126:O126"/>
    <mergeCell ref="K127:L127"/>
    <mergeCell ref="M127:O127"/>
    <mergeCell ref="K128:L128"/>
    <mergeCell ref="M128:O128"/>
    <mergeCell ref="K129:L129"/>
    <mergeCell ref="M129:O129"/>
    <mergeCell ref="K130:L130"/>
    <mergeCell ref="K131:L131"/>
    <mergeCell ref="M131:O131"/>
    <mergeCell ref="K64:L64"/>
    <mergeCell ref="M64:O64"/>
    <mergeCell ref="K65:L65"/>
    <mergeCell ref="M65:O65"/>
    <mergeCell ref="K121:L121"/>
    <mergeCell ref="B77:C77"/>
    <mergeCell ref="K77:N77"/>
    <mergeCell ref="K66:L66"/>
    <mergeCell ref="N66:R66"/>
    <mergeCell ref="K67:L67"/>
    <mergeCell ref="M67:O67"/>
    <mergeCell ref="B68:B75"/>
    <mergeCell ref="K68:L68"/>
    <mergeCell ref="M68:O68"/>
    <mergeCell ref="K69:L69"/>
    <mergeCell ref="M69:O69"/>
    <mergeCell ref="K70:L70"/>
    <mergeCell ref="M70:O70"/>
    <mergeCell ref="K71:L71"/>
    <mergeCell ref="M71:O71"/>
    <mergeCell ref="K72:L72"/>
    <mergeCell ref="M72:O72"/>
    <mergeCell ref="K73:L73"/>
    <mergeCell ref="M73:O73"/>
    <mergeCell ref="K74:L74"/>
    <mergeCell ref="M74:O74"/>
    <mergeCell ref="K75:L75"/>
    <mergeCell ref="M75:O75"/>
    <mergeCell ref="M87:O87"/>
    <mergeCell ref="K88:L88"/>
    <mergeCell ref="N88:R88"/>
    <mergeCell ref="K89:L89"/>
    <mergeCell ref="B3:D3"/>
    <mergeCell ref="E3:F3"/>
    <mergeCell ref="H3:I3"/>
    <mergeCell ref="J3:K3"/>
    <mergeCell ref="M3:P3"/>
    <mergeCell ref="Q3:R3"/>
    <mergeCell ref="B7:D7"/>
    <mergeCell ref="E7:I7"/>
    <mergeCell ref="K7:R7"/>
    <mergeCell ref="K8:L8"/>
    <mergeCell ref="Q9:R9"/>
    <mergeCell ref="K10:L10"/>
    <mergeCell ref="M16:O16"/>
    <mergeCell ref="M10:P10"/>
    <mergeCell ref="B11:D11"/>
    <mergeCell ref="E11:F11"/>
    <mergeCell ref="M11:P11"/>
    <mergeCell ref="Q11:R11"/>
    <mergeCell ref="K11:L11"/>
    <mergeCell ref="E12:I12"/>
    <mergeCell ref="B8:D8"/>
    <mergeCell ref="E8:F8"/>
    <mergeCell ref="H8:I8"/>
    <mergeCell ref="M8:P8"/>
    <mergeCell ref="Q8:R8"/>
    <mergeCell ref="B12:D12"/>
    <mergeCell ref="E10:F10"/>
    <mergeCell ref="H10:I10"/>
    <mergeCell ref="K15:L15"/>
    <mergeCell ref="H9:I9"/>
    <mergeCell ref="M9:P9"/>
    <mergeCell ref="B10:D10"/>
    <mergeCell ref="B9:D9"/>
    <mergeCell ref="E9:F9"/>
    <mergeCell ref="B35:C35"/>
    <mergeCell ref="K35:N35"/>
    <mergeCell ref="N24:R24"/>
    <mergeCell ref="K20:L20"/>
    <mergeCell ref="K21:L21"/>
    <mergeCell ref="K22:L22"/>
    <mergeCell ref="M17:O17"/>
    <mergeCell ref="M18:O18"/>
    <mergeCell ref="M19:O19"/>
    <mergeCell ref="M20:O20"/>
    <mergeCell ref="M21:O21"/>
    <mergeCell ref="M22:O22"/>
    <mergeCell ref="M23:O23"/>
    <mergeCell ref="B16:B23"/>
    <mergeCell ref="K16:L16"/>
    <mergeCell ref="K9:L9"/>
    <mergeCell ref="M15:O15"/>
    <mergeCell ref="K25:L25"/>
    <mergeCell ref="K17:L17"/>
    <mergeCell ref="K18:L18"/>
    <mergeCell ref="K19:L19"/>
    <mergeCell ref="B26:B33"/>
    <mergeCell ref="K26:L26"/>
    <mergeCell ref="K27:L27"/>
    <mergeCell ref="K23:L23"/>
    <mergeCell ref="K24:L24"/>
    <mergeCell ref="M25:O25"/>
    <mergeCell ref="M12:P12"/>
    <mergeCell ref="M53:O53"/>
    <mergeCell ref="M54:O54"/>
    <mergeCell ref="K33:L33"/>
    <mergeCell ref="K28:L28"/>
    <mergeCell ref="K29:L29"/>
    <mergeCell ref="K30:L30"/>
    <mergeCell ref="M30:O30"/>
    <mergeCell ref="M31:O31"/>
    <mergeCell ref="M32:O32"/>
    <mergeCell ref="M33:O33"/>
    <mergeCell ref="M26:O26"/>
    <mergeCell ref="M27:O27"/>
    <mergeCell ref="M28:O28"/>
    <mergeCell ref="M29:O29"/>
    <mergeCell ref="K31:L31"/>
    <mergeCell ref="K32:L32"/>
    <mergeCell ref="K46:L46"/>
    <mergeCell ref="N46:R46"/>
    <mergeCell ref="M45:O45"/>
    <mergeCell ref="M47:O47"/>
    <mergeCell ref="M48:O48"/>
    <mergeCell ref="M49:O49"/>
    <mergeCell ref="M50:O50"/>
    <mergeCell ref="M51:O51"/>
    <mergeCell ref="M52:O52"/>
    <mergeCell ref="B38:B45"/>
    <mergeCell ref="K38:L38"/>
    <mergeCell ref="M38:O38"/>
    <mergeCell ref="M39:O39"/>
    <mergeCell ref="M40:O40"/>
    <mergeCell ref="M41:O41"/>
    <mergeCell ref="M42:O42"/>
    <mergeCell ref="M43:O43"/>
    <mergeCell ref="M44:O44"/>
    <mergeCell ref="K42:L42"/>
    <mergeCell ref="K43:L43"/>
    <mergeCell ref="K44:L44"/>
    <mergeCell ref="K39:L39"/>
    <mergeCell ref="K40:L40"/>
    <mergeCell ref="K41:L41"/>
    <mergeCell ref="K36:L36"/>
    <mergeCell ref="N36:R36"/>
    <mergeCell ref="K37:L37"/>
    <mergeCell ref="M37:O37"/>
    <mergeCell ref="K45:L45"/>
    <mergeCell ref="B48:B55"/>
    <mergeCell ref="K56:L56"/>
    <mergeCell ref="N56:R56"/>
    <mergeCell ref="K53:L53"/>
    <mergeCell ref="K54:L54"/>
    <mergeCell ref="K55:L55"/>
    <mergeCell ref="K50:L50"/>
    <mergeCell ref="K51:L51"/>
    <mergeCell ref="K52:L52"/>
    <mergeCell ref="K47:L47"/>
    <mergeCell ref="K48:L48"/>
    <mergeCell ref="K49:L49"/>
    <mergeCell ref="M55:O55"/>
    <mergeCell ref="K78:L78"/>
    <mergeCell ref="N78:R78"/>
    <mergeCell ref="K79:L79"/>
    <mergeCell ref="M79:O79"/>
    <mergeCell ref="K57:L57"/>
    <mergeCell ref="M57:O57"/>
    <mergeCell ref="B58:B65"/>
    <mergeCell ref="K58:L58"/>
    <mergeCell ref="M58:O58"/>
    <mergeCell ref="K59:L59"/>
    <mergeCell ref="M59:O59"/>
    <mergeCell ref="K60:L60"/>
    <mergeCell ref="M60:O60"/>
    <mergeCell ref="K61:L61"/>
    <mergeCell ref="M61:O61"/>
    <mergeCell ref="K62:L62"/>
    <mergeCell ref="M62:O62"/>
    <mergeCell ref="K63:L63"/>
    <mergeCell ref="M63:O63"/>
    <mergeCell ref="M117:O117"/>
    <mergeCell ref="K98:L98"/>
    <mergeCell ref="N98:R98"/>
    <mergeCell ref="K99:L99"/>
    <mergeCell ref="M99:O99"/>
    <mergeCell ref="B80:B87"/>
    <mergeCell ref="K80:L80"/>
    <mergeCell ref="M80:O80"/>
    <mergeCell ref="K81:L81"/>
    <mergeCell ref="M81:O81"/>
    <mergeCell ref="K82:L82"/>
    <mergeCell ref="M82:O82"/>
    <mergeCell ref="K83:L83"/>
    <mergeCell ref="M83:O83"/>
    <mergeCell ref="K84:L84"/>
    <mergeCell ref="M84:O84"/>
    <mergeCell ref="K85:L85"/>
    <mergeCell ref="M85:O85"/>
    <mergeCell ref="K86:L86"/>
    <mergeCell ref="M86:O86"/>
    <mergeCell ref="K87:L87"/>
    <mergeCell ref="K91:L91"/>
    <mergeCell ref="M91:O91"/>
    <mergeCell ref="M89:O89"/>
    <mergeCell ref="B90:B97"/>
    <mergeCell ref="K90:L90"/>
    <mergeCell ref="M90:O90"/>
    <mergeCell ref="M102:O102"/>
    <mergeCell ref="K103:L103"/>
    <mergeCell ref="M103:O103"/>
    <mergeCell ref="K104:L104"/>
    <mergeCell ref="M104:O104"/>
    <mergeCell ref="K105:L105"/>
    <mergeCell ref="M105:O105"/>
    <mergeCell ref="K106:L106"/>
    <mergeCell ref="M106:O106"/>
    <mergeCell ref="K107:L107"/>
    <mergeCell ref="M107:O107"/>
    <mergeCell ref="K92:L92"/>
    <mergeCell ref="M92:O92"/>
    <mergeCell ref="K93:L93"/>
    <mergeCell ref="M93:O93"/>
    <mergeCell ref="K94:L94"/>
    <mergeCell ref="M94:O94"/>
    <mergeCell ref="K95:L95"/>
    <mergeCell ref="M95:O95"/>
    <mergeCell ref="K96:L96"/>
    <mergeCell ref="M96:O96"/>
    <mergeCell ref="K97:L97"/>
    <mergeCell ref="M97:O97"/>
    <mergeCell ref="J2:R2"/>
    <mergeCell ref="B2:I2"/>
    <mergeCell ref="B119:C119"/>
    <mergeCell ref="K119:N119"/>
    <mergeCell ref="K120:L120"/>
    <mergeCell ref="N120:R120"/>
    <mergeCell ref="K108:L108"/>
    <mergeCell ref="N108:R108"/>
    <mergeCell ref="K109:L109"/>
    <mergeCell ref="M109:O109"/>
    <mergeCell ref="B110:B117"/>
    <mergeCell ref="K110:L110"/>
    <mergeCell ref="M110:O110"/>
    <mergeCell ref="K111:L111"/>
    <mergeCell ref="M111:O111"/>
    <mergeCell ref="K112:L112"/>
    <mergeCell ref="M112:O112"/>
    <mergeCell ref="K113:L113"/>
    <mergeCell ref="M113:O113"/>
    <mergeCell ref="K114:L114"/>
    <mergeCell ref="M114:O114"/>
    <mergeCell ref="K115:L115"/>
    <mergeCell ref="M115:O115"/>
    <mergeCell ref="K116:L116"/>
    <mergeCell ref="M116:O116"/>
    <mergeCell ref="K117:L117"/>
    <mergeCell ref="B100:B107"/>
    <mergeCell ref="K100:L100"/>
    <mergeCell ref="M100:O100"/>
    <mergeCell ref="K101:L101"/>
    <mergeCell ref="M101:O101"/>
    <mergeCell ref="K102:L102"/>
  </mergeCells>
  <dataValidations count="7">
    <dataValidation type="date" operator="greaterThan" allowBlank="1" showInputMessage="1" showErrorMessage="1" sqref="E9:F9">
      <formula1>36526</formula1>
    </dataValidation>
    <dataValidation type="whole" operator="greaterThan" allowBlank="1" showInputMessage="1" showErrorMessage="1" sqref="E8:F8 H8:I8 K9:L9 H10:I10 H11 K11:L11 Q12 Q10:R10">
      <formula1>0</formula1>
    </dataValidation>
    <dataValidation type="decimal" operator="greaterThan" allowBlank="1" showInputMessage="1" showErrorMessage="1" sqref="E11:F11 Q1:Q6 Q13:Q1048576">
      <formula1>0</formula1>
    </dataValidation>
    <dataValidation operator="greaterThan" allowBlank="1" showInputMessage="1" showErrorMessage="1" sqref="I11 R12 Q11:R11"/>
    <dataValidation type="date" operator="greaterThan" allowBlank="1" showInputMessage="1" showErrorMessage="1" promptTitle="Date of Placement" prompt="This is the dat of Placment in the production house, or the date that the birds are 20 week (140 days) if the birds are not moved to another house (rearing in same house as production will be)" sqref="H9:I9">
      <formula1>36526</formula1>
    </dataValidation>
    <dataValidation type="list" allowBlank="1" showInputMessage="1" showErrorMessage="1" errorTitle="only choose from dropdow" error="PLS only choose from the drop down menu!" prompt="Choose from the drop down menu pls!" sqref="Q8:R8">
      <formula1>breed</formula1>
    </dataValidation>
    <dataValidation type="whole" operator="greaterThanOrEqual" allowBlank="1" showInputMessage="1" showErrorMessage="1" sqref="E15:I917">
      <formula1>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showGridLines="0" zoomScale="120" zoomScaleNormal="120" workbookViewId="0">
      <pane ySplit="7" topLeftCell="A8" activePane="bottomLeft" state="frozen"/>
      <selection pane="bottomLeft" activeCell="E15" sqref="E15"/>
    </sheetView>
  </sheetViews>
  <sheetFormatPr defaultColWidth="0" defaultRowHeight="13" zeroHeight="1" x14ac:dyDescent="0.3"/>
  <cols>
    <col min="1" max="1" width="2.796875" style="88" customWidth="1"/>
    <col min="2" max="7" width="9.796875" style="88" customWidth="1"/>
    <col min="8" max="8" width="10.59765625" style="170" bestFit="1" customWidth="1"/>
    <col min="9" max="10" width="9.796875" style="88" customWidth="1"/>
    <col min="11" max="11" width="9.796875" style="170" customWidth="1"/>
    <col min="12" max="12" width="9.796875" style="88" customWidth="1"/>
    <col min="13" max="13" width="9.796875" style="170" customWidth="1"/>
    <col min="14" max="14" width="9.796875" style="88" customWidth="1"/>
    <col min="15" max="15" width="9.796875" style="170" customWidth="1"/>
    <col min="16" max="16" width="9.796875" style="88" customWidth="1"/>
    <col min="17" max="19" width="9.796875" style="170" customWidth="1"/>
    <col min="20" max="20" width="9.796875" style="88" customWidth="1"/>
    <col min="21" max="21" width="9.796875" style="170" customWidth="1"/>
    <col min="22" max="22" width="9.796875" style="88" customWidth="1"/>
    <col min="23" max="23" width="9.796875" style="170" customWidth="1"/>
    <col min="24" max="24" width="9.796875" style="88" customWidth="1"/>
    <col min="25" max="25" width="9.796875" style="170" customWidth="1"/>
    <col min="26" max="26" width="2.796875" style="195" customWidth="1"/>
    <col min="27" max="28" width="0.19921875" style="256" customWidth="1"/>
    <col min="29" max="29" width="0.19921875" style="88" customWidth="1"/>
    <col min="30" max="16384" width="9.796875" style="88" hidden="1"/>
  </cols>
  <sheetData>
    <row r="1" spans="2:28" ht="11.25" customHeight="1" x14ac:dyDescent="0.3"/>
    <row r="2" spans="2:28" ht="23.25" customHeight="1" x14ac:dyDescent="0.3">
      <c r="B2" s="547" t="s">
        <v>100</v>
      </c>
      <c r="C2" s="547"/>
      <c r="D2" s="547"/>
      <c r="E2" s="547"/>
      <c r="F2" s="547"/>
      <c r="G2" s="547"/>
      <c r="H2" s="547"/>
      <c r="I2" s="547"/>
      <c r="J2" s="547"/>
      <c r="K2" s="547"/>
      <c r="L2" s="547"/>
      <c r="M2" s="547"/>
      <c r="N2" s="547"/>
      <c r="O2" s="547"/>
      <c r="P2" s="548" t="str">
        <f>'Daily data input'!$Q$8</f>
        <v>Hyline brown (alt Housing)</v>
      </c>
      <c r="Q2" s="548"/>
      <c r="R2" s="548"/>
      <c r="S2" s="548"/>
      <c r="T2" s="548"/>
      <c r="U2" s="548"/>
      <c r="V2" s="548"/>
      <c r="W2" s="548"/>
      <c r="X2" s="548"/>
      <c r="Y2" s="548"/>
    </row>
    <row r="3" spans="2:28" ht="87.75" customHeight="1" x14ac:dyDescent="0.3">
      <c r="B3" s="533"/>
      <c r="C3" s="533"/>
      <c r="D3" s="533"/>
      <c r="E3" s="533"/>
      <c r="F3" s="533"/>
      <c r="G3" s="533"/>
      <c r="H3" s="533"/>
      <c r="I3" s="533"/>
      <c r="J3" s="533"/>
      <c r="K3" s="533"/>
      <c r="L3" s="533"/>
      <c r="M3" s="533"/>
      <c r="N3" s="533"/>
      <c r="O3" s="533"/>
      <c r="P3" s="533"/>
      <c r="Q3" s="533"/>
      <c r="R3" s="533"/>
      <c r="S3" s="533"/>
      <c r="T3" s="533"/>
      <c r="U3" s="533"/>
      <c r="V3" s="533"/>
      <c r="W3" s="533"/>
      <c r="X3" s="533"/>
      <c r="Y3" s="533"/>
    </row>
    <row r="4" spans="2:28" s="47" customFormat="1" ht="15" customHeight="1" x14ac:dyDescent="0.3">
      <c r="B4" s="540" t="str">
        <f>'Daily data input'!B8:D8</f>
        <v>House nr:</v>
      </c>
      <c r="C4" s="541"/>
      <c r="D4" s="380">
        <f>'Daily data input'!E8</f>
        <v>1</v>
      </c>
      <c r="E4" s="381" t="str">
        <f>'Daily data input'!G8</f>
        <v>Flock nr:</v>
      </c>
      <c r="F4" s="380">
        <f>'Daily data input'!H8</f>
        <v>1</v>
      </c>
      <c r="G4" s="381" t="str">
        <f>'Daily data input'!M8</f>
        <v>Breed:</v>
      </c>
      <c r="H4" s="546" t="str">
        <f>'Daily data input'!Q8</f>
        <v>Hyline brown (alt Housing)</v>
      </c>
      <c r="I4" s="546"/>
      <c r="J4" s="546"/>
      <c r="K4" s="546"/>
      <c r="L4" s="541" t="str">
        <f>'Daily data input'!B9</f>
        <v>Birth date:</v>
      </c>
      <c r="M4" s="541"/>
      <c r="N4" s="382">
        <f>'Daily data input'!E9</f>
        <v>44227</v>
      </c>
      <c r="O4" s="542" t="str">
        <f>'Daily data input'!G9</f>
        <v>Placement date:</v>
      </c>
      <c r="P4" s="542"/>
      <c r="Q4" s="382">
        <f>'Daily data input'!H9</f>
        <v>44339</v>
      </c>
      <c r="R4" s="541" t="str">
        <f>'Daily data input'!J9</f>
        <v>Nr hens at placement:</v>
      </c>
      <c r="S4" s="541"/>
      <c r="T4" s="541"/>
      <c r="U4" s="383">
        <f>'Daily data input'!K9</f>
        <v>2868</v>
      </c>
      <c r="V4" s="545" t="s">
        <v>101</v>
      </c>
      <c r="W4" s="545"/>
      <c r="X4" s="543">
        <f>'Daily data input'!Q9</f>
        <v>2860</v>
      </c>
      <c r="Y4" s="544"/>
      <c r="AA4" s="257"/>
      <c r="AB4" s="257"/>
    </row>
    <row r="5" spans="2:28" x14ac:dyDescent="0.3"/>
    <row r="6" spans="2:28" ht="27" customHeight="1" x14ac:dyDescent="0.3">
      <c r="B6" s="384" t="s">
        <v>102</v>
      </c>
      <c r="C6" s="531" t="s">
        <v>103</v>
      </c>
      <c r="D6" s="539"/>
      <c r="E6" s="531" t="s">
        <v>104</v>
      </c>
      <c r="F6" s="532"/>
      <c r="G6" s="529" t="s">
        <v>105</v>
      </c>
      <c r="H6" s="530"/>
      <c r="I6" s="385" t="s">
        <v>106</v>
      </c>
      <c r="J6" s="531" t="s">
        <v>107</v>
      </c>
      <c r="K6" s="532"/>
      <c r="L6" s="531" t="s">
        <v>108</v>
      </c>
      <c r="M6" s="532"/>
      <c r="N6" s="531" t="s">
        <v>109</v>
      </c>
      <c r="O6" s="532"/>
      <c r="P6" s="531" t="s">
        <v>68</v>
      </c>
      <c r="Q6" s="532"/>
      <c r="R6" s="531" t="s">
        <v>110</v>
      </c>
      <c r="S6" s="532"/>
      <c r="T6" s="534" t="s">
        <v>111</v>
      </c>
      <c r="U6" s="535"/>
      <c r="V6" s="535"/>
      <c r="W6" s="536"/>
      <c r="X6" s="537" t="s">
        <v>112</v>
      </c>
      <c r="Y6" s="538"/>
      <c r="AA6" s="256" t="s">
        <v>113</v>
      </c>
    </row>
    <row r="7" spans="2:28" ht="15" customHeight="1" x14ac:dyDescent="0.3">
      <c r="B7" s="386"/>
      <c r="C7" s="387" t="s">
        <v>24</v>
      </c>
      <c r="D7" s="388" t="s">
        <v>25</v>
      </c>
      <c r="E7" s="387" t="s">
        <v>114</v>
      </c>
      <c r="F7" s="388" t="s">
        <v>25</v>
      </c>
      <c r="G7" s="387" t="s">
        <v>24</v>
      </c>
      <c r="H7" s="388" t="s">
        <v>25</v>
      </c>
      <c r="I7" s="385" t="s">
        <v>24</v>
      </c>
      <c r="J7" s="387" t="s">
        <v>24</v>
      </c>
      <c r="K7" s="388" t="s">
        <v>25</v>
      </c>
      <c r="L7" s="387" t="s">
        <v>24</v>
      </c>
      <c r="M7" s="388" t="s">
        <v>25</v>
      </c>
      <c r="N7" s="389" t="s">
        <v>24</v>
      </c>
      <c r="O7" s="390" t="s">
        <v>25</v>
      </c>
      <c r="P7" s="389" t="s">
        <v>24</v>
      </c>
      <c r="Q7" s="390" t="s">
        <v>25</v>
      </c>
      <c r="R7" s="387" t="s">
        <v>24</v>
      </c>
      <c r="S7" s="388" t="s">
        <v>25</v>
      </c>
      <c r="T7" s="391" t="s">
        <v>115</v>
      </c>
      <c r="U7" s="392" t="s">
        <v>116</v>
      </c>
      <c r="V7" s="393" t="s">
        <v>117</v>
      </c>
      <c r="W7" s="394" t="s">
        <v>118</v>
      </c>
      <c r="X7" s="395" t="s">
        <v>24</v>
      </c>
      <c r="Y7" s="396" t="s">
        <v>25</v>
      </c>
      <c r="AA7" s="256" t="s">
        <v>24</v>
      </c>
      <c r="AB7" s="256" t="s">
        <v>25</v>
      </c>
    </row>
    <row r="8" spans="2:28" ht="15" customHeight="1" x14ac:dyDescent="0.3">
      <c r="B8" s="171">
        <v>17</v>
      </c>
      <c r="C8" s="259">
        <f>'Daily data input'!$Q$16</f>
        <v>0.13955342902711323</v>
      </c>
      <c r="D8" s="285">
        <f>Standards!C6</f>
        <v>0.1</v>
      </c>
      <c r="E8" s="265">
        <f>IFERROR('Daily data input'!$W$17*100," ")</f>
        <v>0.13986013986013987</v>
      </c>
      <c r="F8" s="285"/>
      <c r="G8" s="267">
        <f>'Daily data input'!$Q$17</f>
        <v>0</v>
      </c>
      <c r="H8" s="285">
        <f>IF('Daily data input'!$Q$8='pull down menu'!$A$5,Standards!O6,IF('Daily data input'!$Q$8='pull down menu'!$A$6,Standards!Y6,IF('Daily data input'!$Q$8='pull down menu'!$A$4,Standards!E6,IF('Daily data input'!$Q$8='pull down menu'!$A$7,Standards!AI6,IF('Daily data input'!$Q$8='pull down menu'!$A$8,Standards!AS6,IF('Daily data input'!$Q$8='pull down menu'!$A$9,Standards!BC6,IF('Daily data input'!$Q$8='pull down menu'!$A$10,Standards!BM6,IF('Daily data input'!$Q$8='pull down menu'!$A$11,Standards!BW6,IF('Daily data input'!$Q$8='pull down menu'!$A$12,Standards!CG6,IF('Daily data input'!$Q$8='pull down menu'!$A$13,Standards!CQ6,IF('Daily data input'!$Q$8='pull down menu'!$A$14,Standards!DA6,IF('Daily data input'!$Q$8='pull down menu'!$A$15,Standards!DK6,IF('Daily data input'!$Q$8='pull down menu'!$A$16,Standards!DU6,IF('Daily data input'!$Q$8='pull down menu'!$A$17,Standards!EE6,IF('Daily data input'!$Q$8='pull down menu'!$A$18,Standards!EO6)))))))))))))))</f>
        <v>0</v>
      </c>
      <c r="I8" s="172">
        <f>'Daily data input'!$Q$18</f>
        <v>0</v>
      </c>
      <c r="J8" s="267">
        <f>'Daily data input'!$Q$19</f>
        <v>0</v>
      </c>
      <c r="K8" s="285">
        <f>IF('Daily data input'!$Q$8='pull down menu'!$A$5,Standards!P6,IF('Daily data input'!$Q$8='pull down menu'!$A$6,Standards!Z6,IF('Daily data input'!$Q$8='pull down menu'!$A$4,Standards!F6,IF('Daily data input'!$Q$8='pull down menu'!$A$7,Standards!AJ6,IF('Daily data input'!$Q$8='pull down menu'!$A$8,Standards!AT6,IF('Daily data input'!$Q$8='pull down menu'!$A$9,Standards!BD6,IF('Daily data input'!$Q$8='pull down menu'!$A$10,Standards!BN6,IF('Daily data input'!$Q$8='pull down menu'!$A$11,Standards!BX6,IF('Daily data input'!$Q$8='pull down menu'!$A$12,Standards!CH6,IF('Daily data input'!$Q$8='pull down menu'!$A$13,Standards!CR6,IF('Daily data input'!$Q$8='pull down menu'!$A$14,Standards!DB6,IF('Daily data input'!$Q$8='pull down menu'!$A$15,Standards!DL6,IF('Daily data input'!$Q$8='pull down menu'!$A$16,Standards!DV6,IF('Daily data input'!$Q$8='pull down menu'!$A$17,Standards!EF6,IF('Daily data input'!$Q$8='pull down menu'!$A$18,Standards!EP6)))))))))))))))</f>
        <v>0</v>
      </c>
      <c r="L8" s="267">
        <f t="shared" ref="L8:L13" si="0">IFERROR((G8/100)*J8," ")</f>
        <v>0</v>
      </c>
      <c r="M8" s="285"/>
      <c r="N8" s="173">
        <f>'Daily data input'!$Q$21</f>
        <v>83.732057416267949</v>
      </c>
      <c r="O8" s="296">
        <f>IF('Daily data input'!$Q$8='pull down menu'!$A$5,Standards!R6,IF('Daily data input'!$Q$8='pull down menu'!$A$6,Standards!AB6,IF('Daily data input'!$Q$8='pull down menu'!$A$4,Standards!H6,IF('Daily data input'!$Q$8='pull down menu'!$A$7,Standards!AL6,IF('Daily data input'!$Q$8='pull down menu'!$A$8,Standards!AV6,IF('Daily data input'!$Q$8='pull down menu'!$A$9,Standards!BF6,IF('Daily data input'!$Q$8='pull down menu'!$A$10,Standards!BP6,IF('Daily data input'!$Q$8='pull down menu'!$A$11,Standards!BZ6,IF('Daily data input'!$Q$8='pull down menu'!$A$12,Standards!CJ6,IF('Daily data input'!$Q$8='pull down menu'!$A$13,Standards!CT6,IF('Daily data input'!$Q$8='pull down menu'!$A$14,Standards!DD6,IF('Daily data input'!$Q$8='pull down menu'!$A$15,Standards!DN6,IF('Daily data input'!$Q$8='pull down menu'!$A$16,Standards!DX6,IF('Daily data input'!$Q$8='pull down menu'!$A$17,Standards!EH6,IF('Daily data input'!$Q$8='pull down menu'!$A$18,Standards!ER6)))))))))))))))</f>
        <v>70</v>
      </c>
      <c r="P8" s="173" t="str">
        <f t="shared" ref="P8:P13" si="1">IFERROR(N8/L8," ")</f>
        <v xml:space="preserve"> </v>
      </c>
      <c r="Q8" s="296"/>
      <c r="R8" s="174">
        <f>'Daily data input'!$J$23</f>
        <v>0</v>
      </c>
      <c r="S8" s="302">
        <v>1.8</v>
      </c>
      <c r="T8" s="273">
        <f>IFERROR('Daily data input'!$X$22," ")</f>
        <v>0</v>
      </c>
      <c r="U8" s="308">
        <f>IF('Daily data input'!$Q$8='pull down menu'!$A$5,Standards!U6,IF('Daily data input'!$Q$8='pull down menu'!$A$6,Standards!AE6,IF('Daily data input'!$Q$8='pull down menu'!$A$4,Standards!K6,IF('Daily data input'!$Q$8='pull down menu'!$A$7,Standards!AO6,IF('Daily data input'!$Q$8='pull down menu'!$A$8,Standards!AY6,IF('Daily data input'!$Q$8='pull down menu'!$A$9,Standards!BI6,IF('Daily data input'!$Q$8='pull down menu'!$A$10,Standards!BS6,IF('Daily data input'!$Q$8='pull down menu'!$A$11,Standards!CC6,IF('Daily data input'!$Q$8='pull down menu'!$A$12,Standards!CM6,IF('Daily data input'!$Q$8='pull down menu'!$A$13,Standards!CW6,IF('Daily data input'!$Q$8='pull down menu'!$A$14,Standards!DG6,IF('Daily data input'!$Q$8='pull down menu'!$A$15,Standards!DQ6,IF('Daily data input'!$Q$8='pull down menu'!$A$16,Standards!EA6,IF('Daily data input'!$Q$8='pull down menu'!$A$17,Standards!EK6,IF('Daily data input'!$Q$8='pull down menu'!$A$18,Standards!EU6)))))))))))))))</f>
        <v>0</v>
      </c>
      <c r="V8" s="279">
        <f>IFERROR('Daily data input'!$W$18," ")</f>
        <v>0</v>
      </c>
      <c r="W8" s="308">
        <f>IF('Daily data input'!$Q$8='pull down menu'!$A$5,Standards!W6,IF('Daily data input'!$Q$8='pull down menu'!$A$6,Standards!AG6,IF('Daily data input'!$Q$8='pull down menu'!$A$4,Standards!M6,IF('Daily data input'!$Q$8='pull down menu'!$A$7,Standards!AQ6,IF('Daily data input'!$Q$8='pull down menu'!$A$8,Standards!BA6,IF('Daily data input'!$Q$8='pull down menu'!$A$9,Standards!BK6,IF('Daily data input'!$Q$8='pull down menu'!$A$10,Standards!BU6,IF('Daily data input'!$Q$8='pull down menu'!$A$11,Standards!CE6,IF('Daily data input'!$Q$8='pull down menu'!$A$12,Standards!CO6,IF('Daily data input'!$Q$8='pull down menu'!$A$13,Standards!CY6,IF('Daily data input'!$Q$8='pull down menu'!$A$14,Standards!DI6,IF('Daily data input'!$Q$8='pull down menu'!$A$15,Standards!DS6,IF('Daily data input'!$Q$8='pull down menu'!$A$16,Standards!EC6,IF('Daily data input'!$Q$8='pull down menu'!$A$17,Standards!EM6,IF('Daily data input'!$Q$8='pull down menu'!$A$18,Standards!EW6)))))))))))))))</f>
        <v>0</v>
      </c>
      <c r="X8" s="171">
        <f>'Daily data input'!$Q$23</f>
        <v>1416</v>
      </c>
      <c r="Y8" s="309">
        <f>IF('Daily data input'!$Q$8='pull down menu'!$A$5,Standards!X6,IF('Daily data input'!$Q$8='pull down menu'!$A$6,Standards!AH6,IF('Daily data input'!$Q$8='pull down menu'!$A$4,Standards!N6,IF('Daily data input'!$Q$8='pull down menu'!$A$7,Standards!AR6,IF('Daily data input'!$Q$8='pull down menu'!$A$8,Standards!BB6,IF('Daily data input'!$Q$8='pull down menu'!$A$9,Standards!BL6,IF('Daily data input'!$Q$8='pull down menu'!$A$10,Standards!BV6,IF('Daily data input'!$Q$8='pull down menu'!$A$11,Standards!CF6,IF('Daily data input'!$Q$8='pull down menu'!$A$12,Standards!CP6,IF('Daily data input'!$Q$8='pull down menu'!$A$13,Standards!CZ6,IF('Daily data input'!$Q$8='pull down menu'!$A$14,Standards!DJ6,IF('Daily data input'!$Q$8='pull down menu'!$A$15,Standards!DT6,IF('Daily data input'!$Q$8='pull down menu'!$A$16,Standards!ED6,IF('Daily data input'!$Q$8='pull down menu'!$A$17,Standards!EN6,IF('Daily data input'!$Q$8='pull down menu'!$A$18,Standards!EX6)))))))))))))))</f>
        <v>1440</v>
      </c>
      <c r="AA8" s="258">
        <f>N8*R8</f>
        <v>0</v>
      </c>
      <c r="AB8" s="256">
        <f>O8*S8</f>
        <v>126</v>
      </c>
    </row>
    <row r="9" spans="2:28" ht="15" customHeight="1" thickBot="1" x14ac:dyDescent="0.35">
      <c r="B9" s="175">
        <v>18</v>
      </c>
      <c r="C9" s="260">
        <f>'Daily data input'!$Q$26</f>
        <v>0.13974845278498702</v>
      </c>
      <c r="D9" s="286">
        <v>0.1</v>
      </c>
      <c r="E9" s="266">
        <f>IFERROR('Daily data input'!$W$27*100," ")</f>
        <v>0.27972027972027974</v>
      </c>
      <c r="F9" s="291">
        <f>D9</f>
        <v>0.1</v>
      </c>
      <c r="G9" s="268">
        <f>'Daily data input'!$Q$27</f>
        <v>0</v>
      </c>
      <c r="H9" s="291">
        <f>IF('Daily data input'!$Q$8='pull down menu'!$A$5,Standards!O7,IF('Daily data input'!$Q$8='pull down menu'!$A$6,Standards!Y7,IF('Daily data input'!$Q$8='pull down menu'!$A$4,Standards!E7,IF('Daily data input'!$Q$8='pull down menu'!$A$7,Standards!AI7,IF('Daily data input'!$Q$8='pull down menu'!$A$8,Standards!AS7,IF('Daily data input'!$Q$8='pull down menu'!$A$9,Standards!BC7,IF('Daily data input'!$Q$8='pull down menu'!$A$10,Standards!BM7,IF('Daily data input'!$Q$8='pull down menu'!$A$11,Standards!BW7,IF('Daily data input'!$Q$8='pull down menu'!$A$12,Standards!CG7,IF('Daily data input'!$Q$8='pull down menu'!$A$13,Standards!CQ7,IF('Daily data input'!$Q$8='pull down menu'!$A$14,Standards!DA7,IF('Daily data input'!$Q$8='pull down menu'!$A$15,Standards!DK7,IF('Daily data input'!$Q$8='pull down menu'!$A$16,Standards!DU7,IF('Daily data input'!$Q$8='pull down menu'!$A$17,Standards!EE7,IF('Daily data input'!$Q$8='pull down menu'!$A$18,Standards!EO7)))))))))))))))</f>
        <v>9</v>
      </c>
      <c r="I9" s="176">
        <f>'Daily data input'!$Q$28</f>
        <v>0</v>
      </c>
      <c r="J9" s="268">
        <f>'Daily data input'!$Q$29</f>
        <v>0</v>
      </c>
      <c r="K9" s="291">
        <f>IF('Daily data input'!$Q$8='pull down menu'!$A$5,Standards!P7,IF('Daily data input'!$Q$8='pull down menu'!$A$6,Standards!Z7,IF('Daily data input'!$Q$8='pull down menu'!$A$4,Standards!F7,IF('Daily data input'!$Q$8='pull down menu'!$A$7,Standards!AJ7,IF('Daily data input'!$Q$8='pull down menu'!$A$8,Standards!AT7,IF('Daily data input'!$Q$8='pull down menu'!$A$9,Standards!BD7,IF('Daily data input'!$Q$8='pull down menu'!$A$10,Standards!BN7,IF('Daily data input'!$Q$8='pull down menu'!$A$11,Standards!BX7,IF('Daily data input'!$Q$8='pull down menu'!$A$12,Standards!CH7,IF('Daily data input'!$Q$8='pull down menu'!$A$13,Standards!CR7,IF('Daily data input'!$Q$8='pull down menu'!$A$14,Standards!DB7,IF('Daily data input'!$Q$8='pull down menu'!$A$15,Standards!DL7,IF('Daily data input'!$Q$8='pull down menu'!$A$16,Standards!DV7,IF('Daily data input'!$Q$8='pull down menu'!$A$17,Standards!EF7,IF('Daily data input'!$Q$8='pull down menu'!$A$18,Standards!EP7)))))))))))))))</f>
        <v>49.399999618530273</v>
      </c>
      <c r="L9" s="268">
        <f t="shared" si="0"/>
        <v>0</v>
      </c>
      <c r="M9" s="291"/>
      <c r="N9" s="177">
        <f>'Daily data input'!$Q$31</f>
        <v>83.849071670992217</v>
      </c>
      <c r="O9" s="297">
        <f>IF('Daily data input'!$Q$8='pull down menu'!$A$5,Standards!R7,IF('Daily data input'!$Q$8='pull down menu'!$A$6,Standards!AB7,IF('Daily data input'!$Q$8='pull down menu'!$A$4,Standards!H7,IF('Daily data input'!$Q$8='pull down menu'!$A$7,Standards!AL7,IF('Daily data input'!$Q$8='pull down menu'!$A$8,Standards!AV7,IF('Daily data input'!$Q$8='pull down menu'!$A$9,Standards!BF7,IF('Daily data input'!$Q$8='pull down menu'!$A$10,Standards!BP7,IF('Daily data input'!$Q$8='pull down menu'!$A$11,Standards!BZ7,IF('Daily data input'!$Q$8='pull down menu'!$A$12,Standards!CJ7,IF('Daily data input'!$Q$8='pull down menu'!$A$13,Standards!CT7,IF('Daily data input'!$Q$8='pull down menu'!$A$14,Standards!DD7,IF('Daily data input'!$Q$8='pull down menu'!$A$15,Standards!DN7,IF('Daily data input'!$Q$8='pull down menu'!$A$16,Standards!DX7,IF('Daily data input'!$Q$8='pull down menu'!$A$17,Standards!EH7,IF('Daily data input'!$Q$8='pull down menu'!$A$18,Standards!ER7)))))))))))))))</f>
        <v>75</v>
      </c>
      <c r="P9" s="177" t="str">
        <f t="shared" si="1"/>
        <v xml:space="preserve"> </v>
      </c>
      <c r="Q9" s="297"/>
      <c r="R9" s="178">
        <f>'Daily data input'!$J$33</f>
        <v>0</v>
      </c>
      <c r="S9" s="303">
        <f>S8</f>
        <v>1.8</v>
      </c>
      <c r="T9" s="274">
        <f>IFERROR('Daily data input'!$X$32," ")</f>
        <v>0</v>
      </c>
      <c r="U9" s="297">
        <f>IF('Daily data input'!$Q$8='pull down menu'!$A$5,Standards!U7,IF('Daily data input'!$Q$8='pull down menu'!$A$6,Standards!AE7,IF('Daily data input'!$Q$8='pull down menu'!$A$4,Standards!K7,IF('Daily data input'!$Q$8='pull down menu'!$A$7,Standards!AO7,IF('Daily data input'!$Q$8='pull down menu'!$A$8,Standards!AY7,IF('Daily data input'!$Q$8='pull down menu'!$A$9,Standards!BI7,IF('Daily data input'!$Q$8='pull down menu'!$A$10,Standards!BS7,IF('Daily data input'!$Q$8='pull down menu'!$A$11,Standards!CC7,IF('Daily data input'!$Q$8='pull down menu'!$A$12,Standards!CM7,IF('Daily data input'!$Q$8='pull down menu'!$A$13,Standards!CW7,IF('Daily data input'!$Q$8='pull down menu'!$A$14,Standards!DG7,IF('Daily data input'!$Q$8='pull down menu'!$A$15,Standards!DQ7,IF('Daily data input'!$Q$8='pull down menu'!$A$16,Standards!EA7,IF('Daily data input'!$Q$8='pull down menu'!$A$17,Standards!EK7,IF('Daily data input'!$Q$8='pull down menu'!$A$18,Standards!EU7)))))))))))))))</f>
        <v>0.63</v>
      </c>
      <c r="V9" s="274">
        <f>IFERROR('Daily data input'!$W$28," ")</f>
        <v>0</v>
      </c>
      <c r="W9" s="297">
        <f>IF('Daily data input'!$Q$8='pull down menu'!$A$5,Standards!W7,IF('Daily data input'!$Q$8='pull down menu'!$A$6,Standards!AG7,IF('Daily data input'!$Q$8='pull down menu'!$A$4,Standards!M7,IF('Daily data input'!$Q$8='pull down menu'!$A$7,Standards!AQ7,IF('Daily data input'!$Q$8='pull down menu'!$A$8,Standards!BA7,IF('Daily data input'!$Q$8='pull down menu'!$A$9,Standards!BK7,IF('Daily data input'!$Q$8='pull down menu'!$A$10,Standards!BU7,IF('Daily data input'!$Q$8='pull down menu'!$A$11,Standards!CE7,IF('Daily data input'!$Q$8='pull down menu'!$A$12,Standards!CO7,IF('Daily data input'!$Q$8='pull down menu'!$A$13,Standards!CY7,IF('Daily data input'!$Q$8='pull down menu'!$A$14,Standards!DI7,IF('Daily data input'!$Q$8='pull down menu'!$A$15,Standards!DS7,IF('Daily data input'!$Q$8='pull down menu'!$A$16,Standards!EC7,IF('Daily data input'!$Q$8='pull down menu'!$A$17,Standards!EM7,IF('Daily data input'!$Q$8='pull down menu'!$A$18,Standards!EW7)))))))))))))))</f>
        <v>0.62873999999999997</v>
      </c>
      <c r="X9" s="280">
        <f>'Daily data input'!$Q$33</f>
        <v>1449</v>
      </c>
      <c r="Y9" s="310">
        <f>IF('Daily data input'!$Q$8='pull down menu'!$A$5,Standards!X7,IF('Daily data input'!$Q$8='pull down menu'!$A$6,Standards!AH7,IF('Daily data input'!$Q$8='pull down menu'!$A$4,Standards!N7,IF('Daily data input'!$Q$8='pull down menu'!$A$7,Standards!AR7,IF('Daily data input'!$Q$8='pull down menu'!$A$8,Standards!BB7,IF('Daily data input'!$Q$8='pull down menu'!$A$9,Standards!BL7,IF('Daily data input'!$Q$8='pull down menu'!$A$10,Standards!BV7,IF('Daily data input'!$Q$8='pull down menu'!$A$11,Standards!CF7,IF('Daily data input'!$Q$8='pull down menu'!$A$12,Standards!CP7,IF('Daily data input'!$Q$8='pull down menu'!$A$13,Standards!CZ7,IF('Daily data input'!$Q$8='pull down menu'!$A$14,Standards!DJ7,IF('Daily data input'!$Q$8='pull down menu'!$A$15,Standards!DT7,IF('Daily data input'!$Q$8='pull down menu'!$A$16,Standards!ED7,IF('Daily data input'!$Q$8='pull down menu'!$A$17,Standards!EN7,IF('Daily data input'!$Q$8='pull down menu'!$A$18,Standards!EX7)))))))))))))))</f>
        <v>1520</v>
      </c>
      <c r="AA9" s="258">
        <f t="shared" ref="AA9:AA72" si="2">N9*R9</f>
        <v>0</v>
      </c>
      <c r="AB9" s="256">
        <f t="shared" ref="AB9:AB72" si="3">O9*S9</f>
        <v>135</v>
      </c>
    </row>
    <row r="10" spans="2:28" ht="15" customHeight="1" x14ac:dyDescent="0.3">
      <c r="B10" s="179">
        <f>B9+1</f>
        <v>19</v>
      </c>
      <c r="C10" s="261">
        <f>'Daily data input'!$Q$38</f>
        <v>6.9951034276006796E-2</v>
      </c>
      <c r="D10" s="287">
        <v>0.1</v>
      </c>
      <c r="E10" s="261">
        <f>IFERROR('Daily data input'!$W$39*100," ")</f>
        <v>6.9930069930069935E-2</v>
      </c>
      <c r="F10" s="292">
        <f>F9+D10</f>
        <v>0.2</v>
      </c>
      <c r="G10" s="269">
        <f>'Daily data input'!$Q$39</f>
        <v>0</v>
      </c>
      <c r="H10" s="292">
        <f>IF('Daily data input'!$Q$8='pull down menu'!$A$5,Standards!O8,IF('Daily data input'!$Q$8='pull down menu'!$A$6,Standards!Y8,IF('Daily data input'!$Q$8='pull down menu'!$A$4,Standards!E8,IF('Daily data input'!$Q$8='pull down menu'!$A$7,Standards!AI8,IF('Daily data input'!$Q$8='pull down menu'!$A$8,Standards!AS8,IF('Daily data input'!$Q$8='pull down menu'!$A$9,Standards!BC8,IF('Daily data input'!$Q$8='pull down menu'!$A$10,Standards!BM8,IF('Daily data input'!$Q$8='pull down menu'!$A$11,Standards!BW8,IF('Daily data input'!$Q$8='pull down menu'!$A$12,Standards!CG8,IF('Daily data input'!$Q$8='pull down menu'!$A$13,Standards!CQ8,IF('Daily data input'!$Q$8='pull down menu'!$A$14,Standards!DA8,IF('Daily data input'!$Q$8='pull down menu'!$A$15,Standards!DK8,IF('Daily data input'!$Q$8='pull down menu'!$A$16,Standards!DU8,IF('Daily data input'!$Q$8='pull down menu'!$A$17,Standards!EE8,IF('Daily data input'!$Q$8='pull down menu'!$A$18,Standards!EO8)))))))))))))))</f>
        <v>31</v>
      </c>
      <c r="I10" s="180">
        <f>'Daily data input'!$Q$40</f>
        <v>0</v>
      </c>
      <c r="J10" s="269">
        <f>'Daily data input'!$Q$41</f>
        <v>0</v>
      </c>
      <c r="K10" s="292">
        <f>IF('Daily data input'!$Q$8='pull down menu'!$A$5,Standards!P8,IF('Daily data input'!$Q$8='pull down menu'!$A$6,Standards!Z8,IF('Daily data input'!$Q$8='pull down menu'!$A$4,Standards!F8,IF('Daily data input'!$Q$8='pull down menu'!$A$7,Standards!AJ8,IF('Daily data input'!$Q$8='pull down menu'!$A$8,Standards!AT8,IF('Daily data input'!$Q$8='pull down menu'!$A$9,Standards!BD8,IF('Daily data input'!$Q$8='pull down menu'!$A$10,Standards!BN8,IF('Daily data input'!$Q$8='pull down menu'!$A$11,Standards!BX8,IF('Daily data input'!$Q$8='pull down menu'!$A$12,Standards!CH8,IF('Daily data input'!$Q$8='pull down menu'!$A$13,Standards!CR8,IF('Daily data input'!$Q$8='pull down menu'!$A$14,Standards!DB8,IF('Daily data input'!$Q$8='pull down menu'!$A$15,Standards!DL8,IF('Daily data input'!$Q$8='pull down menu'!$A$16,Standards!DV8,IF('Daily data input'!$Q$8='pull down menu'!$A$17,Standards!EF8,IF('Daily data input'!$Q$8='pull down menu'!$A$18,Standards!EP8)))))))))))))))</f>
        <v>50</v>
      </c>
      <c r="L10" s="269">
        <f t="shared" si="0"/>
        <v>0</v>
      </c>
      <c r="M10" s="292"/>
      <c r="N10" s="181">
        <f>'Daily data input'!$Q$43</f>
        <v>97.931447986409495</v>
      </c>
      <c r="O10" s="298">
        <f>IF('Daily data input'!$Q$8='pull down menu'!$A$5,Standards!R8,IF('Daily data input'!$Q$8='pull down menu'!$A$6,Standards!AB8,IF('Daily data input'!$Q$8='pull down menu'!$A$4,Standards!H8,IF('Daily data input'!$Q$8='pull down menu'!$A$7,Standards!AL8,IF('Daily data input'!$Q$8='pull down menu'!$A$8,Standards!AV8,IF('Daily data input'!$Q$8='pull down menu'!$A$9,Standards!BF8,IF('Daily data input'!$Q$8='pull down menu'!$A$10,Standards!BP8,IF('Daily data input'!$Q$8='pull down menu'!$A$11,Standards!BZ8,IF('Daily data input'!$Q$8='pull down menu'!$A$12,Standards!CJ8,IF('Daily data input'!$Q$8='pull down menu'!$A$13,Standards!CT8,IF('Daily data input'!$Q$8='pull down menu'!$A$14,Standards!DD8,IF('Daily data input'!$Q$8='pull down menu'!$A$15,Standards!DN8,IF('Daily data input'!$Q$8='pull down menu'!$A$16,Standards!DX8,IF('Daily data input'!$Q$8='pull down menu'!$A$17,Standards!EH8,IF('Daily data input'!$Q$8='pull down menu'!$A$18,Standards!ER8)))))))))))))))</f>
        <v>80</v>
      </c>
      <c r="P10" s="181" t="str">
        <f t="shared" si="1"/>
        <v xml:space="preserve"> </v>
      </c>
      <c r="Q10" s="298"/>
      <c r="R10" s="182">
        <f>'Daily data input'!$J$45</f>
        <v>0</v>
      </c>
      <c r="S10" s="304">
        <f t="shared" ref="S10:S73" si="4">S9</f>
        <v>1.8</v>
      </c>
      <c r="T10" s="275">
        <f>IFERROR('Daily data input'!$X$44," ")</f>
        <v>0</v>
      </c>
      <c r="U10" s="298">
        <f>IF('Daily data input'!$Q$8='pull down menu'!$A$5,Standards!U8,IF('Daily data input'!$Q$8='pull down menu'!$A$6,Standards!AE8,IF('Daily data input'!$Q$8='pull down menu'!$A$4,Standards!K8,IF('Daily data input'!$Q$8='pull down menu'!$A$7,Standards!AO8,IF('Daily data input'!$Q$8='pull down menu'!$A$8,Standards!AY8,IF('Daily data input'!$Q$8='pull down menu'!$A$9,Standards!BI8,IF('Daily data input'!$Q$8='pull down menu'!$A$10,Standards!BS8,IF('Daily data input'!$Q$8='pull down menu'!$A$11,Standards!CC8,IF('Daily data input'!$Q$8='pull down menu'!$A$12,Standards!CM8,IF('Daily data input'!$Q$8='pull down menu'!$A$13,Standards!CW8,IF('Daily data input'!$Q$8='pull down menu'!$A$14,Standards!DG8,IF('Daily data input'!$Q$8='pull down menu'!$A$15,Standards!DQ8,IF('Daily data input'!$Q$8='pull down menu'!$A$16,Standards!EA8,IF('Daily data input'!$Q$8='pull down menu'!$A$17,Standards!EK8,IF('Daily data input'!$Q$8='pull down menu'!$A$18,Standards!EU8)))))))))))))))</f>
        <v>2.17</v>
      </c>
      <c r="V10" s="275">
        <f>IFERROR('Daily data input'!$W$40," ")</f>
        <v>0</v>
      </c>
      <c r="W10" s="298">
        <f>IF('Daily data input'!$Q$8='pull down menu'!$A$5,Standards!W8,IF('Daily data input'!$Q$8='pull down menu'!$A$6,Standards!AG8,IF('Daily data input'!$Q$8='pull down menu'!$A$4,Standards!M8,IF('Daily data input'!$Q$8='pull down menu'!$A$7,Standards!AQ8,IF('Daily data input'!$Q$8='pull down menu'!$A$8,Standards!BA8,IF('Daily data input'!$Q$8='pull down menu'!$A$9,Standards!BK8,IF('Daily data input'!$Q$8='pull down menu'!$A$10,Standards!BU8,IF('Daily data input'!$Q$8='pull down menu'!$A$11,Standards!CE8,IF('Daily data input'!$Q$8='pull down menu'!$A$12,Standards!CO8,IF('Daily data input'!$Q$8='pull down menu'!$A$13,Standards!CY8,IF('Daily data input'!$Q$8='pull down menu'!$A$14,Standards!DI8,IF('Daily data input'!$Q$8='pull down menu'!$A$15,Standards!DS8,IF('Daily data input'!$Q$8='pull down menu'!$A$16,Standards!EC8,IF('Daily data input'!$Q$8='pull down menu'!$A$17,Standards!EM8,IF('Daily data input'!$Q$8='pull down menu'!$A$18,Standards!EW8)))))))))))))))</f>
        <v>2.1634899999999999</v>
      </c>
      <c r="X10" s="281">
        <f>'Daily data input'!$Q$45</f>
        <v>1551</v>
      </c>
      <c r="Y10" s="311">
        <f>IF('Daily data input'!$Q$8='pull down menu'!$A$5,Standards!X8,IF('Daily data input'!$Q$8='pull down menu'!$A$6,Standards!AH8,IF('Daily data input'!$Q$8='pull down menu'!$A$4,Standards!N8,IF('Daily data input'!$Q$8='pull down menu'!$A$7,Standards!AR8,IF('Daily data input'!$Q$8='pull down menu'!$A$8,Standards!BB8,IF('Daily data input'!$Q$8='pull down menu'!$A$9,Standards!BL8,IF('Daily data input'!$Q$8='pull down menu'!$A$10,Standards!BV8,IF('Daily data input'!$Q$8='pull down menu'!$A$11,Standards!CF8,IF('Daily data input'!$Q$8='pull down menu'!$A$12,Standards!CP8,IF('Daily data input'!$Q$8='pull down menu'!$A$13,Standards!CZ8,IF('Daily data input'!$Q$8='pull down menu'!$A$14,Standards!DJ8,IF('Daily data input'!$Q$8='pull down menu'!$A$15,Standards!DT8,IF('Daily data input'!$Q$8='pull down menu'!$A$16,Standards!ED8,IF('Daily data input'!$Q$8='pull down menu'!$A$17,Standards!EN8,IF('Daily data input'!$Q$8='pull down menu'!$A$18,Standards!EX8)))))))))))))))</f>
        <v>1620.0000047683716</v>
      </c>
      <c r="AA10" s="258">
        <f t="shared" si="2"/>
        <v>0</v>
      </c>
      <c r="AB10" s="256">
        <f t="shared" si="3"/>
        <v>144</v>
      </c>
    </row>
    <row r="11" spans="2:28" ht="15" customHeight="1" x14ac:dyDescent="0.3">
      <c r="B11" s="183">
        <f t="shared" ref="B11:B26" si="5">B10+1</f>
        <v>20</v>
      </c>
      <c r="C11" s="262">
        <f>'Daily data input'!$Q$48</f>
        <v>3.4994750787381894E-2</v>
      </c>
      <c r="D11" s="288">
        <v>0.1</v>
      </c>
      <c r="E11" s="262">
        <f>IFERROR('Daily data input'!$W$49*100," ")</f>
        <v>0.1048951048951049</v>
      </c>
      <c r="F11" s="293">
        <f t="shared" ref="F11:F74" si="6">F10+D11</f>
        <v>0.30000000000000004</v>
      </c>
      <c r="G11" s="270">
        <f>'Daily data input'!$Q$49</f>
        <v>0</v>
      </c>
      <c r="H11" s="293">
        <f>IF('Daily data input'!$Q$8='pull down menu'!$A$5,Standards!O9,IF('Daily data input'!$Q$8='pull down menu'!$A$6,Standards!Y9,IF('Daily data input'!$Q$8='pull down menu'!$A$4,Standards!E9,IF('Daily data input'!$Q$8='pull down menu'!$A$7,Standards!AI9,IF('Daily data input'!$Q$8='pull down menu'!$A$8,Standards!AS9,IF('Daily data input'!$Q$8='pull down menu'!$A$9,Standards!BC9,IF('Daily data input'!$Q$8='pull down menu'!$A$10,Standards!BM9,IF('Daily data input'!$Q$8='pull down menu'!$A$11,Standards!BW9,IF('Daily data input'!$Q$8='pull down menu'!$A$12,Standards!CG9,IF('Daily data input'!$Q$8='pull down menu'!$A$13,Standards!CQ9,IF('Daily data input'!$Q$8='pull down menu'!$A$14,Standards!DA9,IF('Daily data input'!$Q$8='pull down menu'!$A$15,Standards!DK9,IF('Daily data input'!$Q$8='pull down menu'!$A$16,Standards!DU9,IF('Daily data input'!$Q$8='pull down menu'!$A$17,Standards!EE9,IF('Daily data input'!$Q$8='pull down menu'!$A$18,Standards!EO9)))))))))))))))</f>
        <v>58.5</v>
      </c>
      <c r="I11" s="184">
        <f>'Daily data input'!$Q$50</f>
        <v>0</v>
      </c>
      <c r="J11" s="270">
        <f>'Daily data input'!$Q$51</f>
        <v>0</v>
      </c>
      <c r="K11" s="293">
        <f>IF('Daily data input'!$Q$8='pull down menu'!$A$5,Standards!P9,IF('Daily data input'!$Q$8='pull down menu'!$A$6,Standards!Z9,IF('Daily data input'!$Q$8='pull down menu'!$A$4,Standards!F9,IF('Daily data input'!$Q$8='pull down menu'!$A$7,Standards!AJ9,IF('Daily data input'!$Q$8='pull down menu'!$A$8,Standards!AT9,IF('Daily data input'!$Q$8='pull down menu'!$A$9,Standards!BD9,IF('Daily data input'!$Q$8='pull down menu'!$A$10,Standards!BN9,IF('Daily data input'!$Q$8='pull down menu'!$A$11,Standards!BX9,IF('Daily data input'!$Q$8='pull down menu'!$A$12,Standards!CH9,IF('Daily data input'!$Q$8='pull down menu'!$A$13,Standards!CR9,IF('Daily data input'!$Q$8='pull down menu'!$A$14,Standards!DB9,IF('Daily data input'!$Q$8='pull down menu'!$A$15,Standards!DL9,IF('Daily data input'!$Q$8='pull down menu'!$A$16,Standards!DV9,IF('Daily data input'!$Q$8='pull down menu'!$A$17,Standards!EF9,IF('Daily data input'!$Q$8='pull down menu'!$A$18,Standards!EP9)))))))))))))))</f>
        <v>51.200000762939453</v>
      </c>
      <c r="L11" s="270">
        <f t="shared" si="0"/>
        <v>0</v>
      </c>
      <c r="M11" s="293">
        <f>(H11/100)*K11</f>
        <v>29.952000446319577</v>
      </c>
      <c r="N11" s="185">
        <f>'Daily data input'!$Q$53</f>
        <v>109.98350247462881</v>
      </c>
      <c r="O11" s="299">
        <f>IF('Daily data input'!$Q$8='pull down menu'!$A$5,Standards!R9,IF('Daily data input'!$Q$8='pull down menu'!$A$6,Standards!AB9,IF('Daily data input'!$Q$8='pull down menu'!$A$4,Standards!H9,IF('Daily data input'!$Q$8='pull down menu'!$A$7,Standards!AL9,IF('Daily data input'!$Q$8='pull down menu'!$A$8,Standards!AV9,IF('Daily data input'!$Q$8='pull down menu'!$A$9,Standards!BF9,IF('Daily data input'!$Q$8='pull down menu'!$A$10,Standards!BP9,IF('Daily data input'!$Q$8='pull down menu'!$A$11,Standards!BZ9,IF('Daily data input'!$Q$8='pull down menu'!$A$12,Standards!CJ9,IF('Daily data input'!$Q$8='pull down menu'!$A$13,Standards!CT9,IF('Daily data input'!$Q$8='pull down menu'!$A$14,Standards!DD9,IF('Daily data input'!$Q$8='pull down menu'!$A$15,Standards!DN9,IF('Daily data input'!$Q$8='pull down menu'!$A$16,Standards!DX9,IF('Daily data input'!$Q$8='pull down menu'!$A$17,Standards!EH9,IF('Daily data input'!$Q$8='pull down menu'!$A$18,Standards!ER9)))))))))))))))</f>
        <v>92</v>
      </c>
      <c r="P11" s="185" t="str">
        <f t="shared" si="1"/>
        <v xml:space="preserve"> </v>
      </c>
      <c r="Q11" s="299">
        <f>O11/M11</f>
        <v>3.0715811508110709</v>
      </c>
      <c r="R11" s="186">
        <f>'Daily data input'!$J$55</f>
        <v>0</v>
      </c>
      <c r="S11" s="305">
        <f t="shared" si="4"/>
        <v>1.8</v>
      </c>
      <c r="T11" s="276">
        <f>IFERROR('Daily data input'!$X$54," ")</f>
        <v>0</v>
      </c>
      <c r="U11" s="299">
        <f>IF('Daily data input'!$Q$8='pull down menu'!$A$5,Standards!U9,IF('Daily data input'!$Q$8='pull down menu'!$A$6,Standards!AE9,IF('Daily data input'!$Q$8='pull down menu'!$A$4,Standards!K9,IF('Daily data input'!$Q$8='pull down menu'!$A$7,Standards!AO9,IF('Daily data input'!$Q$8='pull down menu'!$A$8,Standards!AY9,IF('Daily data input'!$Q$8='pull down menu'!$A$9,Standards!BI9,IF('Daily data input'!$Q$8='pull down menu'!$A$10,Standards!BS9,IF('Daily data input'!$Q$8='pull down menu'!$A$11,Standards!CC9,IF('Daily data input'!$Q$8='pull down menu'!$A$12,Standards!CM9,IF('Daily data input'!$Q$8='pull down menu'!$A$13,Standards!CW9,IF('Daily data input'!$Q$8='pull down menu'!$A$14,Standards!DG9,IF('Daily data input'!$Q$8='pull down menu'!$A$15,Standards!DQ9,IF('Daily data input'!$Q$8='pull down menu'!$A$16,Standards!EA9,IF('Daily data input'!$Q$8='pull down menu'!$A$17,Standards!EK9,IF('Daily data input'!$Q$8='pull down menu'!$A$18,Standards!EU9)))))))))))))))</f>
        <v>4.0949999999999998</v>
      </c>
      <c r="V11" s="276">
        <f>IFERROR('Daily data input'!$W$50," ")</f>
        <v>0</v>
      </c>
      <c r="W11" s="299">
        <f>IF('Daily data input'!$Q$8='pull down menu'!$A$5,Standards!W9,IF('Daily data input'!$Q$8='pull down menu'!$A$6,Standards!AG9,IF('Daily data input'!$Q$8='pull down menu'!$A$4,Standards!M9,IF('Daily data input'!$Q$8='pull down menu'!$A$7,Standards!AQ9,IF('Daily data input'!$Q$8='pull down menu'!$A$8,Standards!BA9,IF('Daily data input'!$Q$8='pull down menu'!$A$9,Standards!BK9,IF('Daily data input'!$Q$8='pull down menu'!$A$10,Standards!BU9,IF('Daily data input'!$Q$8='pull down menu'!$A$11,Standards!CE9,IF('Daily data input'!$Q$8='pull down menu'!$A$12,Standards!CO9,IF('Daily data input'!$Q$8='pull down menu'!$A$13,Standards!CY9,IF('Daily data input'!$Q$8='pull down menu'!$A$14,Standards!DI9,IF('Daily data input'!$Q$8='pull down menu'!$A$15,Standards!DS9,IF('Daily data input'!$Q$8='pull down menu'!$A$16,Standards!EC9,IF('Daily data input'!$Q$8='pull down menu'!$A$17,Standards!EM9,IF('Daily data input'!$Q$8='pull down menu'!$A$18,Standards!EW9)))))))))))))))</f>
        <v>4.0909050000000002</v>
      </c>
      <c r="X11" s="282">
        <f>'Daily data input'!$Q$55</f>
        <v>0</v>
      </c>
      <c r="Y11" s="312">
        <f>IF('Daily data input'!$Q$8='pull down menu'!$A$5,Standards!X9,IF('Daily data input'!$Q$8='pull down menu'!$A$6,Standards!AH9,IF('Daily data input'!$Q$8='pull down menu'!$A$4,Standards!N9,IF('Daily data input'!$Q$8='pull down menu'!$A$7,Standards!AR9,IF('Daily data input'!$Q$8='pull down menu'!$A$8,Standards!BB9,IF('Daily data input'!$Q$8='pull down menu'!$A$9,Standards!BL9,IF('Daily data input'!$Q$8='pull down menu'!$A$10,Standards!BV9,IF('Daily data input'!$Q$8='pull down menu'!$A$11,Standards!CF9,IF('Daily data input'!$Q$8='pull down menu'!$A$12,Standards!CP9,IF('Daily data input'!$Q$8='pull down menu'!$A$13,Standards!CZ9,IF('Daily data input'!$Q$8='pull down menu'!$A$14,Standards!DJ9,IF('Daily data input'!$Q$8='pull down menu'!$A$15,Standards!DT9,IF('Daily data input'!$Q$8='pull down menu'!$A$16,Standards!ED9,IF('Daily data input'!$Q$8='pull down menu'!$A$17,Standards!EN9,IF('Daily data input'!$Q$8='pull down menu'!$A$18,Standards!EX9)))))))))))))))</f>
        <v>1680.0000071525574</v>
      </c>
      <c r="AA11" s="258">
        <f t="shared" si="2"/>
        <v>0</v>
      </c>
      <c r="AB11" s="256">
        <f t="shared" si="3"/>
        <v>165.6</v>
      </c>
    </row>
    <row r="12" spans="2:28" ht="15" customHeight="1" x14ac:dyDescent="0.3">
      <c r="B12" s="187">
        <f t="shared" si="5"/>
        <v>21</v>
      </c>
      <c r="C12" s="263">
        <f>'Daily data input'!$Q$58</f>
        <v>0</v>
      </c>
      <c r="D12" s="289">
        <v>0.1</v>
      </c>
      <c r="E12" s="263">
        <f>IFERROR('Daily data input'!$W$59*100," ")</f>
        <v>0.1048951048951049</v>
      </c>
      <c r="F12" s="294">
        <f t="shared" si="6"/>
        <v>0.4</v>
      </c>
      <c r="G12" s="271">
        <f>'Daily data input'!$Q$59</f>
        <v>10.165508275413771</v>
      </c>
      <c r="H12" s="294">
        <f>IF('Daily data input'!$Q$8='pull down menu'!$A$5,Standards!O10,IF('Daily data input'!$Q$8='pull down menu'!$A$6,Standards!Y10,IF('Daily data input'!$Q$8='pull down menu'!$A$4,Standards!E10,IF('Daily data input'!$Q$8='pull down menu'!$A$7,Standards!AI10,IF('Daily data input'!$Q$8='pull down menu'!$A$8,Standards!AS10,IF('Daily data input'!$Q$8='pull down menu'!$A$9,Standards!BC10,IF('Daily data input'!$Q$8='pull down menu'!$A$10,Standards!BM10,IF('Daily data input'!$Q$8='pull down menu'!$A$11,Standards!BW10,IF('Daily data input'!$Q$8='pull down menu'!$A$12,Standards!CG10,IF('Daily data input'!$Q$8='pull down menu'!$A$13,Standards!CQ10,IF('Daily data input'!$Q$8='pull down menu'!$A$14,Standards!DA10,IF('Daily data input'!$Q$8='pull down menu'!$A$15,Standards!DK10,IF('Daily data input'!$Q$8='pull down menu'!$A$16,Standards!DU10,IF('Daily data input'!$Q$8='pull down menu'!$A$17,Standards!EE10,IF('Daily data input'!$Q$8='pull down menu'!$A$18,Standards!EO10)))))))))))))))</f>
        <v>80.5</v>
      </c>
      <c r="I12" s="188">
        <f>'Daily data input'!$Q$60</f>
        <v>0.93457943925233633</v>
      </c>
      <c r="J12" s="271">
        <f>'Daily data input'!$Q$61</f>
        <v>0</v>
      </c>
      <c r="K12" s="294">
        <f>IF('Daily data input'!$Q$8='pull down menu'!$A$5,Standards!P10,IF('Daily data input'!$Q$8='pull down menu'!$A$6,Standards!Z10,IF('Daily data input'!$Q$8='pull down menu'!$A$4,Standards!F10,IF('Daily data input'!$Q$8='pull down menu'!$A$7,Standards!AJ10,IF('Daily data input'!$Q$8='pull down menu'!$A$8,Standards!AT10,IF('Daily data input'!$Q$8='pull down menu'!$A$9,Standards!BD10,IF('Daily data input'!$Q$8='pull down menu'!$A$10,Standards!BN10,IF('Daily data input'!$Q$8='pull down menu'!$A$11,Standards!BX10,IF('Daily data input'!$Q$8='pull down menu'!$A$12,Standards!CH10,IF('Daily data input'!$Q$8='pull down menu'!$A$13,Standards!CR10,IF('Daily data input'!$Q$8='pull down menu'!$A$14,Standards!DB10,IF('Daily data input'!$Q$8='pull down menu'!$A$15,Standards!DL10,IF('Daily data input'!$Q$8='pull down menu'!$A$16,Standards!DV10,IF('Daily data input'!$Q$8='pull down menu'!$A$17,Standards!EF10,IF('Daily data input'!$Q$8='pull down menu'!$A$18,Standards!EP10)))))))))))))))</f>
        <v>52.549999237060547</v>
      </c>
      <c r="L12" s="271">
        <f t="shared" si="0"/>
        <v>0</v>
      </c>
      <c r="M12" s="294">
        <f t="shared" ref="M12:M75" si="7">(H12/100)*K12</f>
        <v>42.302749385833742</v>
      </c>
      <c r="N12" s="189">
        <f>'Daily data input'!$Q$63</f>
        <v>115.50577528876444</v>
      </c>
      <c r="O12" s="300">
        <f>IF('Daily data input'!$Q$8='pull down menu'!$A$5,Standards!R10,IF('Daily data input'!$Q$8='pull down menu'!$A$6,Standards!AB10,IF('Daily data input'!$Q$8='pull down menu'!$A$4,Standards!H10,IF('Daily data input'!$Q$8='pull down menu'!$A$7,Standards!AL10,IF('Daily data input'!$Q$8='pull down menu'!$A$8,Standards!AV10,IF('Daily data input'!$Q$8='pull down menu'!$A$9,Standards!BF10,IF('Daily data input'!$Q$8='pull down menu'!$A$10,Standards!BP10,IF('Daily data input'!$Q$8='pull down menu'!$A$11,Standards!BZ10,IF('Daily data input'!$Q$8='pull down menu'!$A$12,Standards!CJ10,IF('Daily data input'!$Q$8='pull down menu'!$A$13,Standards!CT10,IF('Daily data input'!$Q$8='pull down menu'!$A$14,Standards!DD10,IF('Daily data input'!$Q$8='pull down menu'!$A$15,Standards!DN10,IF('Daily data input'!$Q$8='pull down menu'!$A$16,Standards!DX10,IF('Daily data input'!$Q$8='pull down menu'!$A$17,Standards!EH10,IF('Daily data input'!$Q$8='pull down menu'!$A$18,Standards!ER10)))))))))))))))</f>
        <v>105</v>
      </c>
      <c r="P12" s="189" t="str">
        <f t="shared" si="1"/>
        <v xml:space="preserve"> </v>
      </c>
      <c r="Q12" s="300">
        <f t="shared" ref="Q12:Q75" si="8">O12/M12</f>
        <v>2.4821081732139656</v>
      </c>
      <c r="R12" s="190">
        <f>'Daily data input'!$J$65</f>
        <v>0</v>
      </c>
      <c r="S12" s="306">
        <f t="shared" si="4"/>
        <v>1.8</v>
      </c>
      <c r="T12" s="277">
        <f>IFERROR('Daily data input'!$X$64," ")</f>
        <v>0.71158557927896393</v>
      </c>
      <c r="U12" s="300">
        <f>IF('Daily data input'!$Q$8='pull down menu'!$A$5,Standards!U10,IF('Daily data input'!$Q$8='pull down menu'!$A$6,Standards!AE10,IF('Daily data input'!$Q$8='pull down menu'!$A$4,Standards!K10,IF('Daily data input'!$Q$8='pull down menu'!$A$7,Standards!AO10,IF('Daily data input'!$Q$8='pull down menu'!$A$8,Standards!AY10,IF('Daily data input'!$Q$8='pull down menu'!$A$9,Standards!BI10,IF('Daily data input'!$Q$8='pull down menu'!$A$10,Standards!BS10,IF('Daily data input'!$Q$8='pull down menu'!$A$11,Standards!CC10,IF('Daily data input'!$Q$8='pull down menu'!$A$12,Standards!CM10,IF('Daily data input'!$Q$8='pull down menu'!$A$13,Standards!CW10,IF('Daily data input'!$Q$8='pull down menu'!$A$14,Standards!DG10,IF('Daily data input'!$Q$8='pull down menu'!$A$15,Standards!DQ10,IF('Daily data input'!$Q$8='pull down menu'!$A$16,Standards!EA10,IF('Daily data input'!$Q$8='pull down menu'!$A$17,Standards!EK10,IF('Daily data input'!$Q$8='pull down menu'!$A$18,Standards!EU10)))))))))))))))</f>
        <v>9.73</v>
      </c>
      <c r="V12" s="277">
        <f>IFERROR('Daily data input'!$W$60," ")</f>
        <v>0.71083916083916088</v>
      </c>
      <c r="W12" s="300">
        <f>IF('Daily data input'!$Q$8='pull down menu'!$A$5,Standards!W10,IF('Daily data input'!$Q$8='pull down menu'!$A$6,Standards!AG10,IF('Daily data input'!$Q$8='pull down menu'!$A$4,Standards!M10,IF('Daily data input'!$Q$8='pull down menu'!$A$7,Standards!AQ10,IF('Daily data input'!$Q$8='pull down menu'!$A$8,Standards!BA10,IF('Daily data input'!$Q$8='pull down menu'!$A$9,Standards!BK10,IF('Daily data input'!$Q$8='pull down menu'!$A$10,Standards!BU10,IF('Daily data input'!$Q$8='pull down menu'!$A$11,Standards!CE10,IF('Daily data input'!$Q$8='pull down menu'!$A$12,Standards!CO10,IF('Daily data input'!$Q$8='pull down menu'!$A$13,Standards!CY10,IF('Daily data input'!$Q$8='pull down menu'!$A$14,Standards!DI10,IF('Daily data input'!$Q$8='pull down menu'!$A$15,Standards!DS10,IF('Daily data input'!$Q$8='pull down menu'!$A$16,Standards!EC10,IF('Daily data input'!$Q$8='pull down menu'!$A$17,Standards!EM10,IF('Daily data input'!$Q$8='pull down menu'!$A$18,Standards!EW10)))))))))))))))</f>
        <v>9.7146350000000012</v>
      </c>
      <c r="X12" s="283">
        <f>'Daily data input'!$Q$65</f>
        <v>0</v>
      </c>
      <c r="Y12" s="313">
        <f>IF('Daily data input'!$Q$8='pull down menu'!$A$5,Standards!X10,IF('Daily data input'!$Q$8='pull down menu'!$A$6,Standards!AH10,IF('Daily data input'!$Q$8='pull down menu'!$A$4,Standards!N10,IF('Daily data input'!$Q$8='pull down menu'!$A$7,Standards!AR10,IF('Daily data input'!$Q$8='pull down menu'!$A$8,Standards!BB10,IF('Daily data input'!$Q$8='pull down menu'!$A$9,Standards!BL10,IF('Daily data input'!$Q$8='pull down menu'!$A$10,Standards!BV10,IF('Daily data input'!$Q$8='pull down menu'!$A$11,Standards!CF10,IF('Daily data input'!$Q$8='pull down menu'!$A$12,Standards!CP10,IF('Daily data input'!$Q$8='pull down menu'!$A$13,Standards!CZ10,IF('Daily data input'!$Q$8='pull down menu'!$A$14,Standards!DJ10,IF('Daily data input'!$Q$8='pull down menu'!$A$15,Standards!DT10,IF('Daily data input'!$Q$8='pull down menu'!$A$16,Standards!ED10,IF('Daily data input'!$Q$8='pull down menu'!$A$17,Standards!EN10,IF('Daily data input'!$Q$8='pull down menu'!$A$18,Standards!EX10)))))))))))))))</f>
        <v>1719.9999690055847</v>
      </c>
      <c r="AA12" s="258">
        <f t="shared" si="2"/>
        <v>0</v>
      </c>
      <c r="AB12" s="256">
        <f t="shared" si="3"/>
        <v>189</v>
      </c>
    </row>
    <row r="13" spans="2:28" ht="15" customHeight="1" x14ac:dyDescent="0.3">
      <c r="B13" s="183">
        <f t="shared" si="5"/>
        <v>22</v>
      </c>
      <c r="C13" s="262">
        <f>'Daily data input'!$Q$68</f>
        <v>0</v>
      </c>
      <c r="D13" s="288">
        <v>0.1</v>
      </c>
      <c r="E13" s="262">
        <f>IFERROR('Daily data input'!$W$69*100," ")</f>
        <v>0.1048951048951049</v>
      </c>
      <c r="F13" s="293">
        <f t="shared" si="6"/>
        <v>0.5</v>
      </c>
      <c r="G13" s="270">
        <f>'Daily data input'!$Q$69</f>
        <v>41.752087604380222</v>
      </c>
      <c r="H13" s="293">
        <f>IF('Daily data input'!$Q$8='pull down menu'!$A$5,Standards!O11,IF('Daily data input'!$Q$8='pull down menu'!$A$6,Standards!Y11,IF('Daily data input'!$Q$8='pull down menu'!$A$4,Standards!E11,IF('Daily data input'!$Q$8='pull down menu'!$A$7,Standards!AI11,IF('Daily data input'!$Q$8='pull down menu'!$A$8,Standards!AS11,IF('Daily data input'!$Q$8='pull down menu'!$A$9,Standards!BC11,IF('Daily data input'!$Q$8='pull down menu'!$A$10,Standards!BM11,IF('Daily data input'!$Q$8='pull down menu'!$A$11,Standards!BW11,IF('Daily data input'!$Q$8='pull down menu'!$A$12,Standards!CG11,IF('Daily data input'!$Q$8='pull down menu'!$A$13,Standards!CQ11,IF('Daily data input'!$Q$8='pull down menu'!$A$14,Standards!DA11,IF('Daily data input'!$Q$8='pull down menu'!$A$15,Standards!DK11,IF('Daily data input'!$Q$8='pull down menu'!$A$16,Standards!DU11,IF('Daily data input'!$Q$8='pull down menu'!$A$17,Standards!EE11,IF('Daily data input'!$Q$8='pull down menu'!$A$18,Standards!EO11)))))))))))))))</f>
        <v>89.5</v>
      </c>
      <c r="I13" s="184">
        <f>'Daily data input'!$Q$70</f>
        <v>2.1556886227544911</v>
      </c>
      <c r="J13" s="270">
        <f>'Daily data input'!$Q$71</f>
        <v>0</v>
      </c>
      <c r="K13" s="293">
        <f>IF('Daily data input'!$Q$8='pull down menu'!$A$5,Standards!P11,IF('Daily data input'!$Q$8='pull down menu'!$A$6,Standards!Z11,IF('Daily data input'!$Q$8='pull down menu'!$A$4,Standards!F11,IF('Daily data input'!$Q$8='pull down menu'!$A$7,Standards!AJ11,IF('Daily data input'!$Q$8='pull down menu'!$A$8,Standards!AT11,IF('Daily data input'!$Q$8='pull down menu'!$A$9,Standards!BD11,IF('Daily data input'!$Q$8='pull down menu'!$A$10,Standards!BN11,IF('Daily data input'!$Q$8='pull down menu'!$A$11,Standards!BX11,IF('Daily data input'!$Q$8='pull down menu'!$A$12,Standards!CH11,IF('Daily data input'!$Q$8='pull down menu'!$A$13,Standards!CR11,IF('Daily data input'!$Q$8='pull down menu'!$A$14,Standards!DB11,IF('Daily data input'!$Q$8='pull down menu'!$A$15,Standards!DL11,IF('Daily data input'!$Q$8='pull down menu'!$A$16,Standards!DV11,IF('Daily data input'!$Q$8='pull down menu'!$A$17,Standards!EF11,IF('Daily data input'!$Q$8='pull down menu'!$A$18,Standards!EP11)))))))))))))))</f>
        <v>54.19999885559082</v>
      </c>
      <c r="L13" s="270">
        <f t="shared" si="0"/>
        <v>0</v>
      </c>
      <c r="M13" s="293">
        <f t="shared" si="7"/>
        <v>48.508998975753784</v>
      </c>
      <c r="N13" s="185">
        <f>'Daily data input'!$Q$73</f>
        <v>120.40602030101505</v>
      </c>
      <c r="O13" s="299">
        <f>IF('Daily data input'!$Q$8='pull down menu'!$A$5,Standards!R11,IF('Daily data input'!$Q$8='pull down menu'!$A$6,Standards!AB11,IF('Daily data input'!$Q$8='pull down menu'!$A$4,Standards!H11,IF('Daily data input'!$Q$8='pull down menu'!$A$7,Standards!AL11,IF('Daily data input'!$Q$8='pull down menu'!$A$8,Standards!AV11,IF('Daily data input'!$Q$8='pull down menu'!$A$9,Standards!BF11,IF('Daily data input'!$Q$8='pull down menu'!$A$10,Standards!BP11,IF('Daily data input'!$Q$8='pull down menu'!$A$11,Standards!BZ11,IF('Daily data input'!$Q$8='pull down menu'!$A$12,Standards!CJ11,IF('Daily data input'!$Q$8='pull down menu'!$A$13,Standards!CT11,IF('Daily data input'!$Q$8='pull down menu'!$A$14,Standards!DD11,IF('Daily data input'!$Q$8='pull down menu'!$A$15,Standards!DN11,IF('Daily data input'!$Q$8='pull down menu'!$A$16,Standards!DX11,IF('Daily data input'!$Q$8='pull down menu'!$A$17,Standards!EH11,IF('Daily data input'!$Q$8='pull down menu'!$A$18,Standards!ER11)))))))))))))))</f>
        <v>116</v>
      </c>
      <c r="P13" s="185" t="str">
        <f t="shared" si="1"/>
        <v xml:space="preserve"> </v>
      </c>
      <c r="Q13" s="299">
        <f t="shared" si="8"/>
        <v>2.3913088797808464</v>
      </c>
      <c r="R13" s="186">
        <f>'Daily data input'!$J$75</f>
        <v>0</v>
      </c>
      <c r="S13" s="305">
        <f t="shared" si="4"/>
        <v>1.8</v>
      </c>
      <c r="T13" s="276">
        <f>IFERROR('Daily data input'!$X$74," ")</f>
        <v>3.6342317115855791</v>
      </c>
      <c r="U13" s="299">
        <f>IF('Daily data input'!$Q$8='pull down menu'!$A$5,Standards!U11,IF('Daily data input'!$Q$8='pull down menu'!$A$6,Standards!AE11,IF('Daily data input'!$Q$8='pull down menu'!$A$4,Standards!K11,IF('Daily data input'!$Q$8='pull down menu'!$A$7,Standards!AO11,IF('Daily data input'!$Q$8='pull down menu'!$A$8,Standards!AY11,IF('Daily data input'!$Q$8='pull down menu'!$A$9,Standards!BI11,IF('Daily data input'!$Q$8='pull down menu'!$A$10,Standards!BS11,IF('Daily data input'!$Q$8='pull down menu'!$A$11,Standards!CC11,IF('Daily data input'!$Q$8='pull down menu'!$A$12,Standards!CM11,IF('Daily data input'!$Q$8='pull down menu'!$A$13,Standards!CW11,IF('Daily data input'!$Q$8='pull down menu'!$A$14,Standards!DG11,IF('Daily data input'!$Q$8='pull down menu'!$A$15,Standards!DQ11,IF('Daily data input'!$Q$8='pull down menu'!$A$16,Standards!EA11,IF('Daily data input'!$Q$8='pull down menu'!$A$17,Standards!EK11,IF('Daily data input'!$Q$8='pull down menu'!$A$18,Standards!EU11)))))))))))))))</f>
        <v>15.995000000000001</v>
      </c>
      <c r="V13" s="276">
        <f>IFERROR('Daily data input'!$W$70," ")</f>
        <v>3.6304195804195802</v>
      </c>
      <c r="W13" s="299">
        <f>IF('Daily data input'!$Q$8='pull down menu'!$A$5,Standards!W11,IF('Daily data input'!$Q$8='pull down menu'!$A$6,Standards!AG11,IF('Daily data input'!$Q$8='pull down menu'!$A$4,Standards!M11,IF('Daily data input'!$Q$8='pull down menu'!$A$7,Standards!AQ11,IF('Daily data input'!$Q$8='pull down menu'!$A$8,Standards!BA11,IF('Daily data input'!$Q$8='pull down menu'!$A$9,Standards!BK11,IF('Daily data input'!$Q$8='pull down menu'!$A$10,Standards!BU11,IF('Daily data input'!$Q$8='pull down menu'!$A$11,Standards!CE11,IF('Daily data input'!$Q$8='pull down menu'!$A$12,Standards!CO11,IF('Daily data input'!$Q$8='pull down menu'!$A$13,Standards!CY11,IF('Daily data input'!$Q$8='pull down menu'!$A$14,Standards!DI11,IF('Daily data input'!$Q$8='pull down menu'!$A$15,Standards!DS11,IF('Daily data input'!$Q$8='pull down menu'!$A$16,Standards!EC11,IF('Daily data input'!$Q$8='pull down menu'!$A$17,Standards!EM11,IF('Daily data input'!$Q$8='pull down menu'!$A$18,Standards!EW11)))))))))))))))</f>
        <v>15.960840000000001</v>
      </c>
      <c r="X13" s="282">
        <f>'Daily data input'!$Q$75</f>
        <v>0</v>
      </c>
      <c r="Y13" s="312">
        <f>IF('Daily data input'!$Q$8='pull down menu'!$A$5,Standards!X11,IF('Daily data input'!$Q$8='pull down menu'!$A$6,Standards!AH11,IF('Daily data input'!$Q$8='pull down menu'!$A$4,Standards!N11,IF('Daily data input'!$Q$8='pull down menu'!$A$7,Standards!AR11,IF('Daily data input'!$Q$8='pull down menu'!$A$8,Standards!BB11,IF('Daily data input'!$Q$8='pull down menu'!$A$9,Standards!BL11,IF('Daily data input'!$Q$8='pull down menu'!$A$10,Standards!BV11,IF('Daily data input'!$Q$8='pull down menu'!$A$11,Standards!CF11,IF('Daily data input'!$Q$8='pull down menu'!$A$12,Standards!CP11,IF('Daily data input'!$Q$8='pull down menu'!$A$13,Standards!CZ11,IF('Daily data input'!$Q$8='pull down menu'!$A$14,Standards!DJ11,IF('Daily data input'!$Q$8='pull down menu'!$A$15,Standards!DT11,IF('Daily data input'!$Q$8='pull down menu'!$A$16,Standards!ED11,IF('Daily data input'!$Q$8='pull down menu'!$A$17,Standards!EN11,IF('Daily data input'!$Q$8='pull down menu'!$A$18,Standards!EX11)))))))))))))))</f>
        <v>1770.0000405311584</v>
      </c>
      <c r="AA13" s="258">
        <f t="shared" si="2"/>
        <v>0</v>
      </c>
      <c r="AB13" s="256">
        <f t="shared" si="3"/>
        <v>208.8</v>
      </c>
    </row>
    <row r="14" spans="2:28" ht="15" customHeight="1" x14ac:dyDescent="0.3">
      <c r="B14" s="187">
        <f t="shared" si="5"/>
        <v>23</v>
      </c>
      <c r="C14" s="263">
        <f>'Daily data input'!$Q$80</f>
        <v>3.5003500350035008E-2</v>
      </c>
      <c r="D14" s="289">
        <v>0.1</v>
      </c>
      <c r="E14" s="263">
        <f>IFERROR('Daily data input'!$W$81*100," ")</f>
        <v>0.13986013986013987</v>
      </c>
      <c r="F14" s="294">
        <f t="shared" si="6"/>
        <v>0.6</v>
      </c>
      <c r="G14" s="271">
        <f>'Daily data input'!$Q$81</f>
        <v>71.282128212821277</v>
      </c>
      <c r="H14" s="294">
        <f>IF('Daily data input'!$Q$8='pull down menu'!$A$5,Standards!O12,IF('Daily data input'!$Q$8='pull down menu'!$A$6,Standards!Y12,IF('Daily data input'!$Q$8='pull down menu'!$A$4,Standards!E12,IF('Daily data input'!$Q$8='pull down menu'!$A$7,Standards!AI12,IF('Daily data input'!$Q$8='pull down menu'!$A$8,Standards!AS12,IF('Daily data input'!$Q$8='pull down menu'!$A$9,Standards!BC12,IF('Daily data input'!$Q$8='pull down menu'!$A$10,Standards!BM12,IF('Daily data input'!$Q$8='pull down menu'!$A$11,Standards!BW12,IF('Daily data input'!$Q$8='pull down menu'!$A$12,Standards!CG12,IF('Daily data input'!$Q$8='pull down menu'!$A$13,Standards!CQ12,IF('Daily data input'!$Q$8='pull down menu'!$A$14,Standards!DA12,IF('Daily data input'!$Q$8='pull down menu'!$A$15,Standards!DK12,IF('Daily data input'!$Q$8='pull down menu'!$A$16,Standards!DU12,IF('Daily data input'!$Q$8='pull down menu'!$A$17,Standards!EE12,IF('Daily data input'!$Q$8='pull down menu'!$A$18,Standards!EO12)))))))))))))))</f>
        <v>93</v>
      </c>
      <c r="I14" s="188">
        <f>'Daily data input'!$Q$82</f>
        <v>1.550333216415293</v>
      </c>
      <c r="J14" s="271">
        <f>'Daily data input'!$Q$83</f>
        <v>0</v>
      </c>
      <c r="K14" s="294">
        <f>IF('Daily data input'!$Q$8='pull down menu'!$A$5,Standards!P12,IF('Daily data input'!$Q$8='pull down menu'!$A$6,Standards!Z12,IF('Daily data input'!$Q$8='pull down menu'!$A$4,Standards!F12,IF('Daily data input'!$Q$8='pull down menu'!$A$7,Standards!AJ12,IF('Daily data input'!$Q$8='pull down menu'!$A$8,Standards!AT12,IF('Daily data input'!$Q$8='pull down menu'!$A$9,Standards!BD12,IF('Daily data input'!$Q$8='pull down menu'!$A$10,Standards!BN12,IF('Daily data input'!$Q$8='pull down menu'!$A$11,Standards!BX12,IF('Daily data input'!$Q$8='pull down menu'!$A$12,Standards!CH12,IF('Daily data input'!$Q$8='pull down menu'!$A$13,Standards!CR12,IF('Daily data input'!$Q$8='pull down menu'!$A$14,Standards!DB12,IF('Daily data input'!$Q$8='pull down menu'!$A$15,Standards!DL12,IF('Daily data input'!$Q$8='pull down menu'!$A$16,Standards!DV12,IF('Daily data input'!$Q$8='pull down menu'!$A$17,Standards!EF12,IF('Daily data input'!$Q$8='pull down menu'!$A$18,Standards!EP12)))))))))))))))</f>
        <v>55.5</v>
      </c>
      <c r="L14" s="271">
        <f t="shared" ref="L14:L77" si="9">IFERROR((G14/100)*J14," ")</f>
        <v>0</v>
      </c>
      <c r="M14" s="294">
        <f t="shared" si="7"/>
        <v>51.615000000000002</v>
      </c>
      <c r="N14" s="189">
        <f>'Daily data input'!$Q$85</f>
        <v>122.61226122612263</v>
      </c>
      <c r="O14" s="300">
        <f>IF('Daily data input'!$Q$8='pull down menu'!$A$5,Standards!R12,IF('Daily data input'!$Q$8='pull down menu'!$A$6,Standards!AB12,IF('Daily data input'!$Q$8='pull down menu'!$A$4,Standards!H12,IF('Daily data input'!$Q$8='pull down menu'!$A$7,Standards!AL12,IF('Daily data input'!$Q$8='pull down menu'!$A$8,Standards!AV12,IF('Daily data input'!$Q$8='pull down menu'!$A$9,Standards!BF12,IF('Daily data input'!$Q$8='pull down menu'!$A$10,Standards!BP12,IF('Daily data input'!$Q$8='pull down menu'!$A$11,Standards!BZ12,IF('Daily data input'!$Q$8='pull down menu'!$A$12,Standards!CJ12,IF('Daily data input'!$Q$8='pull down menu'!$A$13,Standards!CT12,IF('Daily data input'!$Q$8='pull down menu'!$A$14,Standards!DD12,IF('Daily data input'!$Q$8='pull down menu'!$A$15,Standards!DN12,IF('Daily data input'!$Q$8='pull down menu'!$A$16,Standards!DX12,IF('Daily data input'!$Q$8='pull down menu'!$A$17,Standards!EH12,IF('Daily data input'!$Q$8='pull down menu'!$A$18,Standards!ER12)))))))))))))))</f>
        <v>119</v>
      </c>
      <c r="P14" s="189" t="str">
        <f t="shared" ref="P14:P77" si="10">IFERROR(N14/L14," ")</f>
        <v xml:space="preserve"> </v>
      </c>
      <c r="Q14" s="300">
        <f t="shared" si="8"/>
        <v>2.305531337789402</v>
      </c>
      <c r="R14" s="190">
        <f>'Daily data input'!$J$87</f>
        <v>0</v>
      </c>
      <c r="S14" s="306">
        <f t="shared" si="4"/>
        <v>1.8</v>
      </c>
      <c r="T14" s="277">
        <f>IFERROR('Daily data input'!$X$86," ")</f>
        <v>8.623980686483069</v>
      </c>
      <c r="U14" s="300">
        <f>IF('Daily data input'!$Q$8='pull down menu'!$A$5,Standards!U12,IF('Daily data input'!$Q$8='pull down menu'!$A$6,Standards!AE12,IF('Daily data input'!$Q$8='pull down menu'!$A$4,Standards!K12,IF('Daily data input'!$Q$8='pull down menu'!$A$7,Standards!AO12,IF('Daily data input'!$Q$8='pull down menu'!$A$8,Standards!AY12,IF('Daily data input'!$Q$8='pull down menu'!$A$9,Standards!BI12,IF('Daily data input'!$Q$8='pull down menu'!$A$10,Standards!BS12,IF('Daily data input'!$Q$8='pull down menu'!$A$11,Standards!CC12,IF('Daily data input'!$Q$8='pull down menu'!$A$12,Standards!CM12,IF('Daily data input'!$Q$8='pull down menu'!$A$13,Standards!CW12,IF('Daily data input'!$Q$8='pull down menu'!$A$14,Standards!DG12,IF('Daily data input'!$Q$8='pull down menu'!$A$15,Standards!DQ12,IF('Daily data input'!$Q$8='pull down menu'!$A$16,Standards!EA12,IF('Daily data input'!$Q$8='pull down menu'!$A$17,Standards!EK12,IF('Daily data input'!$Q$8='pull down menu'!$A$18,Standards!EU12)))))))))))))))</f>
        <v>22.505000000000003</v>
      </c>
      <c r="V14" s="277">
        <f>IFERROR('Daily data input'!$W$82," ")</f>
        <v>8.614685314685314</v>
      </c>
      <c r="W14" s="300">
        <f>IF('Daily data input'!$Q$8='pull down menu'!$A$5,Standards!W12,IF('Daily data input'!$Q$8='pull down menu'!$A$6,Standards!AG12,IF('Daily data input'!$Q$8='pull down menu'!$A$4,Standards!M12,IF('Daily data input'!$Q$8='pull down menu'!$A$7,Standards!AQ12,IF('Daily data input'!$Q$8='pull down menu'!$A$8,Standards!BA12,IF('Daily data input'!$Q$8='pull down menu'!$A$9,Standards!BK12,IF('Daily data input'!$Q$8='pull down menu'!$A$10,Standards!BU12,IF('Daily data input'!$Q$8='pull down menu'!$A$11,Standards!CE12,IF('Daily data input'!$Q$8='pull down menu'!$A$12,Standards!CO12,IF('Daily data input'!$Q$8='pull down menu'!$A$13,Standards!CY12,IF('Daily data input'!$Q$8='pull down menu'!$A$14,Standards!DI12,IF('Daily data input'!$Q$8='pull down menu'!$A$15,Standards!DS12,IF('Daily data input'!$Q$8='pull down menu'!$A$16,Standards!EC12,IF('Daily data input'!$Q$8='pull down menu'!$A$17,Standards!EM12,IF('Daily data input'!$Q$8='pull down menu'!$A$18,Standards!EW12)))))))))))))))</f>
        <v>22.444800000000001</v>
      </c>
      <c r="X14" s="283">
        <f>'Daily data input'!$Q$87</f>
        <v>0</v>
      </c>
      <c r="Y14" s="313">
        <f>IF('Daily data input'!$Q$8='pull down menu'!$A$5,Standards!X12,IF('Daily data input'!$Q$8='pull down menu'!$A$6,Standards!AH12,IF('Daily data input'!$Q$8='pull down menu'!$A$4,Standards!N12,IF('Daily data input'!$Q$8='pull down menu'!$A$7,Standards!AR12,IF('Daily data input'!$Q$8='pull down menu'!$A$8,Standards!BB12,IF('Daily data input'!$Q$8='pull down menu'!$A$9,Standards!BL12,IF('Daily data input'!$Q$8='pull down menu'!$A$10,Standards!BV12,IF('Daily data input'!$Q$8='pull down menu'!$A$11,Standards!CF12,IF('Daily data input'!$Q$8='pull down menu'!$A$12,Standards!CP12,IF('Daily data input'!$Q$8='pull down menu'!$A$13,Standards!CZ12,IF('Daily data input'!$Q$8='pull down menu'!$A$14,Standards!DJ12,IF('Daily data input'!$Q$8='pull down menu'!$A$15,Standards!DT12,IF('Daily data input'!$Q$8='pull down menu'!$A$16,Standards!ED12,IF('Daily data input'!$Q$8='pull down menu'!$A$17,Standards!EN12,IF('Daily data input'!$Q$8='pull down menu'!$A$18,Standards!EX12)))))))))))))))</f>
        <v>1800.000011920929</v>
      </c>
      <c r="AA14" s="258">
        <f t="shared" si="2"/>
        <v>0</v>
      </c>
      <c r="AB14" s="256">
        <f t="shared" si="3"/>
        <v>214.20000000000002</v>
      </c>
    </row>
    <row r="15" spans="2:28" ht="15" customHeight="1" x14ac:dyDescent="0.3">
      <c r="B15" s="183">
        <f t="shared" si="5"/>
        <v>24</v>
      </c>
      <c r="C15" s="262">
        <f>'Daily data input'!$Q$90</f>
        <v>0</v>
      </c>
      <c r="D15" s="288">
        <v>0.1</v>
      </c>
      <c r="E15" s="262">
        <f>IFERROR('Daily data input'!$W$91*100," ")</f>
        <v>0.13986013986013987</v>
      </c>
      <c r="F15" s="293">
        <f t="shared" si="6"/>
        <v>0.7</v>
      </c>
      <c r="G15" s="270">
        <f>'Daily data input'!$Q$91</f>
        <v>85.994397759103634</v>
      </c>
      <c r="H15" s="293">
        <f>IF('Daily data input'!$Q$8='pull down menu'!$A$5,Standards!O13,IF('Daily data input'!$Q$8='pull down menu'!$A$6,Standards!Y13,IF('Daily data input'!$Q$8='pull down menu'!$A$4,Standards!E13,IF('Daily data input'!$Q$8='pull down menu'!$A$7,Standards!AI13,IF('Daily data input'!$Q$8='pull down menu'!$A$8,Standards!AS13,IF('Daily data input'!$Q$8='pull down menu'!$A$9,Standards!BC13,IF('Daily data input'!$Q$8='pull down menu'!$A$10,Standards!BM13,IF('Daily data input'!$Q$8='pull down menu'!$A$11,Standards!BW13,IF('Daily data input'!$Q$8='pull down menu'!$A$12,Standards!CG13,IF('Daily data input'!$Q$8='pull down menu'!$A$13,Standards!CQ13,IF('Daily data input'!$Q$8='pull down menu'!$A$14,Standards!DA13,IF('Daily data input'!$Q$8='pull down menu'!$A$15,Standards!DK13,IF('Daily data input'!$Q$8='pull down menu'!$A$16,Standards!DU13,IF('Daily data input'!$Q$8='pull down menu'!$A$17,Standards!EE13,IF('Daily data input'!$Q$8='pull down menu'!$A$18,Standards!EO13)))))))))))))))</f>
        <v>93.5</v>
      </c>
      <c r="I15" s="184">
        <f>'Daily data input'!$Q$92</f>
        <v>1.2040483946021405</v>
      </c>
      <c r="J15" s="270">
        <f>'Daily data input'!$Q$93</f>
        <v>55</v>
      </c>
      <c r="K15" s="293">
        <f>IF('Daily data input'!$Q$8='pull down menu'!$A$5,Standards!P13,IF('Daily data input'!$Q$8='pull down menu'!$A$6,Standards!Z13,IF('Daily data input'!$Q$8='pull down menu'!$A$4,Standards!F13,IF('Daily data input'!$Q$8='pull down menu'!$A$7,Standards!AJ13,IF('Daily data input'!$Q$8='pull down menu'!$A$8,Standards!AT13,IF('Daily data input'!$Q$8='pull down menu'!$A$9,Standards!BD13,IF('Daily data input'!$Q$8='pull down menu'!$A$10,Standards!BN13,IF('Daily data input'!$Q$8='pull down menu'!$A$11,Standards!BX13,IF('Daily data input'!$Q$8='pull down menu'!$A$12,Standards!CH13,IF('Daily data input'!$Q$8='pull down menu'!$A$13,Standards!CR13,IF('Daily data input'!$Q$8='pull down menu'!$A$14,Standards!DB13,IF('Daily data input'!$Q$8='pull down menu'!$A$15,Standards!DL13,IF('Daily data input'!$Q$8='pull down menu'!$A$16,Standards!DV13,IF('Daily data input'!$Q$8='pull down menu'!$A$17,Standards!EF13,IF('Daily data input'!$Q$8='pull down menu'!$A$18,Standards!EP13)))))))))))))))</f>
        <v>56.600000381469727</v>
      </c>
      <c r="L15" s="270">
        <f t="shared" si="9"/>
        <v>47.296918767507002</v>
      </c>
      <c r="M15" s="293">
        <f t="shared" si="7"/>
        <v>52.921000356674199</v>
      </c>
      <c r="N15" s="185">
        <f>'Daily data input'!$Q$95</f>
        <v>125.35014005602241</v>
      </c>
      <c r="O15" s="299">
        <f>IF('Daily data input'!$Q$8='pull down menu'!$A$5,Standards!R13,IF('Daily data input'!$Q$8='pull down menu'!$A$6,Standards!AB13,IF('Daily data input'!$Q$8='pull down menu'!$A$4,Standards!H13,IF('Daily data input'!$Q$8='pull down menu'!$A$7,Standards!AL13,IF('Daily data input'!$Q$8='pull down menu'!$A$8,Standards!AV13,IF('Daily data input'!$Q$8='pull down menu'!$A$9,Standards!BF13,IF('Daily data input'!$Q$8='pull down menu'!$A$10,Standards!BP13,IF('Daily data input'!$Q$8='pull down menu'!$A$11,Standards!BZ13,IF('Daily data input'!$Q$8='pull down menu'!$A$12,Standards!CJ13,IF('Daily data input'!$Q$8='pull down menu'!$A$13,Standards!CT13,IF('Daily data input'!$Q$8='pull down menu'!$A$14,Standards!DD13,IF('Daily data input'!$Q$8='pull down menu'!$A$15,Standards!DN13,IF('Daily data input'!$Q$8='pull down menu'!$A$16,Standards!DX13,IF('Daily data input'!$Q$8='pull down menu'!$A$17,Standards!EH13,IF('Daily data input'!$Q$8='pull down menu'!$A$18,Standards!ER13)))))))))))))))</f>
        <v>121</v>
      </c>
      <c r="P15" s="185">
        <f t="shared" si="10"/>
        <v>2.650281314776429</v>
      </c>
      <c r="Q15" s="299">
        <f t="shared" si="8"/>
        <v>2.2864269228565317</v>
      </c>
      <c r="R15" s="186">
        <f>'Daily data input'!$J$97</f>
        <v>0</v>
      </c>
      <c r="S15" s="305">
        <f t="shared" si="4"/>
        <v>1.8</v>
      </c>
      <c r="T15" s="276">
        <f>IFERROR('Daily data input'!$X$96," ")</f>
        <v>14.643588529620324</v>
      </c>
      <c r="U15" s="299">
        <f>IF('Daily data input'!$Q$8='pull down menu'!$A$5,Standards!U13,IF('Daily data input'!$Q$8='pull down menu'!$A$6,Standards!AE13,IF('Daily data input'!$Q$8='pull down menu'!$A$4,Standards!K13,IF('Daily data input'!$Q$8='pull down menu'!$A$7,Standards!AO13,IF('Daily data input'!$Q$8='pull down menu'!$A$8,Standards!AY13,IF('Daily data input'!$Q$8='pull down menu'!$A$9,Standards!BI13,IF('Daily data input'!$Q$8='pull down menu'!$A$10,Standards!BS13,IF('Daily data input'!$Q$8='pull down menu'!$A$11,Standards!CC13,IF('Daily data input'!$Q$8='pull down menu'!$A$12,Standards!CM13,IF('Daily data input'!$Q$8='pull down menu'!$A$13,Standards!CW13,IF('Daily data input'!$Q$8='pull down menu'!$A$14,Standards!DG13,IF('Daily data input'!$Q$8='pull down menu'!$A$15,Standards!DQ13,IF('Daily data input'!$Q$8='pull down menu'!$A$16,Standards!EA13,IF('Daily data input'!$Q$8='pull down menu'!$A$17,Standards!EK13,IF('Daily data input'!$Q$8='pull down menu'!$A$18,Standards!EU13)))))))))))))))</f>
        <v>29.050000000000004</v>
      </c>
      <c r="V15" s="276">
        <f>IFERROR('Daily data input'!$W$92," ")</f>
        <v>14.625874125874127</v>
      </c>
      <c r="W15" s="299">
        <f>IF('Daily data input'!$Q$8='pull down menu'!$A$5,Standards!W13,IF('Daily data input'!$Q$8='pull down menu'!$A$6,Standards!AG13,IF('Daily data input'!$Q$8='pull down menu'!$A$4,Standards!M13,IF('Daily data input'!$Q$8='pull down menu'!$A$7,Standards!AQ13,IF('Daily data input'!$Q$8='pull down menu'!$A$8,Standards!BA13,IF('Daily data input'!$Q$8='pull down menu'!$A$9,Standards!BK13,IF('Daily data input'!$Q$8='pull down menu'!$A$10,Standards!BU13,IF('Daily data input'!$Q$8='pull down menu'!$A$11,Standards!CE13,IF('Daily data input'!$Q$8='pull down menu'!$A$12,Standards!CO13,IF('Daily data input'!$Q$8='pull down menu'!$A$13,Standards!CY13,IF('Daily data input'!$Q$8='pull down menu'!$A$14,Standards!DI13,IF('Daily data input'!$Q$8='pull down menu'!$A$15,Standards!DS13,IF('Daily data input'!$Q$8='pull down menu'!$A$16,Standards!EC13,IF('Daily data input'!$Q$8='pull down menu'!$A$17,Standards!EM13,IF('Daily data input'!$Q$8='pull down menu'!$A$18,Standards!EW13)))))))))))))))</f>
        <v>28.957075</v>
      </c>
      <c r="X15" s="282">
        <f>'Daily data input'!$Q$97</f>
        <v>0</v>
      </c>
      <c r="Y15" s="312">
        <f>IF('Daily data input'!$Q$8='pull down menu'!$A$5,Standards!X13,IF('Daily data input'!$Q$8='pull down menu'!$A$6,Standards!AH13,IF('Daily data input'!$Q$8='pull down menu'!$A$4,Standards!N13,IF('Daily data input'!$Q$8='pull down menu'!$A$7,Standards!AR13,IF('Daily data input'!$Q$8='pull down menu'!$A$8,Standards!BB13,IF('Daily data input'!$Q$8='pull down menu'!$A$9,Standards!BL13,IF('Daily data input'!$Q$8='pull down menu'!$A$10,Standards!BV13,IF('Daily data input'!$Q$8='pull down menu'!$A$11,Standards!CF13,IF('Daily data input'!$Q$8='pull down menu'!$A$12,Standards!CP13,IF('Daily data input'!$Q$8='pull down menu'!$A$13,Standards!CZ13,IF('Daily data input'!$Q$8='pull down menu'!$A$14,Standards!DJ13,IF('Daily data input'!$Q$8='pull down menu'!$A$15,Standards!DT13,IF('Daily data input'!$Q$8='pull down menu'!$A$16,Standards!ED13,IF('Daily data input'!$Q$8='pull down menu'!$A$17,Standards!EN13,IF('Daily data input'!$Q$8='pull down menu'!$A$18,Standards!EX13)))))))))))))))</f>
        <v>1839.9999737739563</v>
      </c>
      <c r="AA15" s="258">
        <f t="shared" si="2"/>
        <v>0</v>
      </c>
      <c r="AB15" s="256">
        <f t="shared" si="3"/>
        <v>217.8</v>
      </c>
    </row>
    <row r="16" spans="2:28" ht="15" customHeight="1" x14ac:dyDescent="0.3">
      <c r="B16" s="187">
        <f t="shared" si="5"/>
        <v>25</v>
      </c>
      <c r="C16" s="263">
        <f>'Daily data input'!$Q$100</f>
        <v>0</v>
      </c>
      <c r="D16" s="289">
        <v>0.1</v>
      </c>
      <c r="E16" s="263">
        <f>IFERROR('Daily data input'!$W$101*100," ")</f>
        <v>0.13986013986013987</v>
      </c>
      <c r="F16" s="294">
        <f t="shared" si="6"/>
        <v>0.79999999999999993</v>
      </c>
      <c r="G16" s="271">
        <f>'Daily data input'!$Q$101</f>
        <v>90.616246498599438</v>
      </c>
      <c r="H16" s="294">
        <f>IF('Daily data input'!$Q$8='pull down menu'!$A$5,Standards!O14,IF('Daily data input'!$Q$8='pull down menu'!$A$6,Standards!Y14,IF('Daily data input'!$Q$8='pull down menu'!$A$4,Standards!E14,IF('Daily data input'!$Q$8='pull down menu'!$A$7,Standards!AI14,IF('Daily data input'!$Q$8='pull down menu'!$A$8,Standards!AS14,IF('Daily data input'!$Q$8='pull down menu'!$A$9,Standards!BC14,IF('Daily data input'!$Q$8='pull down menu'!$A$10,Standards!BM14,IF('Daily data input'!$Q$8='pull down menu'!$A$11,Standards!BW14,IF('Daily data input'!$Q$8='pull down menu'!$A$12,Standards!CG14,IF('Daily data input'!$Q$8='pull down menu'!$A$13,Standards!CQ14,IF('Daily data input'!$Q$8='pull down menu'!$A$14,Standards!DA14,IF('Daily data input'!$Q$8='pull down menu'!$A$15,Standards!DK14,IF('Daily data input'!$Q$8='pull down menu'!$A$16,Standards!DU14,IF('Daily data input'!$Q$8='pull down menu'!$A$17,Standards!EE14,IF('Daily data input'!$Q$8='pull down menu'!$A$18,Standards!EO14)))))))))))))))</f>
        <v>94</v>
      </c>
      <c r="I16" s="188">
        <f>'Daily data input'!$Q$102</f>
        <v>1.2585559726208875</v>
      </c>
      <c r="J16" s="271">
        <f>'Daily data input'!$Q$103</f>
        <v>53.1</v>
      </c>
      <c r="K16" s="294">
        <f>IF('Daily data input'!$Q$8='pull down menu'!$A$5,Standards!P14,IF('Daily data input'!$Q$8='pull down menu'!$A$6,Standards!Z14,IF('Daily data input'!$Q$8='pull down menu'!$A$4,Standards!F14,IF('Daily data input'!$Q$8='pull down menu'!$A$7,Standards!AJ14,IF('Daily data input'!$Q$8='pull down menu'!$A$8,Standards!AT14,IF('Daily data input'!$Q$8='pull down menu'!$A$9,Standards!BD14,IF('Daily data input'!$Q$8='pull down menu'!$A$10,Standards!BN14,IF('Daily data input'!$Q$8='pull down menu'!$A$11,Standards!BX14,IF('Daily data input'!$Q$8='pull down menu'!$A$12,Standards!CH14,IF('Daily data input'!$Q$8='pull down menu'!$A$13,Standards!CR14,IF('Daily data input'!$Q$8='pull down menu'!$A$14,Standards!DB14,IF('Daily data input'!$Q$8='pull down menu'!$A$15,Standards!DL14,IF('Daily data input'!$Q$8='pull down menu'!$A$16,Standards!DV14,IF('Daily data input'!$Q$8='pull down menu'!$A$17,Standards!EF14,IF('Daily data input'!$Q$8='pull down menu'!$A$18,Standards!EP14)))))))))))))))</f>
        <v>57.799999237060547</v>
      </c>
      <c r="L16" s="271">
        <f t="shared" si="9"/>
        <v>48.117226890756307</v>
      </c>
      <c r="M16" s="294">
        <f t="shared" si="7"/>
        <v>54.331999282836911</v>
      </c>
      <c r="N16" s="189">
        <f>'Daily data input'!$Q$105</f>
        <v>129.95198079231693</v>
      </c>
      <c r="O16" s="300">
        <f>IF('Daily data input'!$Q$8='pull down menu'!$A$5,Standards!R14,IF('Daily data input'!$Q$8='pull down menu'!$A$6,Standards!AB14,IF('Daily data input'!$Q$8='pull down menu'!$A$4,Standards!H14,IF('Daily data input'!$Q$8='pull down menu'!$A$7,Standards!AL14,IF('Daily data input'!$Q$8='pull down menu'!$A$8,Standards!AV14,IF('Daily data input'!$Q$8='pull down menu'!$A$9,Standards!BF14,IF('Daily data input'!$Q$8='pull down menu'!$A$10,Standards!BP14,IF('Daily data input'!$Q$8='pull down menu'!$A$11,Standards!BZ14,IF('Daily data input'!$Q$8='pull down menu'!$A$12,Standards!CJ14,IF('Daily data input'!$Q$8='pull down menu'!$A$13,Standards!CT14,IF('Daily data input'!$Q$8='pull down menu'!$A$14,Standards!DD14,IF('Daily data input'!$Q$8='pull down menu'!$A$15,Standards!DN14,IF('Daily data input'!$Q$8='pull down menu'!$A$16,Standards!DX14,IF('Daily data input'!$Q$8='pull down menu'!$A$17,Standards!EH14,IF('Daily data input'!$Q$8='pull down menu'!$A$18,Standards!ER14)))))))))))))))</f>
        <v>123</v>
      </c>
      <c r="P16" s="189">
        <f t="shared" si="10"/>
        <v>2.7007371203530792</v>
      </c>
      <c r="Q16" s="300">
        <f t="shared" si="8"/>
        <v>2.2638592656916052</v>
      </c>
      <c r="R16" s="190">
        <f>'Daily data input'!$J$107</f>
        <v>0</v>
      </c>
      <c r="S16" s="306">
        <f t="shared" si="4"/>
        <v>1.8</v>
      </c>
      <c r="T16" s="277">
        <f>IFERROR('Daily data input'!$X$106," ")</f>
        <v>20.986725784522285</v>
      </c>
      <c r="U16" s="300">
        <f>IF('Daily data input'!$Q$8='pull down menu'!$A$5,Standards!U14,IF('Daily data input'!$Q$8='pull down menu'!$A$6,Standards!AE14,IF('Daily data input'!$Q$8='pull down menu'!$A$4,Standards!K14,IF('Daily data input'!$Q$8='pull down menu'!$A$7,Standards!AO14,IF('Daily data input'!$Q$8='pull down menu'!$A$8,Standards!AY14,IF('Daily data input'!$Q$8='pull down menu'!$A$9,Standards!BI14,IF('Daily data input'!$Q$8='pull down menu'!$A$10,Standards!BS14,IF('Daily data input'!$Q$8='pull down menu'!$A$11,Standards!CC14,IF('Daily data input'!$Q$8='pull down menu'!$A$12,Standards!CM14,IF('Daily data input'!$Q$8='pull down menu'!$A$13,Standards!CW14,IF('Daily data input'!$Q$8='pull down menu'!$A$14,Standards!DG14,IF('Daily data input'!$Q$8='pull down menu'!$A$15,Standards!DQ14,IF('Daily data input'!$Q$8='pull down menu'!$A$16,Standards!EA14,IF('Daily data input'!$Q$8='pull down menu'!$A$17,Standards!EK14,IF('Daily data input'!$Q$8='pull down menu'!$A$18,Standards!EU14)))))))))))))))</f>
        <v>35.630000000000003</v>
      </c>
      <c r="V16" s="277">
        <f>IFERROR('Daily data input'!$W$102," ")</f>
        <v>20.960139860139861</v>
      </c>
      <c r="W16" s="300">
        <f>IF('Daily data input'!$Q$8='pull down menu'!$A$5,Standards!W14,IF('Daily data input'!$Q$8='pull down menu'!$A$6,Standards!AG14,IF('Daily data input'!$Q$8='pull down menu'!$A$4,Standards!M14,IF('Daily data input'!$Q$8='pull down menu'!$A$7,Standards!AQ14,IF('Daily data input'!$Q$8='pull down menu'!$A$8,Standards!BA14,IF('Daily data input'!$Q$8='pull down menu'!$A$9,Standards!BK14,IF('Daily data input'!$Q$8='pull down menu'!$A$10,Standards!BU14,IF('Daily data input'!$Q$8='pull down menu'!$A$11,Standards!CE14,IF('Daily data input'!$Q$8='pull down menu'!$A$12,Standards!CO14,IF('Daily data input'!$Q$8='pull down menu'!$A$13,Standards!CY14,IF('Daily data input'!$Q$8='pull down menu'!$A$14,Standards!DI14,IF('Daily data input'!$Q$8='pull down menu'!$A$15,Standards!DS14,IF('Daily data input'!$Q$8='pull down menu'!$A$16,Standards!EC14,IF('Daily data input'!$Q$8='pull down menu'!$A$17,Standards!EM14,IF('Daily data input'!$Q$8='pull down menu'!$A$18,Standards!EW14)))))))))))))))</f>
        <v>35.497595000000004</v>
      </c>
      <c r="X16" s="283">
        <f>'Daily data input'!$Q$107</f>
        <v>0</v>
      </c>
      <c r="Y16" s="313">
        <f>IF('Daily data input'!$Q$8='pull down menu'!$A$5,Standards!X14,IF('Daily data input'!$Q$8='pull down menu'!$A$6,Standards!AH14,IF('Daily data input'!$Q$8='pull down menu'!$A$4,Standards!N14,IF('Daily data input'!$Q$8='pull down menu'!$A$7,Standards!AR14,IF('Daily data input'!$Q$8='pull down menu'!$A$8,Standards!BB14,IF('Daily data input'!$Q$8='pull down menu'!$A$9,Standards!BL14,IF('Daily data input'!$Q$8='pull down menu'!$A$10,Standards!BV14,IF('Daily data input'!$Q$8='pull down menu'!$A$11,Standards!CF14,IF('Daily data input'!$Q$8='pull down menu'!$A$12,Standards!CP14,IF('Daily data input'!$Q$8='pull down menu'!$A$13,Standards!CZ14,IF('Daily data input'!$Q$8='pull down menu'!$A$14,Standards!DJ14,IF('Daily data input'!$Q$8='pull down menu'!$A$15,Standards!DT14,IF('Daily data input'!$Q$8='pull down menu'!$A$16,Standards!ED14,IF('Daily data input'!$Q$8='pull down menu'!$A$17,Standards!EN14,IF('Daily data input'!$Q$8='pull down menu'!$A$18,Standards!EX14)))))))))))))))</f>
        <v>1849.9999642372131</v>
      </c>
      <c r="AA16" s="258">
        <f t="shared" si="2"/>
        <v>0</v>
      </c>
      <c r="AB16" s="256">
        <f t="shared" si="3"/>
        <v>221.4</v>
      </c>
    </row>
    <row r="17" spans="2:28" ht="15" customHeight="1" x14ac:dyDescent="0.3">
      <c r="B17" s="183">
        <f t="shared" si="5"/>
        <v>26</v>
      </c>
      <c r="C17" s="262">
        <f>'Daily data input'!$Q$110</f>
        <v>0</v>
      </c>
      <c r="D17" s="288">
        <v>0.1</v>
      </c>
      <c r="E17" s="262">
        <f>IFERROR('Daily data input'!$W$111*100," ")</f>
        <v>0.13986013986013987</v>
      </c>
      <c r="F17" s="293">
        <f t="shared" si="6"/>
        <v>0.89999999999999991</v>
      </c>
      <c r="G17" s="270">
        <f>'Daily data input'!$Q$111</f>
        <v>92.041816726690683</v>
      </c>
      <c r="H17" s="293">
        <f>IF('Daily data input'!$Q$8='pull down menu'!$A$5,Standards!O15,IF('Daily data input'!$Q$8='pull down menu'!$A$6,Standards!Y15,IF('Daily data input'!$Q$8='pull down menu'!$A$4,Standards!E15,IF('Daily data input'!$Q$8='pull down menu'!$A$7,Standards!AI15,IF('Daily data input'!$Q$8='pull down menu'!$A$8,Standards!AS15,IF('Daily data input'!$Q$8='pull down menu'!$A$9,Standards!BC15,IF('Daily data input'!$Q$8='pull down menu'!$A$10,Standards!BM15,IF('Daily data input'!$Q$8='pull down menu'!$A$11,Standards!BW15,IF('Daily data input'!$Q$8='pull down menu'!$A$12,Standards!CG15,IF('Daily data input'!$Q$8='pull down menu'!$A$13,Standards!CQ15,IF('Daily data input'!$Q$8='pull down menu'!$A$14,Standards!DA15,IF('Daily data input'!$Q$8='pull down menu'!$A$15,Standards!DK15,IF('Daily data input'!$Q$8='pull down menu'!$A$16,Standards!DU15,IF('Daily data input'!$Q$8='pull down menu'!$A$17,Standards!EE15,IF('Daily data input'!$Q$8='pull down menu'!$A$18,Standards!EO15)))))))))))))))</f>
        <v>95</v>
      </c>
      <c r="I17" s="184">
        <f>'Daily data input'!$Q$112</f>
        <v>0.89125591000489102</v>
      </c>
      <c r="J17" s="270">
        <f>'Daily data input'!$Q$113</f>
        <v>56.3</v>
      </c>
      <c r="K17" s="293">
        <f>IF('Daily data input'!$Q$8='pull down menu'!$A$5,Standards!P15,IF('Daily data input'!$Q$8='pull down menu'!$A$6,Standards!Z15,IF('Daily data input'!$Q$8='pull down menu'!$A$4,Standards!F15,IF('Daily data input'!$Q$8='pull down menu'!$A$7,Standards!AJ15,IF('Daily data input'!$Q$8='pull down menu'!$A$8,Standards!AT15,IF('Daily data input'!$Q$8='pull down menu'!$A$9,Standards!BD15,IF('Daily data input'!$Q$8='pull down menu'!$A$10,Standards!BN15,IF('Daily data input'!$Q$8='pull down menu'!$A$11,Standards!BX15,IF('Daily data input'!$Q$8='pull down menu'!$A$12,Standards!CH15,IF('Daily data input'!$Q$8='pull down menu'!$A$13,Standards!CR15,IF('Daily data input'!$Q$8='pull down menu'!$A$14,Standards!DB15,IF('Daily data input'!$Q$8='pull down menu'!$A$15,Standards!DL15,IF('Daily data input'!$Q$8='pull down menu'!$A$16,Standards!DV15,IF('Daily data input'!$Q$8='pull down menu'!$A$17,Standards!EF15,IF('Daily data input'!$Q$8='pull down menu'!$A$18,Standards!EP15)))))))))))))))</f>
        <v>58.5</v>
      </c>
      <c r="L17" s="270">
        <f t="shared" si="9"/>
        <v>51.819542817126852</v>
      </c>
      <c r="M17" s="293">
        <f t="shared" si="7"/>
        <v>55.574999999999996</v>
      </c>
      <c r="N17" s="185">
        <f>'Daily data input'!$Q$115</f>
        <v>135.95438175270107</v>
      </c>
      <c r="O17" s="299">
        <f>IF('Daily data input'!$Q$8='pull down menu'!$A$5,Standards!R15,IF('Daily data input'!$Q$8='pull down menu'!$A$6,Standards!AB15,IF('Daily data input'!$Q$8='pull down menu'!$A$4,Standards!H15,IF('Daily data input'!$Q$8='pull down menu'!$A$7,Standards!AL15,IF('Daily data input'!$Q$8='pull down menu'!$A$8,Standards!AV15,IF('Daily data input'!$Q$8='pull down menu'!$A$9,Standards!BF15,IF('Daily data input'!$Q$8='pull down menu'!$A$10,Standards!BP15,IF('Daily data input'!$Q$8='pull down menu'!$A$11,Standards!BZ15,IF('Daily data input'!$Q$8='pull down menu'!$A$12,Standards!CJ15,IF('Daily data input'!$Q$8='pull down menu'!$A$13,Standards!CT15,IF('Daily data input'!$Q$8='pull down menu'!$A$14,Standards!DD15,IF('Daily data input'!$Q$8='pull down menu'!$A$15,Standards!DN15,IF('Daily data input'!$Q$8='pull down menu'!$A$16,Standards!DX15,IF('Daily data input'!$Q$8='pull down menu'!$A$17,Standards!EH15,IF('Daily data input'!$Q$8='pull down menu'!$A$18,Standards!ER15)))))))))))))))</f>
        <v>125</v>
      </c>
      <c r="P17" s="185">
        <f t="shared" si="10"/>
        <v>2.6236121424785486</v>
      </c>
      <c r="Q17" s="299">
        <f t="shared" si="8"/>
        <v>2.2492127755285654</v>
      </c>
      <c r="R17" s="186">
        <f>'Daily data input'!$J$117</f>
        <v>0</v>
      </c>
      <c r="S17" s="305">
        <f t="shared" si="4"/>
        <v>1.8</v>
      </c>
      <c r="T17" s="276">
        <f>IFERROR('Daily data input'!$X$116," ")</f>
        <v>27.429652955390633</v>
      </c>
      <c r="U17" s="299">
        <f>IF('Daily data input'!$Q$8='pull down menu'!$A$5,Standards!U15,IF('Daily data input'!$Q$8='pull down menu'!$A$6,Standards!AE15,IF('Daily data input'!$Q$8='pull down menu'!$A$4,Standards!K15,IF('Daily data input'!$Q$8='pull down menu'!$A$7,Standards!AO15,IF('Daily data input'!$Q$8='pull down menu'!$A$8,Standards!AY15,IF('Daily data input'!$Q$8='pull down menu'!$A$9,Standards!BI15,IF('Daily data input'!$Q$8='pull down menu'!$A$10,Standards!BS15,IF('Daily data input'!$Q$8='pull down menu'!$A$11,Standards!CC15,IF('Daily data input'!$Q$8='pull down menu'!$A$12,Standards!CM15,IF('Daily data input'!$Q$8='pull down menu'!$A$13,Standards!CW15,IF('Daily data input'!$Q$8='pull down menu'!$A$14,Standards!DG15,IF('Daily data input'!$Q$8='pull down menu'!$A$15,Standards!DQ15,IF('Daily data input'!$Q$8='pull down menu'!$A$16,Standards!EA15,IF('Daily data input'!$Q$8='pull down menu'!$A$17,Standards!EK15,IF('Daily data input'!$Q$8='pull down menu'!$A$18,Standards!EU15)))))))))))))))</f>
        <v>42.28</v>
      </c>
      <c r="V17" s="276">
        <f>IFERROR('Daily data input'!$W$112," ")</f>
        <v>27.394055944055943</v>
      </c>
      <c r="W17" s="299">
        <f>IF('Daily data input'!$Q$8='pull down menu'!$A$5,Standards!W15,IF('Daily data input'!$Q$8='pull down menu'!$A$6,Standards!AG15,IF('Daily data input'!$Q$8='pull down menu'!$A$4,Standards!M15,IF('Daily data input'!$Q$8='pull down menu'!$A$7,Standards!AQ15,IF('Daily data input'!$Q$8='pull down menu'!$A$8,Standards!BA15,IF('Daily data input'!$Q$8='pull down menu'!$A$9,Standards!BK15,IF('Daily data input'!$Q$8='pull down menu'!$A$10,Standards!BU15,IF('Daily data input'!$Q$8='pull down menu'!$A$11,Standards!CE15,IF('Daily data input'!$Q$8='pull down menu'!$A$12,Standards!CO15,IF('Daily data input'!$Q$8='pull down menu'!$A$13,Standards!CY15,IF('Daily data input'!$Q$8='pull down menu'!$A$14,Standards!DI15,IF('Daily data input'!$Q$8='pull down menu'!$A$15,Standards!DS15,IF('Daily data input'!$Q$8='pull down menu'!$A$16,Standards!EC15,IF('Daily data input'!$Q$8='pull down menu'!$A$17,Standards!EM15,IF('Daily data input'!$Q$8='pull down menu'!$A$18,Standards!EW15)))))))))))))))</f>
        <v>42.101045000000006</v>
      </c>
      <c r="X17" s="282">
        <f>'Daily data input'!$Q$117</f>
        <v>0</v>
      </c>
      <c r="Y17" s="312">
        <f>IF('Daily data input'!$Q$8='pull down menu'!$A$5,Standards!X15,IF('Daily data input'!$Q$8='pull down menu'!$A$6,Standards!AH15,IF('Daily data input'!$Q$8='pull down menu'!$A$4,Standards!N15,IF('Daily data input'!$Q$8='pull down menu'!$A$7,Standards!AR15,IF('Daily data input'!$Q$8='pull down menu'!$A$8,Standards!BB15,IF('Daily data input'!$Q$8='pull down menu'!$A$9,Standards!BL15,IF('Daily data input'!$Q$8='pull down menu'!$A$10,Standards!BV15,IF('Daily data input'!$Q$8='pull down menu'!$A$11,Standards!CF15,IF('Daily data input'!$Q$8='pull down menu'!$A$12,Standards!CP15,IF('Daily data input'!$Q$8='pull down menu'!$A$13,Standards!CZ15,IF('Daily data input'!$Q$8='pull down menu'!$A$14,Standards!DJ15,IF('Daily data input'!$Q$8='pull down menu'!$A$15,Standards!DT15,IF('Daily data input'!$Q$8='pull down menu'!$A$16,Standards!ED15,IF('Daily data input'!$Q$8='pull down menu'!$A$17,Standards!EN15,IF('Daily data input'!$Q$8='pull down menu'!$A$18,Standards!EX15)))))))))))))))</f>
        <v>1859.99995470047</v>
      </c>
      <c r="AA17" s="258">
        <f t="shared" si="2"/>
        <v>0</v>
      </c>
      <c r="AB17" s="256">
        <f t="shared" si="3"/>
        <v>225</v>
      </c>
    </row>
    <row r="18" spans="2:28" ht="15" customHeight="1" x14ac:dyDescent="0.3">
      <c r="B18" s="187">
        <f t="shared" si="5"/>
        <v>27</v>
      </c>
      <c r="C18" s="263">
        <f>'Daily data input'!$Q$122</f>
        <v>0</v>
      </c>
      <c r="D18" s="289">
        <v>0.1</v>
      </c>
      <c r="E18" s="263">
        <f>IFERROR('Daily data input'!$W$123*100," ")</f>
        <v>0.13986013986013987</v>
      </c>
      <c r="F18" s="294">
        <f t="shared" si="6"/>
        <v>0.99999999999999989</v>
      </c>
      <c r="G18" s="271">
        <f>'Daily data input'!$Q$123</f>
        <v>92.707082833133256</v>
      </c>
      <c r="H18" s="294">
        <f>IF('Daily data input'!$Q$8='pull down menu'!$A$5,Standards!O16,IF('Daily data input'!$Q$8='pull down menu'!$A$6,Standards!Y16,IF('Daily data input'!$Q$8='pull down menu'!$A$4,Standards!E16,IF('Daily data input'!$Q$8='pull down menu'!$A$7,Standards!AI16,IF('Daily data input'!$Q$8='pull down menu'!$A$8,Standards!AS16,IF('Daily data input'!$Q$8='pull down menu'!$A$9,Standards!BC16,IF('Daily data input'!$Q$8='pull down menu'!$A$10,Standards!BM16,IF('Daily data input'!$Q$8='pull down menu'!$A$11,Standards!BW16,IF('Daily data input'!$Q$8='pull down menu'!$A$12,Standards!CG16,IF('Daily data input'!$Q$8='pull down menu'!$A$13,Standards!CQ16,IF('Daily data input'!$Q$8='pull down menu'!$A$14,Standards!DA16,IF('Daily data input'!$Q$8='pull down menu'!$A$15,Standards!DK16,IF('Daily data input'!$Q$8='pull down menu'!$A$16,Standards!DU16,IF('Daily data input'!$Q$8='pull down menu'!$A$17,Standards!EE16,IF('Daily data input'!$Q$8='pull down menu'!$A$18,Standards!EO16)))))))))))))))</f>
        <v>95.5</v>
      </c>
      <c r="I18" s="188">
        <f>'Daily data input'!$Q$124</f>
        <v>1.0844933635480738</v>
      </c>
      <c r="J18" s="271">
        <f>'Daily data input'!$Q$125</f>
        <v>57.9</v>
      </c>
      <c r="K18" s="294">
        <f>IF('Daily data input'!$Q$8='pull down menu'!$A$5,Standards!P16,IF('Daily data input'!$Q$8='pull down menu'!$A$6,Standards!Z16,IF('Daily data input'!$Q$8='pull down menu'!$A$4,Standards!F16,IF('Daily data input'!$Q$8='pull down menu'!$A$7,Standards!AJ16,IF('Daily data input'!$Q$8='pull down menu'!$A$8,Standards!AT16,IF('Daily data input'!$Q$8='pull down menu'!$A$9,Standards!BD16,IF('Daily data input'!$Q$8='pull down menu'!$A$10,Standards!BN16,IF('Daily data input'!$Q$8='pull down menu'!$A$11,Standards!BX16,IF('Daily data input'!$Q$8='pull down menu'!$A$12,Standards!CH16,IF('Daily data input'!$Q$8='pull down menu'!$A$13,Standards!CR16,IF('Daily data input'!$Q$8='pull down menu'!$A$14,Standards!DB16,IF('Daily data input'!$Q$8='pull down menu'!$A$15,Standards!DL16,IF('Daily data input'!$Q$8='pull down menu'!$A$16,Standards!DV16,IF('Daily data input'!$Q$8='pull down menu'!$A$17,Standards!EF16,IF('Daily data input'!$Q$8='pull down menu'!$A$18,Standards!EP16)))))))))))))))</f>
        <v>59.600000381469727</v>
      </c>
      <c r="L18" s="271">
        <f t="shared" si="9"/>
        <v>53.677400960384155</v>
      </c>
      <c r="M18" s="294">
        <f t="shared" si="7"/>
        <v>56.918000364303587</v>
      </c>
      <c r="N18" s="189">
        <f>'Daily data input'!$Q$127</f>
        <v>139.35574229691878</v>
      </c>
      <c r="O18" s="300">
        <f>IF('Daily data input'!$Q$8='pull down menu'!$A$5,Standards!R16,IF('Daily data input'!$Q$8='pull down menu'!$A$6,Standards!AB16,IF('Daily data input'!$Q$8='pull down menu'!$A$4,Standards!H16,IF('Daily data input'!$Q$8='pull down menu'!$A$7,Standards!AL16,IF('Daily data input'!$Q$8='pull down menu'!$A$8,Standards!AV16,IF('Daily data input'!$Q$8='pull down menu'!$A$9,Standards!BF16,IF('Daily data input'!$Q$8='pull down menu'!$A$10,Standards!BP16,IF('Daily data input'!$Q$8='pull down menu'!$A$11,Standards!BZ16,IF('Daily data input'!$Q$8='pull down menu'!$A$12,Standards!CJ16,IF('Daily data input'!$Q$8='pull down menu'!$A$13,Standards!CT16,IF('Daily data input'!$Q$8='pull down menu'!$A$14,Standards!DD16,IF('Daily data input'!$Q$8='pull down menu'!$A$15,Standards!DN16,IF('Daily data input'!$Q$8='pull down menu'!$A$16,Standards!DX16,IF('Daily data input'!$Q$8='pull down menu'!$A$17,Standards!EH16,IF('Daily data input'!$Q$8='pull down menu'!$A$18,Standards!ER16)))))))))))))))</f>
        <v>125</v>
      </c>
      <c r="P18" s="189">
        <f t="shared" si="10"/>
        <v>2.5961715694798322</v>
      </c>
      <c r="Q18" s="300">
        <f t="shared" si="8"/>
        <v>2.1961418039976399</v>
      </c>
      <c r="R18" s="190">
        <f>'Daily data input'!$J$129</f>
        <v>0</v>
      </c>
      <c r="S18" s="306">
        <f t="shared" si="4"/>
        <v>1.8</v>
      </c>
      <c r="T18" s="277">
        <f>IFERROR('Daily data input'!$X$128," ")</f>
        <v>33.919148753709962</v>
      </c>
      <c r="U18" s="300">
        <f>IF('Daily data input'!$Q$8='pull down menu'!$A$5,Standards!U16,IF('Daily data input'!$Q$8='pull down menu'!$A$6,Standards!AE16,IF('Daily data input'!$Q$8='pull down menu'!$A$4,Standards!K16,IF('Daily data input'!$Q$8='pull down menu'!$A$7,Standards!AO16,IF('Daily data input'!$Q$8='pull down menu'!$A$8,Standards!AY16,IF('Daily data input'!$Q$8='pull down menu'!$A$9,Standards!BI16,IF('Daily data input'!$Q$8='pull down menu'!$A$10,Standards!BS16,IF('Daily data input'!$Q$8='pull down menu'!$A$11,Standards!CC16,IF('Daily data input'!$Q$8='pull down menu'!$A$12,Standards!CM16,IF('Daily data input'!$Q$8='pull down menu'!$A$13,Standards!CW16,IF('Daily data input'!$Q$8='pull down menu'!$A$14,Standards!DG16,IF('Daily data input'!$Q$8='pull down menu'!$A$15,Standards!DQ16,IF('Daily data input'!$Q$8='pull down menu'!$A$16,Standards!EA16,IF('Daily data input'!$Q$8='pull down menu'!$A$17,Standards!EK16,IF('Daily data input'!$Q$8='pull down menu'!$A$18,Standards!EU16)))))))))))))))</f>
        <v>48.965000000000003</v>
      </c>
      <c r="V18" s="277">
        <f>IFERROR('Daily data input'!$W$124," ")</f>
        <v>33.874475524475521</v>
      </c>
      <c r="W18" s="300">
        <f>IF('Daily data input'!$Q$8='pull down menu'!$A$5,Standards!W16,IF('Daily data input'!$Q$8='pull down menu'!$A$6,Standards!AG16,IF('Daily data input'!$Q$8='pull down menu'!$A$4,Standards!M16,IF('Daily data input'!$Q$8='pull down menu'!$A$7,Standards!AQ16,IF('Daily data input'!$Q$8='pull down menu'!$A$8,Standards!BA16,IF('Daily data input'!$Q$8='pull down menu'!$A$9,Standards!BK16,IF('Daily data input'!$Q$8='pull down menu'!$A$10,Standards!BU16,IF('Daily data input'!$Q$8='pull down menu'!$A$11,Standards!CE16,IF('Daily data input'!$Q$8='pull down menu'!$A$12,Standards!CO16,IF('Daily data input'!$Q$8='pull down menu'!$A$13,Standards!CY16,IF('Daily data input'!$Q$8='pull down menu'!$A$14,Standards!DI16,IF('Daily data input'!$Q$8='pull down menu'!$A$15,Standards!DS16,IF('Daily data input'!$Q$8='pull down menu'!$A$16,Standards!EC16,IF('Daily data input'!$Q$8='pull down menu'!$A$17,Standards!EM16,IF('Daily data input'!$Q$8='pull down menu'!$A$18,Standards!EW16)))))))))))))))</f>
        <v>48.732565000000008</v>
      </c>
      <c r="X18" s="283">
        <f>'Daily data input'!$Q$129</f>
        <v>0</v>
      </c>
      <c r="Y18" s="313">
        <f>IF('Daily data input'!$Q$8='pull down menu'!$A$5,Standards!X16,IF('Daily data input'!$Q$8='pull down menu'!$A$6,Standards!AH16,IF('Daily data input'!$Q$8='pull down menu'!$A$4,Standards!N16,IF('Daily data input'!$Q$8='pull down menu'!$A$7,Standards!AR16,IF('Daily data input'!$Q$8='pull down menu'!$A$8,Standards!BB16,IF('Daily data input'!$Q$8='pull down menu'!$A$9,Standards!BL16,IF('Daily data input'!$Q$8='pull down menu'!$A$10,Standards!BV16,IF('Daily data input'!$Q$8='pull down menu'!$A$11,Standards!CF16,IF('Daily data input'!$Q$8='pull down menu'!$A$12,Standards!CP16,IF('Daily data input'!$Q$8='pull down menu'!$A$13,Standards!CZ16,IF('Daily data input'!$Q$8='pull down menu'!$A$14,Standards!DJ16,IF('Daily data input'!$Q$8='pull down menu'!$A$15,Standards!DT16,IF('Daily data input'!$Q$8='pull down menu'!$A$16,Standards!ED16,IF('Daily data input'!$Q$8='pull down menu'!$A$17,Standards!EN16,IF('Daily data input'!$Q$8='pull down menu'!$A$18,Standards!EX16)))))))))))))))</f>
        <v>1880</v>
      </c>
      <c r="AA18" s="258">
        <f t="shared" si="2"/>
        <v>0</v>
      </c>
      <c r="AB18" s="256">
        <f t="shared" si="3"/>
        <v>225</v>
      </c>
    </row>
    <row r="19" spans="2:28" ht="15" customHeight="1" x14ac:dyDescent="0.3">
      <c r="B19" s="183">
        <f t="shared" si="5"/>
        <v>28</v>
      </c>
      <c r="C19" s="262">
        <f>'Daily data input'!$Q$132</f>
        <v>0</v>
      </c>
      <c r="D19" s="288">
        <v>0.1</v>
      </c>
      <c r="E19" s="262">
        <f>IFERROR('Daily data input'!$W$133*100," ")</f>
        <v>0.13986013986013987</v>
      </c>
      <c r="F19" s="293">
        <f t="shared" si="6"/>
        <v>1.0999999999999999</v>
      </c>
      <c r="G19" s="270">
        <f>'Daily data input'!$Q$133</f>
        <v>93.322328931572628</v>
      </c>
      <c r="H19" s="293">
        <f>IF('Daily data input'!$Q$8='pull down menu'!$A$5,Standards!O17,IF('Daily data input'!$Q$8='pull down menu'!$A$6,Standards!Y17,IF('Daily data input'!$Q$8='pull down menu'!$A$4,Standards!E17,IF('Daily data input'!$Q$8='pull down menu'!$A$7,Standards!AI17,IF('Daily data input'!$Q$8='pull down menu'!$A$8,Standards!AS17,IF('Daily data input'!$Q$8='pull down menu'!$A$9,Standards!BC17,IF('Daily data input'!$Q$8='pull down menu'!$A$10,Standards!BM17,IF('Daily data input'!$Q$8='pull down menu'!$A$11,Standards!BW17,IF('Daily data input'!$Q$8='pull down menu'!$A$12,Standards!CG17,IF('Daily data input'!$Q$8='pull down menu'!$A$13,Standards!CQ17,IF('Daily data input'!$Q$8='pull down menu'!$A$14,Standards!DA17,IF('Daily data input'!$Q$8='pull down menu'!$A$15,Standards!DK17,IF('Daily data input'!$Q$8='pull down menu'!$A$16,Standards!DU17,IF('Daily data input'!$Q$8='pull down menu'!$A$17,Standards!EE17,IF('Daily data input'!$Q$8='pull down menu'!$A$18,Standards!EO17)))))))))))))))</f>
        <v>95.5</v>
      </c>
      <c r="I19" s="184">
        <f>'Daily data input'!$Q$134</f>
        <v>0.81470761644422995</v>
      </c>
      <c r="J19" s="270">
        <f>'Daily data input'!$Q$135</f>
        <v>0</v>
      </c>
      <c r="K19" s="293">
        <f>IF('Daily data input'!$Q$8='pull down menu'!$A$5,Standards!P17,IF('Daily data input'!$Q$8='pull down menu'!$A$6,Standards!Z17,IF('Daily data input'!$Q$8='pull down menu'!$A$4,Standards!F17,IF('Daily data input'!$Q$8='pull down menu'!$A$7,Standards!AJ17,IF('Daily data input'!$Q$8='pull down menu'!$A$8,Standards!AT17,IF('Daily data input'!$Q$8='pull down menu'!$A$9,Standards!BD17,IF('Daily data input'!$Q$8='pull down menu'!$A$10,Standards!BN17,IF('Daily data input'!$Q$8='pull down menu'!$A$11,Standards!BX17,IF('Daily data input'!$Q$8='pull down menu'!$A$12,Standards!CH17,IF('Daily data input'!$Q$8='pull down menu'!$A$13,Standards!CR17,IF('Daily data input'!$Q$8='pull down menu'!$A$14,Standards!DB17,IF('Daily data input'!$Q$8='pull down menu'!$A$15,Standards!DL17,IF('Daily data input'!$Q$8='pull down menu'!$A$16,Standards!DV17,IF('Daily data input'!$Q$8='pull down menu'!$A$17,Standards!EF17,IF('Daily data input'!$Q$8='pull down menu'!$A$18,Standards!EP17)))))))))))))))</f>
        <v>60.200000762939453</v>
      </c>
      <c r="L19" s="270">
        <f t="shared" si="9"/>
        <v>0</v>
      </c>
      <c r="M19" s="293">
        <f t="shared" si="7"/>
        <v>57.491000728607176</v>
      </c>
      <c r="N19" s="185">
        <f>'Daily data input'!$Q$137</f>
        <v>139.80592236894756</v>
      </c>
      <c r="O19" s="299">
        <f>IF('Daily data input'!$Q$8='pull down menu'!$A$5,Standards!R17,IF('Daily data input'!$Q$8='pull down menu'!$A$6,Standards!AB17,IF('Daily data input'!$Q$8='pull down menu'!$A$4,Standards!H17,IF('Daily data input'!$Q$8='pull down menu'!$A$7,Standards!AL17,IF('Daily data input'!$Q$8='pull down menu'!$A$8,Standards!AV17,IF('Daily data input'!$Q$8='pull down menu'!$A$9,Standards!BF17,IF('Daily data input'!$Q$8='pull down menu'!$A$10,Standards!BP17,IF('Daily data input'!$Q$8='pull down menu'!$A$11,Standards!BZ17,IF('Daily data input'!$Q$8='pull down menu'!$A$12,Standards!CJ17,IF('Daily data input'!$Q$8='pull down menu'!$A$13,Standards!CT17,IF('Daily data input'!$Q$8='pull down menu'!$A$14,Standards!DD17,IF('Daily data input'!$Q$8='pull down menu'!$A$15,Standards!DN17,IF('Daily data input'!$Q$8='pull down menu'!$A$16,Standards!DX17,IF('Daily data input'!$Q$8='pull down menu'!$A$17,Standards!EH17,IF('Daily data input'!$Q$8='pull down menu'!$A$18,Standards!ER17)))))))))))))))</f>
        <v>125</v>
      </c>
      <c r="P19" s="185" t="str">
        <f t="shared" si="10"/>
        <v xml:space="preserve"> </v>
      </c>
      <c r="Q19" s="299">
        <f t="shared" si="8"/>
        <v>2.1742533338404866</v>
      </c>
      <c r="R19" s="186">
        <f>'Daily data input'!$J$139</f>
        <v>0</v>
      </c>
      <c r="S19" s="305">
        <f t="shared" si="4"/>
        <v>1.8</v>
      </c>
      <c r="T19" s="276">
        <f>IFERROR('Daily data input'!$X$138," ")</f>
        <v>40.451711778920043</v>
      </c>
      <c r="U19" s="299">
        <f>IF('Daily data input'!$Q$8='pull down menu'!$A$5,Standards!U17,IF('Daily data input'!$Q$8='pull down menu'!$A$6,Standards!AE17,IF('Daily data input'!$Q$8='pull down menu'!$A$4,Standards!K17,IF('Daily data input'!$Q$8='pull down menu'!$A$7,Standards!AO17,IF('Daily data input'!$Q$8='pull down menu'!$A$8,Standards!AY17,IF('Daily data input'!$Q$8='pull down menu'!$A$9,Standards!BI17,IF('Daily data input'!$Q$8='pull down menu'!$A$10,Standards!BS17,IF('Daily data input'!$Q$8='pull down menu'!$A$11,Standards!CC17,IF('Daily data input'!$Q$8='pull down menu'!$A$12,Standards!CM17,IF('Daily data input'!$Q$8='pull down menu'!$A$13,Standards!CW17,IF('Daily data input'!$Q$8='pull down menu'!$A$14,Standards!DG17,IF('Daily data input'!$Q$8='pull down menu'!$A$15,Standards!DQ17,IF('Daily data input'!$Q$8='pull down menu'!$A$16,Standards!EA17,IF('Daily data input'!$Q$8='pull down menu'!$A$17,Standards!EK17,IF('Daily data input'!$Q$8='pull down menu'!$A$18,Standards!EU17)))))))))))))))</f>
        <v>55.650000000000006</v>
      </c>
      <c r="V19" s="276">
        <f>IFERROR('Daily data input'!$W$134," ")</f>
        <v>40.397902097902097</v>
      </c>
      <c r="W19" s="299">
        <f>IF('Daily data input'!$Q$8='pull down menu'!$A$5,Standards!W17,IF('Daily data input'!$Q$8='pull down menu'!$A$6,Standards!AG17,IF('Daily data input'!$Q$8='pull down menu'!$A$4,Standards!M17,IF('Daily data input'!$Q$8='pull down menu'!$A$7,Standards!AQ17,IF('Daily data input'!$Q$8='pull down menu'!$A$8,Standards!BA17,IF('Daily data input'!$Q$8='pull down menu'!$A$9,Standards!BK17,IF('Daily data input'!$Q$8='pull down menu'!$A$10,Standards!BU17,IF('Daily data input'!$Q$8='pull down menu'!$A$11,Standards!CE17,IF('Daily data input'!$Q$8='pull down menu'!$A$12,Standards!CO17,IF('Daily data input'!$Q$8='pull down menu'!$A$13,Standards!CY17,IF('Daily data input'!$Q$8='pull down menu'!$A$14,Standards!DI17,IF('Daily data input'!$Q$8='pull down menu'!$A$15,Standards!DS17,IF('Daily data input'!$Q$8='pull down menu'!$A$16,Standards!EC17,IF('Daily data input'!$Q$8='pull down menu'!$A$17,Standards!EM17,IF('Daily data input'!$Q$8='pull down menu'!$A$18,Standards!EW17)))))))))))))))</f>
        <v>55.357400000000005</v>
      </c>
      <c r="X19" s="282">
        <f>'Daily data input'!$Q$139</f>
        <v>0</v>
      </c>
      <c r="Y19" s="312">
        <f>IF('Daily data input'!$Q$8='pull down menu'!$A$5,Standards!X17,IF('Daily data input'!$Q$8='pull down menu'!$A$6,Standards!AH17,IF('Daily data input'!$Q$8='pull down menu'!$A$4,Standards!N17,IF('Daily data input'!$Q$8='pull down menu'!$A$7,Standards!AR17,IF('Daily data input'!$Q$8='pull down menu'!$A$8,Standards!BB17,IF('Daily data input'!$Q$8='pull down menu'!$A$9,Standards!BL17,IF('Daily data input'!$Q$8='pull down menu'!$A$10,Standards!BV17,IF('Daily data input'!$Q$8='pull down menu'!$A$11,Standards!CF17,IF('Daily data input'!$Q$8='pull down menu'!$A$12,Standards!CP17,IF('Daily data input'!$Q$8='pull down menu'!$A$13,Standards!CZ17,IF('Daily data input'!$Q$8='pull down menu'!$A$14,Standards!DJ17,IF('Daily data input'!$Q$8='pull down menu'!$A$15,Standards!DT17,IF('Daily data input'!$Q$8='pull down menu'!$A$16,Standards!ED17,IF('Daily data input'!$Q$8='pull down menu'!$A$17,Standards!EN17,IF('Daily data input'!$Q$8='pull down menu'!$A$18,Standards!EX17)))))))))))))))</f>
        <v>1890.00004529953</v>
      </c>
      <c r="AA19" s="258">
        <f t="shared" si="2"/>
        <v>0</v>
      </c>
      <c r="AB19" s="256">
        <f t="shared" si="3"/>
        <v>225</v>
      </c>
    </row>
    <row r="20" spans="2:28" ht="15" customHeight="1" x14ac:dyDescent="0.3">
      <c r="B20" s="187">
        <f t="shared" si="5"/>
        <v>29</v>
      </c>
      <c r="C20" s="263">
        <f>'Daily data input'!$Q$142</f>
        <v>0</v>
      </c>
      <c r="D20" s="289">
        <v>0.1</v>
      </c>
      <c r="E20" s="263">
        <f>IFERROR('Daily data input'!$W$143*100," ")</f>
        <v>0.13986013986013987</v>
      </c>
      <c r="F20" s="294">
        <f t="shared" si="6"/>
        <v>1.2</v>
      </c>
      <c r="G20" s="271">
        <f>'Daily data input'!$Q$143</f>
        <v>94.192677070828339</v>
      </c>
      <c r="H20" s="294">
        <f>IF('Daily data input'!$Q$8='pull down menu'!$A$5,Standards!O18,IF('Daily data input'!$Q$8='pull down menu'!$A$6,Standards!Y18,IF('Daily data input'!$Q$8='pull down menu'!$A$4,Standards!E18,IF('Daily data input'!$Q$8='pull down menu'!$A$7,Standards!AI18,IF('Daily data input'!$Q$8='pull down menu'!$A$8,Standards!AS18,IF('Daily data input'!$Q$8='pull down menu'!$A$9,Standards!BC18,IF('Daily data input'!$Q$8='pull down menu'!$A$10,Standards!BM18,IF('Daily data input'!$Q$8='pull down menu'!$A$11,Standards!BW18,IF('Daily data input'!$Q$8='pull down menu'!$A$12,Standards!CG18,IF('Daily data input'!$Q$8='pull down menu'!$A$13,Standards!CQ18,IF('Daily data input'!$Q$8='pull down menu'!$A$14,Standards!DA18,IF('Daily data input'!$Q$8='pull down menu'!$A$15,Standards!DK18,IF('Daily data input'!$Q$8='pull down menu'!$A$16,Standards!DU18,IF('Daily data input'!$Q$8='pull down menu'!$A$17,Standards!EE18,IF('Daily data input'!$Q$8='pull down menu'!$A$18,Standards!EO18)))))))))))))))</f>
        <v>95.5</v>
      </c>
      <c r="I20" s="188">
        <f>'Daily data input'!$Q$144</f>
        <v>0.82842122032818233</v>
      </c>
      <c r="J20" s="271">
        <f>'Daily data input'!$Q$145</f>
        <v>0</v>
      </c>
      <c r="K20" s="294">
        <f>IF('Daily data input'!$Q$8='pull down menu'!$A$5,Standards!P18,IF('Daily data input'!$Q$8='pull down menu'!$A$6,Standards!Z18,IF('Daily data input'!$Q$8='pull down menu'!$A$4,Standards!F18,IF('Daily data input'!$Q$8='pull down menu'!$A$7,Standards!AJ18,IF('Daily data input'!$Q$8='pull down menu'!$A$8,Standards!AT18,IF('Daily data input'!$Q$8='pull down menu'!$A$9,Standards!BD18,IF('Daily data input'!$Q$8='pull down menu'!$A$10,Standards!BN18,IF('Daily data input'!$Q$8='pull down menu'!$A$11,Standards!BX18,IF('Daily data input'!$Q$8='pull down menu'!$A$12,Standards!CH18,IF('Daily data input'!$Q$8='pull down menu'!$A$13,Standards!CR18,IF('Daily data input'!$Q$8='pull down menu'!$A$14,Standards!DB18,IF('Daily data input'!$Q$8='pull down menu'!$A$15,Standards!DL18,IF('Daily data input'!$Q$8='pull down menu'!$A$16,Standards!DV18,IF('Daily data input'!$Q$8='pull down menu'!$A$17,Standards!EF18,IF('Daily data input'!$Q$8='pull down menu'!$A$18,Standards!EP18)))))))))))))))</f>
        <v>60.5</v>
      </c>
      <c r="L20" s="271">
        <f t="shared" si="9"/>
        <v>0</v>
      </c>
      <c r="M20" s="294">
        <f t="shared" si="7"/>
        <v>57.777499999999996</v>
      </c>
      <c r="N20" s="189">
        <f>'Daily data input'!$Q$147</f>
        <v>140.40616246498598</v>
      </c>
      <c r="O20" s="300">
        <f>IF('Daily data input'!$Q$8='pull down menu'!$A$5,Standards!R18,IF('Daily data input'!$Q$8='pull down menu'!$A$6,Standards!AB18,IF('Daily data input'!$Q$8='pull down menu'!$A$4,Standards!H18,IF('Daily data input'!$Q$8='pull down menu'!$A$7,Standards!AL18,IF('Daily data input'!$Q$8='pull down menu'!$A$8,Standards!AV18,IF('Daily data input'!$Q$8='pull down menu'!$A$9,Standards!BF18,IF('Daily data input'!$Q$8='pull down menu'!$A$10,Standards!BP18,IF('Daily data input'!$Q$8='pull down menu'!$A$11,Standards!BZ18,IF('Daily data input'!$Q$8='pull down menu'!$A$12,Standards!CJ18,IF('Daily data input'!$Q$8='pull down menu'!$A$13,Standards!CT18,IF('Daily data input'!$Q$8='pull down menu'!$A$14,Standards!DD18,IF('Daily data input'!$Q$8='pull down menu'!$A$15,Standards!DN18,IF('Daily data input'!$Q$8='pull down menu'!$A$16,Standards!DX18,IF('Daily data input'!$Q$8='pull down menu'!$A$17,Standards!EH18,IF('Daily data input'!$Q$8='pull down menu'!$A$18,Standards!ER18)))))))))))))))</f>
        <v>125</v>
      </c>
      <c r="P20" s="189" t="str">
        <f t="shared" si="10"/>
        <v xml:space="preserve"> </v>
      </c>
      <c r="Q20" s="300">
        <f t="shared" si="8"/>
        <v>2.1634719397689413</v>
      </c>
      <c r="R20" s="190">
        <f>'Daily data input'!$J$149</f>
        <v>0</v>
      </c>
      <c r="S20" s="306">
        <f t="shared" si="4"/>
        <v>1.8</v>
      </c>
      <c r="T20" s="277">
        <f>IFERROR('Daily data input'!$X$148," ")</f>
        <v>47.045199173878025</v>
      </c>
      <c r="U20" s="300">
        <f>IF('Daily data input'!$Q$8='pull down menu'!$A$5,Standards!U18,IF('Daily data input'!$Q$8='pull down menu'!$A$6,Standards!AE18,IF('Daily data input'!$Q$8='pull down menu'!$A$4,Standards!K18,IF('Daily data input'!$Q$8='pull down menu'!$A$7,Standards!AO18,IF('Daily data input'!$Q$8='pull down menu'!$A$8,Standards!AY18,IF('Daily data input'!$Q$8='pull down menu'!$A$9,Standards!BI18,IF('Daily data input'!$Q$8='pull down menu'!$A$10,Standards!BS18,IF('Daily data input'!$Q$8='pull down menu'!$A$11,Standards!CC18,IF('Daily data input'!$Q$8='pull down menu'!$A$12,Standards!CM18,IF('Daily data input'!$Q$8='pull down menu'!$A$13,Standards!CW18,IF('Daily data input'!$Q$8='pull down menu'!$A$14,Standards!DG18,IF('Daily data input'!$Q$8='pull down menu'!$A$15,Standards!DQ18,IF('Daily data input'!$Q$8='pull down menu'!$A$16,Standards!EA18,IF('Daily data input'!$Q$8='pull down menu'!$A$17,Standards!EK18,IF('Daily data input'!$Q$8='pull down menu'!$A$18,Standards!EU18)))))))))))))))</f>
        <v>62.335000000000008</v>
      </c>
      <c r="V20" s="277">
        <f>IFERROR('Daily data input'!$W$144," ")</f>
        <v>46.982167832167832</v>
      </c>
      <c r="W20" s="300">
        <f>IF('Daily data input'!$Q$8='pull down menu'!$A$5,Standards!W18,IF('Daily data input'!$Q$8='pull down menu'!$A$6,Standards!AG18,IF('Daily data input'!$Q$8='pull down menu'!$A$4,Standards!M18,IF('Daily data input'!$Q$8='pull down menu'!$A$7,Standards!AQ18,IF('Daily data input'!$Q$8='pull down menu'!$A$8,Standards!BA18,IF('Daily data input'!$Q$8='pull down menu'!$A$9,Standards!BK18,IF('Daily data input'!$Q$8='pull down menu'!$A$10,Standards!BU18,IF('Daily data input'!$Q$8='pull down menu'!$A$11,Standards!CE18,IF('Daily data input'!$Q$8='pull down menu'!$A$12,Standards!CO18,IF('Daily data input'!$Q$8='pull down menu'!$A$13,Standards!CY18,IF('Daily data input'!$Q$8='pull down menu'!$A$14,Standards!DI18,IF('Daily data input'!$Q$8='pull down menu'!$A$15,Standards!DS18,IF('Daily data input'!$Q$8='pull down menu'!$A$16,Standards!EC18,IF('Daily data input'!$Q$8='pull down menu'!$A$17,Standards!EM18,IF('Daily data input'!$Q$8='pull down menu'!$A$18,Standards!EW18)))))))))))))))</f>
        <v>61.975550000000005</v>
      </c>
      <c r="X20" s="283">
        <f>'Daily data input'!$Q$149</f>
        <v>0</v>
      </c>
      <c r="Y20" s="313">
        <f>IF('Daily data input'!$Q$8='pull down menu'!$A$5,Standards!X18,IF('Daily data input'!$Q$8='pull down menu'!$A$6,Standards!AH18,IF('Daily data input'!$Q$8='pull down menu'!$A$4,Standards!N18,IF('Daily data input'!$Q$8='pull down menu'!$A$7,Standards!AR18,IF('Daily data input'!$Q$8='pull down menu'!$A$8,Standards!BB18,IF('Daily data input'!$Q$8='pull down menu'!$A$9,Standards!BL18,IF('Daily data input'!$Q$8='pull down menu'!$A$10,Standards!BV18,IF('Daily data input'!$Q$8='pull down menu'!$A$11,Standards!CF18,IF('Daily data input'!$Q$8='pull down menu'!$A$12,Standards!CP18,IF('Daily data input'!$Q$8='pull down menu'!$A$13,Standards!CZ18,IF('Daily data input'!$Q$8='pull down menu'!$A$14,Standards!DJ18,IF('Daily data input'!$Q$8='pull down menu'!$A$15,Standards!DT18,IF('Daily data input'!$Q$8='pull down menu'!$A$16,Standards!ED18,IF('Daily data input'!$Q$8='pull down menu'!$A$17,Standards!EN18,IF('Daily data input'!$Q$8='pull down menu'!$A$18,Standards!EX18)))))))))))))))</f>
        <v>1900.0000357627869</v>
      </c>
      <c r="AA20" s="258">
        <f t="shared" si="2"/>
        <v>0</v>
      </c>
      <c r="AB20" s="256">
        <f t="shared" si="3"/>
        <v>225</v>
      </c>
    </row>
    <row r="21" spans="2:28" ht="15" customHeight="1" x14ac:dyDescent="0.3">
      <c r="B21" s="183">
        <f t="shared" si="5"/>
        <v>30</v>
      </c>
      <c r="C21" s="262">
        <f>'Daily data input'!$Q$152</f>
        <v>0</v>
      </c>
      <c r="D21" s="288">
        <v>0.1</v>
      </c>
      <c r="E21" s="262">
        <f>IFERROR('Daily data input'!$W$153*100," ")</f>
        <v>0.13986013986013987</v>
      </c>
      <c r="F21" s="293">
        <f t="shared" si="6"/>
        <v>1.3</v>
      </c>
      <c r="G21" s="270">
        <f>'Daily data input'!$Q$153</f>
        <v>94.927971188475397</v>
      </c>
      <c r="H21" s="293">
        <f>IF('Daily data input'!$Q$8='pull down menu'!$A$5,Standards!O19,IF('Daily data input'!$Q$8='pull down menu'!$A$6,Standards!Y19,IF('Daily data input'!$Q$8='pull down menu'!$A$4,Standards!E19,IF('Daily data input'!$Q$8='pull down menu'!$A$7,Standards!AI19,IF('Daily data input'!$Q$8='pull down menu'!$A$8,Standards!AS19,IF('Daily data input'!$Q$8='pull down menu'!$A$9,Standards!BC19,IF('Daily data input'!$Q$8='pull down menu'!$A$10,Standards!BM19,IF('Daily data input'!$Q$8='pull down menu'!$A$11,Standards!BW19,IF('Daily data input'!$Q$8='pull down menu'!$A$12,Standards!CG19,IF('Daily data input'!$Q$8='pull down menu'!$A$13,Standards!CQ19,IF('Daily data input'!$Q$8='pull down menu'!$A$14,Standards!DA19,IF('Daily data input'!$Q$8='pull down menu'!$A$15,Standards!DK19,IF('Daily data input'!$Q$8='pull down menu'!$A$16,Standards!DU19,IF('Daily data input'!$Q$8='pull down menu'!$A$17,Standards!EE19,IF('Daily data input'!$Q$8='pull down menu'!$A$18,Standards!EO19)))))))))))))))</f>
        <v>95</v>
      </c>
      <c r="I21" s="184">
        <f>'Daily data input'!$Q$154</f>
        <v>1.1170829381388976</v>
      </c>
      <c r="J21" s="270">
        <f>'Daily data input'!$Q$155</f>
        <v>0</v>
      </c>
      <c r="K21" s="293">
        <f>IF('Daily data input'!$Q$8='pull down menu'!$A$5,Standards!P19,IF('Daily data input'!$Q$8='pull down menu'!$A$6,Standards!Z19,IF('Daily data input'!$Q$8='pull down menu'!$A$4,Standards!F19,IF('Daily data input'!$Q$8='pull down menu'!$A$7,Standards!AJ19,IF('Daily data input'!$Q$8='pull down menu'!$A$8,Standards!AT19,IF('Daily data input'!$Q$8='pull down menu'!$A$9,Standards!BD19,IF('Daily data input'!$Q$8='pull down menu'!$A$10,Standards!BN19,IF('Daily data input'!$Q$8='pull down menu'!$A$11,Standards!BX19,IF('Daily data input'!$Q$8='pull down menu'!$A$12,Standards!CH19,IF('Daily data input'!$Q$8='pull down menu'!$A$13,Standards!CR19,IF('Daily data input'!$Q$8='pull down menu'!$A$14,Standards!DB19,IF('Daily data input'!$Q$8='pull down menu'!$A$15,Standards!DL19,IF('Daily data input'!$Q$8='pull down menu'!$A$16,Standards!DV19,IF('Daily data input'!$Q$8='pull down menu'!$A$17,Standards!EF19,IF('Daily data input'!$Q$8='pull down menu'!$A$18,Standards!EP19)))))))))))))))</f>
        <v>60.899999618530273</v>
      </c>
      <c r="L21" s="270">
        <f t="shared" si="9"/>
        <v>0</v>
      </c>
      <c r="M21" s="293">
        <f t="shared" si="7"/>
        <v>57.854999637603754</v>
      </c>
      <c r="N21" s="185">
        <f>'Daily data input'!$Q$157</f>
        <v>142.00680272108843</v>
      </c>
      <c r="O21" s="299">
        <f>IF('Daily data input'!$Q$8='pull down menu'!$A$5,Standards!R19,IF('Daily data input'!$Q$8='pull down menu'!$A$6,Standards!AB19,IF('Daily data input'!$Q$8='pull down menu'!$A$4,Standards!H19,IF('Daily data input'!$Q$8='pull down menu'!$A$7,Standards!AL19,IF('Daily data input'!$Q$8='pull down menu'!$A$8,Standards!AV19,IF('Daily data input'!$Q$8='pull down menu'!$A$9,Standards!BF19,IF('Daily data input'!$Q$8='pull down menu'!$A$10,Standards!BP19,IF('Daily data input'!$Q$8='pull down menu'!$A$11,Standards!BZ19,IF('Daily data input'!$Q$8='pull down menu'!$A$12,Standards!CJ19,IF('Daily data input'!$Q$8='pull down menu'!$A$13,Standards!CT19,IF('Daily data input'!$Q$8='pull down menu'!$A$14,Standards!DD19,IF('Daily data input'!$Q$8='pull down menu'!$A$15,Standards!DN19,IF('Daily data input'!$Q$8='pull down menu'!$A$16,Standards!DX19,IF('Daily data input'!$Q$8='pull down menu'!$A$17,Standards!EH19,IF('Daily data input'!$Q$8='pull down menu'!$A$18,Standards!ER19)))))))))))))))</f>
        <v>125</v>
      </c>
      <c r="P21" s="185" t="str">
        <f t="shared" si="10"/>
        <v xml:space="preserve"> </v>
      </c>
      <c r="Q21" s="299">
        <f t="shared" si="8"/>
        <v>2.1605738619476944</v>
      </c>
      <c r="R21" s="186">
        <f>'Daily data input'!$J$159</f>
        <v>0</v>
      </c>
      <c r="S21" s="305">
        <f t="shared" si="4"/>
        <v>1.8</v>
      </c>
      <c r="T21" s="276">
        <f>IFERROR('Daily data input'!$X$158," ")</f>
        <v>53.690157157071305</v>
      </c>
      <c r="U21" s="299">
        <f>IF('Daily data input'!$Q$8='pull down menu'!$A$5,Standards!U19,IF('Daily data input'!$Q$8='pull down menu'!$A$6,Standards!AE19,IF('Daily data input'!$Q$8='pull down menu'!$A$4,Standards!K19,IF('Daily data input'!$Q$8='pull down menu'!$A$7,Standards!AO19,IF('Daily data input'!$Q$8='pull down menu'!$A$8,Standards!AY19,IF('Daily data input'!$Q$8='pull down menu'!$A$9,Standards!BI19,IF('Daily data input'!$Q$8='pull down menu'!$A$10,Standards!BS19,IF('Daily data input'!$Q$8='pull down menu'!$A$11,Standards!CC19,IF('Daily data input'!$Q$8='pull down menu'!$A$12,Standards!CM19,IF('Daily data input'!$Q$8='pull down menu'!$A$13,Standards!CW19,IF('Daily data input'!$Q$8='pull down menu'!$A$14,Standards!DG19,IF('Daily data input'!$Q$8='pull down menu'!$A$15,Standards!DQ19,IF('Daily data input'!$Q$8='pull down menu'!$A$16,Standards!EA19,IF('Daily data input'!$Q$8='pull down menu'!$A$17,Standards!EK19,IF('Daily data input'!$Q$8='pull down menu'!$A$18,Standards!EU19)))))))))))))))</f>
        <v>68.985000000000014</v>
      </c>
      <c r="V21" s="276">
        <f>IFERROR('Daily data input'!$W$154," ")</f>
        <v>53.617832167832169</v>
      </c>
      <c r="W21" s="299">
        <f>IF('Daily data input'!$Q$8='pull down menu'!$A$5,Standards!W19,IF('Daily data input'!$Q$8='pull down menu'!$A$6,Standards!AG19,IF('Daily data input'!$Q$8='pull down menu'!$A$4,Standards!M19,IF('Daily data input'!$Q$8='pull down menu'!$A$7,Standards!AQ19,IF('Daily data input'!$Q$8='pull down menu'!$A$8,Standards!BA19,IF('Daily data input'!$Q$8='pull down menu'!$A$9,Standards!BK19,IF('Daily data input'!$Q$8='pull down menu'!$A$10,Standards!BU19,IF('Daily data input'!$Q$8='pull down menu'!$A$11,Standards!CE19,IF('Daily data input'!$Q$8='pull down menu'!$A$12,Standards!CO19,IF('Daily data input'!$Q$8='pull down menu'!$A$13,Standards!CY19,IF('Daily data input'!$Q$8='pull down menu'!$A$14,Standards!DI19,IF('Daily data input'!$Q$8='pull down menu'!$A$15,Standards!DS19,IF('Daily data input'!$Q$8='pull down menu'!$A$16,Standards!EC19,IF('Daily data input'!$Q$8='pull down menu'!$A$17,Standards!EM19,IF('Daily data input'!$Q$8='pull down menu'!$A$18,Standards!EW19)))))))))))))))</f>
        <v>68.552400000000006</v>
      </c>
      <c r="X21" s="282">
        <f>'Daily data input'!$Q$159</f>
        <v>1944</v>
      </c>
      <c r="Y21" s="312">
        <f>IF('Daily data input'!$Q$8='pull down menu'!$A$5,Standards!X19,IF('Daily data input'!$Q$8='pull down menu'!$A$6,Standards!AH19,IF('Daily data input'!$Q$8='pull down menu'!$A$4,Standards!N19,IF('Daily data input'!$Q$8='pull down menu'!$A$7,Standards!AR19,IF('Daily data input'!$Q$8='pull down menu'!$A$8,Standards!BB19,IF('Daily data input'!$Q$8='pull down menu'!$A$9,Standards!BL19,IF('Daily data input'!$Q$8='pull down menu'!$A$10,Standards!BV19,IF('Daily data input'!$Q$8='pull down menu'!$A$11,Standards!CF19,IF('Daily data input'!$Q$8='pull down menu'!$A$12,Standards!CP19,IF('Daily data input'!$Q$8='pull down menu'!$A$13,Standards!CZ19,IF('Daily data input'!$Q$8='pull down menu'!$A$14,Standards!DJ19,IF('Daily data input'!$Q$8='pull down menu'!$A$15,Standards!DT19,IF('Daily data input'!$Q$8='pull down menu'!$A$16,Standards!ED19,IF('Daily data input'!$Q$8='pull down menu'!$A$17,Standards!EN19,IF('Daily data input'!$Q$8='pull down menu'!$A$18,Standards!EX19)))))))))))))))</f>
        <v>1900.0000357627869</v>
      </c>
      <c r="AA21" s="258">
        <f t="shared" si="2"/>
        <v>0</v>
      </c>
      <c r="AB21" s="256">
        <f t="shared" si="3"/>
        <v>225</v>
      </c>
    </row>
    <row r="22" spans="2:28" ht="15" customHeight="1" x14ac:dyDescent="0.3">
      <c r="B22" s="187">
        <f t="shared" si="5"/>
        <v>31</v>
      </c>
      <c r="C22" s="263">
        <f>'Daily data input'!$Q$164</f>
        <v>0</v>
      </c>
      <c r="D22" s="289">
        <v>0.1</v>
      </c>
      <c r="E22" s="263">
        <f>IFERROR('Daily data input'!$W$165*100," ")</f>
        <v>0.13986013986013987</v>
      </c>
      <c r="F22" s="294">
        <f t="shared" si="6"/>
        <v>1.4000000000000001</v>
      </c>
      <c r="G22" s="271">
        <f>'Daily data input'!$Q$165</f>
        <v>94.482793117246899</v>
      </c>
      <c r="H22" s="294">
        <f>IF('Daily data input'!$Q$8='pull down menu'!$A$5,Standards!O20,IF('Daily data input'!$Q$8='pull down menu'!$A$6,Standards!Y20,IF('Daily data input'!$Q$8='pull down menu'!$A$4,Standards!E20,IF('Daily data input'!$Q$8='pull down menu'!$A$7,Standards!AI20,IF('Daily data input'!$Q$8='pull down menu'!$A$8,Standards!AS20,IF('Daily data input'!$Q$8='pull down menu'!$A$9,Standards!BC20,IF('Daily data input'!$Q$8='pull down menu'!$A$10,Standards!BM20,IF('Daily data input'!$Q$8='pull down menu'!$A$11,Standards!BW20,IF('Daily data input'!$Q$8='pull down menu'!$A$12,Standards!CG20,IF('Daily data input'!$Q$8='pull down menu'!$A$13,Standards!CQ20,IF('Daily data input'!$Q$8='pull down menu'!$A$14,Standards!DA20,IF('Daily data input'!$Q$8='pull down menu'!$A$15,Standards!DK20,IF('Daily data input'!$Q$8='pull down menu'!$A$16,Standards!DU20,IF('Daily data input'!$Q$8='pull down menu'!$A$17,Standards!EE20,IF('Daily data input'!$Q$8='pull down menu'!$A$18,Standards!EO20)))))))))))))))</f>
        <v>95</v>
      </c>
      <c r="I22" s="188">
        <f>'Daily data input'!$Q$166</f>
        <v>0.84705384085975965</v>
      </c>
      <c r="J22" s="271">
        <f>'Daily data input'!$Q$167</f>
        <v>0</v>
      </c>
      <c r="K22" s="294">
        <f>IF('Daily data input'!$Q$8='pull down menu'!$A$5,Standards!P20,IF('Daily data input'!$Q$8='pull down menu'!$A$6,Standards!Z20,IF('Daily data input'!$Q$8='pull down menu'!$A$4,Standards!F20,IF('Daily data input'!$Q$8='pull down menu'!$A$7,Standards!AJ20,IF('Daily data input'!$Q$8='pull down menu'!$A$8,Standards!AT20,IF('Daily data input'!$Q$8='pull down menu'!$A$9,Standards!BD20,IF('Daily data input'!$Q$8='pull down menu'!$A$10,Standards!BN20,IF('Daily data input'!$Q$8='pull down menu'!$A$11,Standards!BX20,IF('Daily data input'!$Q$8='pull down menu'!$A$12,Standards!CH20,IF('Daily data input'!$Q$8='pull down menu'!$A$13,Standards!CR20,IF('Daily data input'!$Q$8='pull down menu'!$A$14,Standards!DB20,IF('Daily data input'!$Q$8='pull down menu'!$A$15,Standards!DL20,IF('Daily data input'!$Q$8='pull down menu'!$A$16,Standards!DV20,IF('Daily data input'!$Q$8='pull down menu'!$A$17,Standards!EF20,IF('Daily data input'!$Q$8='pull down menu'!$A$18,Standards!EP20)))))))))))))))</f>
        <v>61.100000381469727</v>
      </c>
      <c r="L22" s="271">
        <f t="shared" si="9"/>
        <v>0</v>
      </c>
      <c r="M22" s="294">
        <f t="shared" si="7"/>
        <v>58.045000362396237</v>
      </c>
      <c r="N22" s="189">
        <f>'Daily data input'!$Q$169</f>
        <v>145.88974439775913</v>
      </c>
      <c r="O22" s="300">
        <f>IF('Daily data input'!$Q$8='pull down menu'!$A$5,Standards!R20,IF('Daily data input'!$Q$8='pull down menu'!$A$6,Standards!AB20,IF('Daily data input'!$Q$8='pull down menu'!$A$4,Standards!H20,IF('Daily data input'!$Q$8='pull down menu'!$A$7,Standards!AL20,IF('Daily data input'!$Q$8='pull down menu'!$A$8,Standards!AV20,IF('Daily data input'!$Q$8='pull down menu'!$A$9,Standards!BF20,IF('Daily data input'!$Q$8='pull down menu'!$A$10,Standards!BP20,IF('Daily data input'!$Q$8='pull down menu'!$A$11,Standards!BZ20,IF('Daily data input'!$Q$8='pull down menu'!$A$12,Standards!CJ20,IF('Daily data input'!$Q$8='pull down menu'!$A$13,Standards!CT20,IF('Daily data input'!$Q$8='pull down menu'!$A$14,Standards!DD20,IF('Daily data input'!$Q$8='pull down menu'!$A$15,Standards!DN20,IF('Daily data input'!$Q$8='pull down menu'!$A$16,Standards!DX20,IF('Daily data input'!$Q$8='pull down menu'!$A$17,Standards!EH20,IF('Daily data input'!$Q$8='pull down menu'!$A$18,Standards!ER20)))))))))))))))</f>
        <v>125</v>
      </c>
      <c r="P22" s="189" t="str">
        <f t="shared" si="10"/>
        <v xml:space="preserve"> </v>
      </c>
      <c r="Q22" s="300">
        <f t="shared" si="8"/>
        <v>2.1535015801460786</v>
      </c>
      <c r="R22" s="190">
        <f>'Daily data input'!$J$171</f>
        <v>0</v>
      </c>
      <c r="S22" s="306">
        <f t="shared" si="4"/>
        <v>1.8</v>
      </c>
      <c r="T22" s="277">
        <f>IFERROR('Daily data input'!$X$170," ")</f>
        <v>60.303952675278587</v>
      </c>
      <c r="U22" s="300">
        <f>IF('Daily data input'!$Q$8='pull down menu'!$A$5,Standards!U20,IF('Daily data input'!$Q$8='pull down menu'!$A$6,Standards!AE20,IF('Daily data input'!$Q$8='pull down menu'!$A$4,Standards!K20,IF('Daily data input'!$Q$8='pull down menu'!$A$7,Standards!AO20,IF('Daily data input'!$Q$8='pull down menu'!$A$8,Standards!AY20,IF('Daily data input'!$Q$8='pull down menu'!$A$9,Standards!BI20,IF('Daily data input'!$Q$8='pull down menu'!$A$10,Standards!BS20,IF('Daily data input'!$Q$8='pull down menu'!$A$11,Standards!CC20,IF('Daily data input'!$Q$8='pull down menu'!$A$12,Standards!CM20,IF('Daily data input'!$Q$8='pull down menu'!$A$13,Standards!CW20,IF('Daily data input'!$Q$8='pull down menu'!$A$14,Standards!DG20,IF('Daily data input'!$Q$8='pull down menu'!$A$15,Standards!DQ20,IF('Daily data input'!$Q$8='pull down menu'!$A$16,Standards!EA20,IF('Daily data input'!$Q$8='pull down menu'!$A$17,Standards!EK20,IF('Daily data input'!$Q$8='pull down menu'!$A$18,Standards!EU20)))))))))))))))</f>
        <v>75.635000000000019</v>
      </c>
      <c r="V22" s="277">
        <f>IFERROR('Daily data input'!$W$166," ")</f>
        <v>60.222377622377621</v>
      </c>
      <c r="W22" s="300">
        <f>IF('Daily data input'!$Q$8='pull down menu'!$A$5,Standards!W20,IF('Daily data input'!$Q$8='pull down menu'!$A$6,Standards!AG20,IF('Daily data input'!$Q$8='pull down menu'!$A$4,Standards!M20,IF('Daily data input'!$Q$8='pull down menu'!$A$7,Standards!AQ20,IF('Daily data input'!$Q$8='pull down menu'!$A$8,Standards!BA20,IF('Daily data input'!$Q$8='pull down menu'!$A$9,Standards!BK20,IF('Daily data input'!$Q$8='pull down menu'!$A$10,Standards!BU20,IF('Daily data input'!$Q$8='pull down menu'!$A$11,Standards!CE20,IF('Daily data input'!$Q$8='pull down menu'!$A$12,Standards!CO20,IF('Daily data input'!$Q$8='pull down menu'!$A$13,Standards!CY20,IF('Daily data input'!$Q$8='pull down menu'!$A$14,Standards!DI20,IF('Daily data input'!$Q$8='pull down menu'!$A$15,Standards!DS20,IF('Daily data input'!$Q$8='pull down menu'!$A$16,Standards!EC20,IF('Daily data input'!$Q$8='pull down menu'!$A$17,Standards!EM20,IF('Daily data input'!$Q$8='pull down menu'!$A$18,Standards!EW20)))))))))))))))</f>
        <v>75.122600000000006</v>
      </c>
      <c r="X22" s="283">
        <f>'Daily data input'!$Q$171</f>
        <v>0</v>
      </c>
      <c r="Y22" s="313">
        <f>IF('Daily data input'!$Q$8='pull down menu'!$A$5,Standards!X20,IF('Daily data input'!$Q$8='pull down menu'!$A$6,Standards!AH20,IF('Daily data input'!$Q$8='pull down menu'!$A$4,Standards!N20,IF('Daily data input'!$Q$8='pull down menu'!$A$7,Standards!AR20,IF('Daily data input'!$Q$8='pull down menu'!$A$8,Standards!BB20,IF('Daily data input'!$Q$8='pull down menu'!$A$9,Standards!BL20,IF('Daily data input'!$Q$8='pull down menu'!$A$10,Standards!BV20,IF('Daily data input'!$Q$8='pull down menu'!$A$11,Standards!CF20,IF('Daily data input'!$Q$8='pull down menu'!$A$12,Standards!CP20,IF('Daily data input'!$Q$8='pull down menu'!$A$13,Standards!CZ20,IF('Daily data input'!$Q$8='pull down menu'!$A$14,Standards!DJ20,IF('Daily data input'!$Q$8='pull down menu'!$A$15,Standards!DT20,IF('Daily data input'!$Q$8='pull down menu'!$A$16,Standards!ED20,IF('Daily data input'!$Q$8='pull down menu'!$A$17,Standards!EN20,IF('Daily data input'!$Q$8='pull down menu'!$A$18,Standards!EX20)))))))))))))))</f>
        <v>1900.0000357627869</v>
      </c>
      <c r="AA22" s="258">
        <f t="shared" si="2"/>
        <v>0</v>
      </c>
      <c r="AB22" s="256">
        <f t="shared" si="3"/>
        <v>225</v>
      </c>
    </row>
    <row r="23" spans="2:28" ht="15" customHeight="1" x14ac:dyDescent="0.3">
      <c r="B23" s="183">
        <f t="shared" si="5"/>
        <v>32</v>
      </c>
      <c r="C23" s="262">
        <f>'Daily data input'!$Q$174</f>
        <v>3.5024517162013408E-2</v>
      </c>
      <c r="D23" s="288">
        <v>0.1</v>
      </c>
      <c r="E23" s="262">
        <f>IFERROR('Daily data input'!$W$175*100," ")</f>
        <v>0.17482517482517482</v>
      </c>
      <c r="F23" s="293">
        <f t="shared" si="6"/>
        <v>1.5000000000000002</v>
      </c>
      <c r="G23" s="270">
        <f>'Daily data input'!$Q$175</f>
        <v>94.751325928149697</v>
      </c>
      <c r="H23" s="293">
        <f>IF('Daily data input'!$Q$8='pull down menu'!$A$5,Standards!O21,IF('Daily data input'!$Q$8='pull down menu'!$A$6,Standards!Y21,IF('Daily data input'!$Q$8='pull down menu'!$A$4,Standards!E21,IF('Daily data input'!$Q$8='pull down menu'!$A$7,Standards!AI21,IF('Daily data input'!$Q$8='pull down menu'!$A$8,Standards!AS21,IF('Daily data input'!$Q$8='pull down menu'!$A$9,Standards!BC21,IF('Daily data input'!$Q$8='pull down menu'!$A$10,Standards!BM21,IF('Daily data input'!$Q$8='pull down menu'!$A$11,Standards!BW21,IF('Daily data input'!$Q$8='pull down menu'!$A$12,Standards!CG21,IF('Daily data input'!$Q$8='pull down menu'!$A$13,Standards!CQ21,IF('Daily data input'!$Q$8='pull down menu'!$A$14,Standards!DA21,IF('Daily data input'!$Q$8='pull down menu'!$A$15,Standards!DK21,IF('Daily data input'!$Q$8='pull down menu'!$A$16,Standards!DU21,IF('Daily data input'!$Q$8='pull down menu'!$A$17,Standards!EE21,IF('Daily data input'!$Q$8='pull down menu'!$A$18,Standards!EO21)))))))))))))))</f>
        <v>94.5</v>
      </c>
      <c r="I23" s="184">
        <f>'Daily data input'!$Q$176</f>
        <v>0.90299413845910115</v>
      </c>
      <c r="J23" s="270">
        <f>'Daily data input'!$Q$177</f>
        <v>0</v>
      </c>
      <c r="K23" s="293">
        <f>IF('Daily data input'!$Q$8='pull down menu'!$A$5,Standards!P21,IF('Daily data input'!$Q$8='pull down menu'!$A$6,Standards!Z21,IF('Daily data input'!$Q$8='pull down menu'!$A$4,Standards!F21,IF('Daily data input'!$Q$8='pull down menu'!$A$7,Standards!AJ21,IF('Daily data input'!$Q$8='pull down menu'!$A$8,Standards!AT21,IF('Daily data input'!$Q$8='pull down menu'!$A$9,Standards!BD21,IF('Daily data input'!$Q$8='pull down menu'!$A$10,Standards!BN21,IF('Daily data input'!$Q$8='pull down menu'!$A$11,Standards!BX21,IF('Daily data input'!$Q$8='pull down menu'!$A$12,Standards!CH21,IF('Daily data input'!$Q$8='pull down menu'!$A$13,Standards!CR21,IF('Daily data input'!$Q$8='pull down menu'!$A$14,Standards!DB21,IF('Daily data input'!$Q$8='pull down menu'!$A$15,Standards!DL21,IF('Daily data input'!$Q$8='pull down menu'!$A$16,Standards!DV21,IF('Daily data input'!$Q$8='pull down menu'!$A$17,Standards!EF21,IF('Daily data input'!$Q$8='pull down menu'!$A$18,Standards!EP21)))))))))))))))</f>
        <v>61.299999237060547</v>
      </c>
      <c r="L23" s="270">
        <f t="shared" si="9"/>
        <v>0</v>
      </c>
      <c r="M23" s="293">
        <f t="shared" si="7"/>
        <v>57.928499279022212</v>
      </c>
      <c r="N23" s="185">
        <f>'Daily data input'!$Q$179</f>
        <v>145.88991243870711</v>
      </c>
      <c r="O23" s="299">
        <f>IF('Daily data input'!$Q$8='pull down menu'!$A$5,Standards!R21,IF('Daily data input'!$Q$8='pull down menu'!$A$6,Standards!AB21,IF('Daily data input'!$Q$8='pull down menu'!$A$4,Standards!H21,IF('Daily data input'!$Q$8='pull down menu'!$A$7,Standards!AL21,IF('Daily data input'!$Q$8='pull down menu'!$A$8,Standards!AV21,IF('Daily data input'!$Q$8='pull down menu'!$A$9,Standards!BF21,IF('Daily data input'!$Q$8='pull down menu'!$A$10,Standards!BP21,IF('Daily data input'!$Q$8='pull down menu'!$A$11,Standards!BZ21,IF('Daily data input'!$Q$8='pull down menu'!$A$12,Standards!CJ21,IF('Daily data input'!$Q$8='pull down menu'!$A$13,Standards!CT21,IF('Daily data input'!$Q$8='pull down menu'!$A$14,Standards!DD21,IF('Daily data input'!$Q$8='pull down menu'!$A$15,Standards!DN21,IF('Daily data input'!$Q$8='pull down menu'!$A$16,Standards!DX21,IF('Daily data input'!$Q$8='pull down menu'!$A$17,Standards!EH21,IF('Daily data input'!$Q$8='pull down menu'!$A$18,Standards!ER21)))))))))))))))</f>
        <v>125</v>
      </c>
      <c r="P23" s="185" t="str">
        <f t="shared" si="10"/>
        <v xml:space="preserve"> </v>
      </c>
      <c r="Q23" s="299">
        <f t="shared" si="8"/>
        <v>2.1578325272663599</v>
      </c>
      <c r="R23" s="186">
        <f>'Daily data input'!$J$181</f>
        <v>0</v>
      </c>
      <c r="S23" s="305">
        <f t="shared" si="4"/>
        <v>1.8</v>
      </c>
      <c r="T23" s="276">
        <f>IFERROR('Daily data input'!$X$180," ")</f>
        <v>66.93654549024906</v>
      </c>
      <c r="U23" s="299">
        <f>IF('Daily data input'!$Q$8='pull down menu'!$A$5,Standards!U21,IF('Daily data input'!$Q$8='pull down menu'!$A$6,Standards!AE21,IF('Daily data input'!$Q$8='pull down menu'!$A$4,Standards!K21,IF('Daily data input'!$Q$8='pull down menu'!$A$7,Standards!AO21,IF('Daily data input'!$Q$8='pull down menu'!$A$8,Standards!AY21,IF('Daily data input'!$Q$8='pull down menu'!$A$9,Standards!BI21,IF('Daily data input'!$Q$8='pull down menu'!$A$10,Standards!BS21,IF('Daily data input'!$Q$8='pull down menu'!$A$11,Standards!CC21,IF('Daily data input'!$Q$8='pull down menu'!$A$12,Standards!CM21,IF('Daily data input'!$Q$8='pull down menu'!$A$13,Standards!CW21,IF('Daily data input'!$Q$8='pull down menu'!$A$14,Standards!DG21,IF('Daily data input'!$Q$8='pull down menu'!$A$15,Standards!DQ21,IF('Daily data input'!$Q$8='pull down menu'!$A$16,Standards!EA21,IF('Daily data input'!$Q$8='pull down menu'!$A$17,Standards!EK21,IF('Daily data input'!$Q$8='pull down menu'!$A$18,Standards!EU21)))))))))))))))</f>
        <v>82.250000000000014</v>
      </c>
      <c r="V23" s="276">
        <f>IFERROR('Daily data input'!$W$176," ")</f>
        <v>66.84370629370629</v>
      </c>
      <c r="W23" s="299">
        <f>IF('Daily data input'!$Q$8='pull down menu'!$A$5,Standards!W21,IF('Daily data input'!$Q$8='pull down menu'!$A$6,Standards!AG21,IF('Daily data input'!$Q$8='pull down menu'!$A$4,Standards!M21,IF('Daily data input'!$Q$8='pull down menu'!$A$7,Standards!AQ21,IF('Daily data input'!$Q$8='pull down menu'!$A$8,Standards!BA21,IF('Daily data input'!$Q$8='pull down menu'!$A$9,Standards!BK21,IF('Daily data input'!$Q$8='pull down menu'!$A$10,Standards!BU21,IF('Daily data input'!$Q$8='pull down menu'!$A$11,Standards!CE21,IF('Daily data input'!$Q$8='pull down menu'!$A$12,Standards!CO21,IF('Daily data input'!$Q$8='pull down menu'!$A$13,Standards!CY21,IF('Daily data input'!$Q$8='pull down menu'!$A$14,Standards!DI21,IF('Daily data input'!$Q$8='pull down menu'!$A$15,Standards!DS21,IF('Daily data input'!$Q$8='pull down menu'!$A$16,Standards!EC21,IF('Daily data input'!$Q$8='pull down menu'!$A$17,Standards!EM21,IF('Daily data input'!$Q$8='pull down menu'!$A$18,Standards!EW21)))))))))))))))</f>
        <v>81.651605000000004</v>
      </c>
      <c r="X23" s="282">
        <f>'Daily data input'!$Q$181</f>
        <v>0</v>
      </c>
      <c r="Y23" s="312">
        <f>IF('Daily data input'!$Q$8='pull down menu'!$A$5,Standards!X21,IF('Daily data input'!$Q$8='pull down menu'!$A$6,Standards!AH21,IF('Daily data input'!$Q$8='pull down menu'!$A$4,Standards!N21,IF('Daily data input'!$Q$8='pull down menu'!$A$7,Standards!AR21,IF('Daily data input'!$Q$8='pull down menu'!$A$8,Standards!BB21,IF('Daily data input'!$Q$8='pull down menu'!$A$9,Standards!BL21,IF('Daily data input'!$Q$8='pull down menu'!$A$10,Standards!BV21,IF('Daily data input'!$Q$8='pull down menu'!$A$11,Standards!CF21,IF('Daily data input'!$Q$8='pull down menu'!$A$12,Standards!CP21,IF('Daily data input'!$Q$8='pull down menu'!$A$13,Standards!CZ21,IF('Daily data input'!$Q$8='pull down menu'!$A$14,Standards!DJ21,IF('Daily data input'!$Q$8='pull down menu'!$A$15,Standards!DT21,IF('Daily data input'!$Q$8='pull down menu'!$A$16,Standards!ED21,IF('Daily data input'!$Q$8='pull down menu'!$A$17,Standards!EN21,IF('Daily data input'!$Q$8='pull down menu'!$A$18,Standards!EX21)))))))))))))))</f>
        <v>1910.0000262260437</v>
      </c>
      <c r="AA23" s="258">
        <f t="shared" si="2"/>
        <v>0</v>
      </c>
      <c r="AB23" s="256">
        <f t="shared" si="3"/>
        <v>225</v>
      </c>
    </row>
    <row r="24" spans="2:28" ht="15" customHeight="1" x14ac:dyDescent="0.3">
      <c r="B24" s="187">
        <f t="shared" si="5"/>
        <v>33</v>
      </c>
      <c r="C24" s="263">
        <f>'Daily data input'!$Q$184</f>
        <v>0</v>
      </c>
      <c r="D24" s="289">
        <v>0.1</v>
      </c>
      <c r="E24" s="263">
        <f>IFERROR('Daily data input'!$W$185*100," ")</f>
        <v>0.17482517482517482</v>
      </c>
      <c r="F24" s="294">
        <f t="shared" si="6"/>
        <v>1.6000000000000003</v>
      </c>
      <c r="G24" s="271">
        <f>'Daily data input'!$Q$185</f>
        <v>95.646735051288474</v>
      </c>
      <c r="H24" s="294">
        <f>IF('Daily data input'!$Q$8='pull down menu'!$A$5,Standards!O22,IF('Daily data input'!$Q$8='pull down menu'!$A$6,Standards!Y22,IF('Daily data input'!$Q$8='pull down menu'!$A$4,Standards!E22,IF('Daily data input'!$Q$8='pull down menu'!$A$7,Standards!AI22,IF('Daily data input'!$Q$8='pull down menu'!$A$8,Standards!AS22,IF('Daily data input'!$Q$8='pull down menu'!$A$9,Standards!BC22,IF('Daily data input'!$Q$8='pull down menu'!$A$10,Standards!BM22,IF('Daily data input'!$Q$8='pull down menu'!$A$11,Standards!BW22,IF('Daily data input'!$Q$8='pull down menu'!$A$12,Standards!CG22,IF('Daily data input'!$Q$8='pull down menu'!$A$13,Standards!CQ22,IF('Daily data input'!$Q$8='pull down menu'!$A$14,Standards!DA22,IF('Daily data input'!$Q$8='pull down menu'!$A$15,Standards!DK22,IF('Daily data input'!$Q$8='pull down menu'!$A$16,Standards!DU22,IF('Daily data input'!$Q$8='pull down menu'!$A$17,Standards!EE22,IF('Daily data input'!$Q$8='pull down menu'!$A$18,Standards!EO22)))))))))))))))</f>
        <v>94.5</v>
      </c>
      <c r="I24" s="188">
        <f>'Daily data input'!$Q$186</f>
        <v>0.8945854041328799</v>
      </c>
      <c r="J24" s="271">
        <f>'Daily data input'!$Q$187</f>
        <v>0</v>
      </c>
      <c r="K24" s="294">
        <f>IF('Daily data input'!$Q$8='pull down menu'!$A$5,Standards!P22,IF('Daily data input'!$Q$8='pull down menu'!$A$6,Standards!Z22,IF('Daily data input'!$Q$8='pull down menu'!$A$4,Standards!F22,IF('Daily data input'!$Q$8='pull down menu'!$A$7,Standards!AJ22,IF('Daily data input'!$Q$8='pull down menu'!$A$8,Standards!AT22,IF('Daily data input'!$Q$8='pull down menu'!$A$9,Standards!BD22,IF('Daily data input'!$Q$8='pull down menu'!$A$10,Standards!BN22,IF('Daily data input'!$Q$8='pull down menu'!$A$11,Standards!BX22,IF('Daily data input'!$Q$8='pull down menu'!$A$12,Standards!CH22,IF('Daily data input'!$Q$8='pull down menu'!$A$13,Standards!CR22,IF('Daily data input'!$Q$8='pull down menu'!$A$14,Standards!DB22,IF('Daily data input'!$Q$8='pull down menu'!$A$15,Standards!DL22,IF('Daily data input'!$Q$8='pull down menu'!$A$16,Standards!DV22,IF('Daily data input'!$Q$8='pull down menu'!$A$17,Standards!EF22,IF('Daily data input'!$Q$8='pull down menu'!$A$18,Standards!EP22)))))))))))))))</f>
        <v>61.5</v>
      </c>
      <c r="L24" s="271">
        <f t="shared" si="9"/>
        <v>0</v>
      </c>
      <c r="M24" s="294">
        <f t="shared" si="7"/>
        <v>58.1175</v>
      </c>
      <c r="N24" s="189">
        <f>'Daily data input'!$Q$189</f>
        <v>140.5394045534151</v>
      </c>
      <c r="O24" s="300">
        <f>IF('Daily data input'!$Q$8='pull down menu'!$A$5,Standards!R22,IF('Daily data input'!$Q$8='pull down menu'!$A$6,Standards!AB22,IF('Daily data input'!$Q$8='pull down menu'!$A$4,Standards!H22,IF('Daily data input'!$Q$8='pull down menu'!$A$7,Standards!AL22,IF('Daily data input'!$Q$8='pull down menu'!$A$8,Standards!AV22,IF('Daily data input'!$Q$8='pull down menu'!$A$9,Standards!BF22,IF('Daily data input'!$Q$8='pull down menu'!$A$10,Standards!BP22,IF('Daily data input'!$Q$8='pull down menu'!$A$11,Standards!BZ22,IF('Daily data input'!$Q$8='pull down menu'!$A$12,Standards!CJ22,IF('Daily data input'!$Q$8='pull down menu'!$A$13,Standards!CT22,IF('Daily data input'!$Q$8='pull down menu'!$A$14,Standards!DD22,IF('Daily data input'!$Q$8='pull down menu'!$A$15,Standards!DN22,IF('Daily data input'!$Q$8='pull down menu'!$A$16,Standards!DX22,IF('Daily data input'!$Q$8='pull down menu'!$A$17,Standards!EH22,IF('Daily data input'!$Q$8='pull down menu'!$A$18,Standards!ER22)))))))))))))))</f>
        <v>125</v>
      </c>
      <c r="P24" s="189" t="str">
        <f t="shared" si="10"/>
        <v xml:space="preserve"> </v>
      </c>
      <c r="Q24" s="300">
        <f t="shared" si="8"/>
        <v>2.1508151589452402</v>
      </c>
      <c r="R24" s="190">
        <f>'Daily data input'!$J$191</f>
        <v>0</v>
      </c>
      <c r="S24" s="306">
        <f t="shared" si="4"/>
        <v>1.8</v>
      </c>
      <c r="T24" s="277">
        <f>IFERROR('Daily data input'!$X$190," ")</f>
        <v>73.631816943839254</v>
      </c>
      <c r="U24" s="300">
        <f>IF('Daily data input'!$Q$8='pull down menu'!$A$5,Standards!U22,IF('Daily data input'!$Q$8='pull down menu'!$A$6,Standards!AE22,IF('Daily data input'!$Q$8='pull down menu'!$A$4,Standards!K22,IF('Daily data input'!$Q$8='pull down menu'!$A$7,Standards!AO22,IF('Daily data input'!$Q$8='pull down menu'!$A$8,Standards!AY22,IF('Daily data input'!$Q$8='pull down menu'!$A$9,Standards!BI22,IF('Daily data input'!$Q$8='pull down menu'!$A$10,Standards!BS22,IF('Daily data input'!$Q$8='pull down menu'!$A$11,Standards!CC22,IF('Daily data input'!$Q$8='pull down menu'!$A$12,Standards!CM22,IF('Daily data input'!$Q$8='pull down menu'!$A$13,Standards!CW22,IF('Daily data input'!$Q$8='pull down menu'!$A$14,Standards!DG22,IF('Daily data input'!$Q$8='pull down menu'!$A$15,Standards!DQ22,IF('Daily data input'!$Q$8='pull down menu'!$A$16,Standards!EA22,IF('Daily data input'!$Q$8='pull down menu'!$A$17,Standards!EK22,IF('Daily data input'!$Q$8='pull down menu'!$A$18,Standards!EU22)))))))))))))))</f>
        <v>88.865000000000009</v>
      </c>
      <c r="V24" s="277">
        <f>IFERROR('Daily data input'!$W$186," ")</f>
        <v>73.527272727272731</v>
      </c>
      <c r="W24" s="300">
        <f>IF('Daily data input'!$Q$8='pull down menu'!$A$5,Standards!W22,IF('Daily data input'!$Q$8='pull down menu'!$A$6,Standards!AG22,IF('Daily data input'!$Q$8='pull down menu'!$A$4,Standards!M22,IF('Daily data input'!$Q$8='pull down menu'!$A$7,Standards!AQ22,IF('Daily data input'!$Q$8='pull down menu'!$A$8,Standards!BA22,IF('Daily data input'!$Q$8='pull down menu'!$A$9,Standards!BK22,IF('Daily data input'!$Q$8='pull down menu'!$A$10,Standards!BU22,IF('Daily data input'!$Q$8='pull down menu'!$A$11,Standards!CE22,IF('Daily data input'!$Q$8='pull down menu'!$A$12,Standards!CO22,IF('Daily data input'!$Q$8='pull down menu'!$A$13,Standards!CY22,IF('Daily data input'!$Q$8='pull down menu'!$A$14,Standards!DI22,IF('Daily data input'!$Q$8='pull down menu'!$A$15,Standards!DS22,IF('Daily data input'!$Q$8='pull down menu'!$A$16,Standards!EC22,IF('Daily data input'!$Q$8='pull down menu'!$A$17,Standards!EM22,IF('Daily data input'!$Q$8='pull down menu'!$A$18,Standards!EW22)))))))))))))))</f>
        <v>88.173995000000005</v>
      </c>
      <c r="X24" s="283">
        <f>'Daily data input'!$Q$191</f>
        <v>1936.5</v>
      </c>
      <c r="Y24" s="313">
        <f>IF('Daily data input'!$Q$8='pull down menu'!$A$5,Standards!X22,IF('Daily data input'!$Q$8='pull down menu'!$A$6,Standards!AH22,IF('Daily data input'!$Q$8='pull down menu'!$A$4,Standards!N22,IF('Daily data input'!$Q$8='pull down menu'!$A$7,Standards!AR22,IF('Daily data input'!$Q$8='pull down menu'!$A$8,Standards!BB22,IF('Daily data input'!$Q$8='pull down menu'!$A$9,Standards!BL22,IF('Daily data input'!$Q$8='pull down menu'!$A$10,Standards!BV22,IF('Daily data input'!$Q$8='pull down menu'!$A$11,Standards!CF22,IF('Daily data input'!$Q$8='pull down menu'!$A$12,Standards!CP22,IF('Daily data input'!$Q$8='pull down menu'!$A$13,Standards!CZ22,IF('Daily data input'!$Q$8='pull down menu'!$A$14,Standards!DJ22,IF('Daily data input'!$Q$8='pull down menu'!$A$15,Standards!DT22,IF('Daily data input'!$Q$8='pull down menu'!$A$16,Standards!ED22,IF('Daily data input'!$Q$8='pull down menu'!$A$17,Standards!EN22,IF('Daily data input'!$Q$8='pull down menu'!$A$18,Standards!EX22)))))))))))))))</f>
        <v>1910.0000262260437</v>
      </c>
      <c r="AA24" s="258">
        <f t="shared" si="2"/>
        <v>0</v>
      </c>
      <c r="AB24" s="256">
        <f t="shared" si="3"/>
        <v>225</v>
      </c>
    </row>
    <row r="25" spans="2:28" ht="15" customHeight="1" x14ac:dyDescent="0.3">
      <c r="B25" s="183">
        <f t="shared" si="5"/>
        <v>34</v>
      </c>
      <c r="C25" s="262">
        <f>'Daily data input'!$Q$194</f>
        <v>0</v>
      </c>
      <c r="D25" s="288">
        <v>0.1</v>
      </c>
      <c r="E25" s="262">
        <f>IFERROR('Daily data input'!$W$195*100," ")</f>
        <v>0.17482517482517482</v>
      </c>
      <c r="F25" s="293">
        <f t="shared" si="6"/>
        <v>1.7000000000000004</v>
      </c>
      <c r="G25" s="270">
        <f>'Daily data input'!$Q$195</f>
        <v>94.645984488366281</v>
      </c>
      <c r="H25" s="293">
        <f>IF('Daily data input'!$Q$8='pull down menu'!$A$5,Standards!O23,IF('Daily data input'!$Q$8='pull down menu'!$A$6,Standards!Y23,IF('Daily data input'!$Q$8='pull down menu'!$A$4,Standards!E23,IF('Daily data input'!$Q$8='pull down menu'!$A$7,Standards!AI23,IF('Daily data input'!$Q$8='pull down menu'!$A$8,Standards!AS23,IF('Daily data input'!$Q$8='pull down menu'!$A$9,Standards!BC23,IF('Daily data input'!$Q$8='pull down menu'!$A$10,Standards!BM23,IF('Daily data input'!$Q$8='pull down menu'!$A$11,Standards!BW23,IF('Daily data input'!$Q$8='pull down menu'!$A$12,Standards!CG23,IF('Daily data input'!$Q$8='pull down menu'!$A$13,Standards!CQ23,IF('Daily data input'!$Q$8='pull down menu'!$A$14,Standards!DA23,IF('Daily data input'!$Q$8='pull down menu'!$A$15,Standards!DK23,IF('Daily data input'!$Q$8='pull down menu'!$A$16,Standards!DU23,IF('Daily data input'!$Q$8='pull down menu'!$A$17,Standards!EE23,IF('Daily data input'!$Q$8='pull down menu'!$A$18,Standards!EO23)))))))))))))))</f>
        <v>94.5</v>
      </c>
      <c r="I25" s="184">
        <f>'Daily data input'!$Q$196</f>
        <v>0.93047845625165215</v>
      </c>
      <c r="J25" s="270">
        <f>'Daily data input'!$Q$197</f>
        <v>0</v>
      </c>
      <c r="K25" s="293">
        <f>IF('Daily data input'!$Q$8='pull down menu'!$A$5,Standards!P23,IF('Daily data input'!$Q$8='pull down menu'!$A$6,Standards!Z23,IF('Daily data input'!$Q$8='pull down menu'!$A$4,Standards!F23,IF('Daily data input'!$Q$8='pull down menu'!$A$7,Standards!AJ23,IF('Daily data input'!$Q$8='pull down menu'!$A$8,Standards!AT23,IF('Daily data input'!$Q$8='pull down menu'!$A$9,Standards!BD23,IF('Daily data input'!$Q$8='pull down menu'!$A$10,Standards!BN23,IF('Daily data input'!$Q$8='pull down menu'!$A$11,Standards!BX23,IF('Daily data input'!$Q$8='pull down menu'!$A$12,Standards!CH23,IF('Daily data input'!$Q$8='pull down menu'!$A$13,Standards!CR23,IF('Daily data input'!$Q$8='pull down menu'!$A$14,Standards!DB23,IF('Daily data input'!$Q$8='pull down menu'!$A$15,Standards!DL23,IF('Daily data input'!$Q$8='pull down menu'!$A$16,Standards!DV23,IF('Daily data input'!$Q$8='pull down menu'!$A$17,Standards!EF23,IF('Daily data input'!$Q$8='pull down menu'!$A$18,Standards!EP23)))))))))))))))</f>
        <v>61.700000762939453</v>
      </c>
      <c r="L25" s="270">
        <f t="shared" si="9"/>
        <v>0</v>
      </c>
      <c r="M25" s="293">
        <f t="shared" si="7"/>
        <v>58.30650072097778</v>
      </c>
      <c r="N25" s="185">
        <f>'Daily data input'!$Q$199</f>
        <v>140.5394045534151</v>
      </c>
      <c r="O25" s="299">
        <f>IF('Daily data input'!$Q$8='pull down menu'!$A$5,Standards!R23,IF('Daily data input'!$Q$8='pull down menu'!$A$6,Standards!AB23,IF('Daily data input'!$Q$8='pull down menu'!$A$4,Standards!H23,IF('Daily data input'!$Q$8='pull down menu'!$A$7,Standards!AL23,IF('Daily data input'!$Q$8='pull down menu'!$A$8,Standards!AV23,IF('Daily data input'!$Q$8='pull down menu'!$A$9,Standards!BF23,IF('Daily data input'!$Q$8='pull down menu'!$A$10,Standards!BP23,IF('Daily data input'!$Q$8='pull down menu'!$A$11,Standards!BZ23,IF('Daily data input'!$Q$8='pull down menu'!$A$12,Standards!CJ23,IF('Daily data input'!$Q$8='pull down menu'!$A$13,Standards!CT23,IF('Daily data input'!$Q$8='pull down menu'!$A$14,Standards!DD23,IF('Daily data input'!$Q$8='pull down menu'!$A$15,Standards!DN23,IF('Daily data input'!$Q$8='pull down menu'!$A$16,Standards!DX23,IF('Daily data input'!$Q$8='pull down menu'!$A$17,Standards!EH23,IF('Daily data input'!$Q$8='pull down menu'!$A$18,Standards!ER23)))))))))))))))</f>
        <v>125</v>
      </c>
      <c r="P25" s="185" t="str">
        <f t="shared" si="10"/>
        <v xml:space="preserve"> </v>
      </c>
      <c r="Q25" s="299">
        <f t="shared" si="8"/>
        <v>2.143843284270821</v>
      </c>
      <c r="R25" s="186">
        <f>'Daily data input'!$J$201</f>
        <v>0</v>
      </c>
      <c r="S25" s="305">
        <f t="shared" si="4"/>
        <v>1.8</v>
      </c>
      <c r="T25" s="276">
        <f>IFERROR('Daily data input'!$X$200," ")</f>
        <v>80.257035858024892</v>
      </c>
      <c r="U25" s="299">
        <f>IF('Daily data input'!$Q$8='pull down menu'!$A$5,Standards!U23,IF('Daily data input'!$Q$8='pull down menu'!$A$6,Standards!AE23,IF('Daily data input'!$Q$8='pull down menu'!$A$4,Standards!K23,IF('Daily data input'!$Q$8='pull down menu'!$A$7,Standards!AO23,IF('Daily data input'!$Q$8='pull down menu'!$A$8,Standards!AY23,IF('Daily data input'!$Q$8='pull down menu'!$A$9,Standards!BI23,IF('Daily data input'!$Q$8='pull down menu'!$A$10,Standards!BS23,IF('Daily data input'!$Q$8='pull down menu'!$A$11,Standards!CC23,IF('Daily data input'!$Q$8='pull down menu'!$A$12,Standards!CM23,IF('Daily data input'!$Q$8='pull down menu'!$A$13,Standards!CW23,IF('Daily data input'!$Q$8='pull down menu'!$A$14,Standards!DG23,IF('Daily data input'!$Q$8='pull down menu'!$A$15,Standards!DQ23,IF('Daily data input'!$Q$8='pull down menu'!$A$16,Standards!EA23,IF('Daily data input'!$Q$8='pull down menu'!$A$17,Standards!EK23,IF('Daily data input'!$Q$8='pull down menu'!$A$18,Standards!EU23)))))))))))))))</f>
        <v>95.48</v>
      </c>
      <c r="V25" s="276">
        <f>IFERROR('Daily data input'!$W$196," ")</f>
        <v>80.140909090909091</v>
      </c>
      <c r="W25" s="299">
        <f>IF('Daily data input'!$Q$8='pull down menu'!$A$5,Standards!W23,IF('Daily data input'!$Q$8='pull down menu'!$A$6,Standards!AG23,IF('Daily data input'!$Q$8='pull down menu'!$A$4,Standards!M23,IF('Daily data input'!$Q$8='pull down menu'!$A$7,Standards!AQ23,IF('Daily data input'!$Q$8='pull down menu'!$A$8,Standards!BA23,IF('Daily data input'!$Q$8='pull down menu'!$A$9,Standards!BK23,IF('Daily data input'!$Q$8='pull down menu'!$A$10,Standards!BU23,IF('Daily data input'!$Q$8='pull down menu'!$A$11,Standards!CE23,IF('Daily data input'!$Q$8='pull down menu'!$A$12,Standards!CO23,IF('Daily data input'!$Q$8='pull down menu'!$A$13,Standards!CY23,IF('Daily data input'!$Q$8='pull down menu'!$A$14,Standards!DI23,IF('Daily data input'!$Q$8='pull down menu'!$A$15,Standards!DS23,IF('Daily data input'!$Q$8='pull down menu'!$A$16,Standards!EC23,IF('Daily data input'!$Q$8='pull down menu'!$A$17,Standards!EM23,IF('Daily data input'!$Q$8='pull down menu'!$A$18,Standards!EW23)))))))))))))))</f>
        <v>94.68977000000001</v>
      </c>
      <c r="X25" s="282">
        <f>'Daily data input'!$Q$201</f>
        <v>0</v>
      </c>
      <c r="Y25" s="312">
        <f>IF('Daily data input'!$Q$8='pull down menu'!$A$5,Standards!X23,IF('Daily data input'!$Q$8='pull down menu'!$A$6,Standards!AH23,IF('Daily data input'!$Q$8='pull down menu'!$A$4,Standards!N23,IF('Daily data input'!$Q$8='pull down menu'!$A$7,Standards!AR23,IF('Daily data input'!$Q$8='pull down menu'!$A$8,Standards!BB23,IF('Daily data input'!$Q$8='pull down menu'!$A$9,Standards!BL23,IF('Daily data input'!$Q$8='pull down menu'!$A$10,Standards!BV23,IF('Daily data input'!$Q$8='pull down menu'!$A$11,Standards!CF23,IF('Daily data input'!$Q$8='pull down menu'!$A$12,Standards!CP23,IF('Daily data input'!$Q$8='pull down menu'!$A$13,Standards!CZ23,IF('Daily data input'!$Q$8='pull down menu'!$A$14,Standards!DJ23,IF('Daily data input'!$Q$8='pull down menu'!$A$15,Standards!DT23,IF('Daily data input'!$Q$8='pull down menu'!$A$16,Standards!ED23,IF('Daily data input'!$Q$8='pull down menu'!$A$17,Standards!EN23,IF('Daily data input'!$Q$8='pull down menu'!$A$18,Standards!EX23)))))))))))))))</f>
        <v>1910.0000262260437</v>
      </c>
      <c r="AA25" s="258">
        <f t="shared" si="2"/>
        <v>0</v>
      </c>
      <c r="AB25" s="256">
        <f t="shared" si="3"/>
        <v>225</v>
      </c>
    </row>
    <row r="26" spans="2:28" ht="15" customHeight="1" x14ac:dyDescent="0.3">
      <c r="B26" s="187">
        <f t="shared" si="5"/>
        <v>35</v>
      </c>
      <c r="C26" s="263">
        <f>'Daily data input'!$Q$206</f>
        <v>0.38569424964936883</v>
      </c>
      <c r="D26" s="289">
        <v>0.1</v>
      </c>
      <c r="E26" s="263">
        <f>IFERROR('Daily data input'!$W$207*100," ")</f>
        <v>0.55944055944055948</v>
      </c>
      <c r="F26" s="294">
        <f t="shared" si="6"/>
        <v>1.8000000000000005</v>
      </c>
      <c r="G26" s="271">
        <f>'Daily data input'!$Q$207</f>
        <v>83.390102183931077</v>
      </c>
      <c r="H26" s="294">
        <f>IF('Daily data input'!$Q$8='pull down menu'!$A$5,Standards!O24,IF('Daily data input'!$Q$8='pull down menu'!$A$6,Standards!Y24,IF('Daily data input'!$Q$8='pull down menu'!$A$4,Standards!E24,IF('Daily data input'!$Q$8='pull down menu'!$A$7,Standards!AI24,IF('Daily data input'!$Q$8='pull down menu'!$A$8,Standards!AS24,IF('Daily data input'!$Q$8='pull down menu'!$A$9,Standards!BC24,IF('Daily data input'!$Q$8='pull down menu'!$A$10,Standards!BM24,IF('Daily data input'!$Q$8='pull down menu'!$A$11,Standards!BW24,IF('Daily data input'!$Q$8='pull down menu'!$A$12,Standards!CG24,IF('Daily data input'!$Q$8='pull down menu'!$A$13,Standards!CQ24,IF('Daily data input'!$Q$8='pull down menu'!$A$14,Standards!DA24,IF('Daily data input'!$Q$8='pull down menu'!$A$15,Standards!DK24,IF('Daily data input'!$Q$8='pull down menu'!$A$16,Standards!DU24,IF('Daily data input'!$Q$8='pull down menu'!$A$17,Standards!EE24,IF('Daily data input'!$Q$8='pull down menu'!$A$18,Standards!EO24)))))))))))))))</f>
        <v>94.5</v>
      </c>
      <c r="I26" s="188">
        <f>'Daily data input'!$Q$208</f>
        <v>0.73882748678519949</v>
      </c>
      <c r="J26" s="271">
        <f>'Daily data input'!$Q$209</f>
        <v>0</v>
      </c>
      <c r="K26" s="294">
        <f>IF('Daily data input'!$Q$8='pull down menu'!$A$5,Standards!P24,IF('Daily data input'!$Q$8='pull down menu'!$A$6,Standards!Z24,IF('Daily data input'!$Q$8='pull down menu'!$A$4,Standards!F24,IF('Daily data input'!$Q$8='pull down menu'!$A$7,Standards!AJ24,IF('Daily data input'!$Q$8='pull down menu'!$A$8,Standards!AT24,IF('Daily data input'!$Q$8='pull down menu'!$A$9,Standards!BD24,IF('Daily data input'!$Q$8='pull down menu'!$A$10,Standards!BN24,IF('Daily data input'!$Q$8='pull down menu'!$A$11,Standards!BX24,IF('Daily data input'!$Q$8='pull down menu'!$A$12,Standards!CH24,IF('Daily data input'!$Q$8='pull down menu'!$A$13,Standards!CR24,IF('Daily data input'!$Q$8='pull down menu'!$A$14,Standards!DB24,IF('Daily data input'!$Q$8='pull down menu'!$A$15,Standards!DL24,IF('Daily data input'!$Q$8='pull down menu'!$A$16,Standards!DV24,IF('Daily data input'!$Q$8='pull down menu'!$A$17,Standards!EF24,IF('Daily data input'!$Q$8='pull down menu'!$A$18,Standards!EP24)))))))))))))))</f>
        <v>61.799999237060547</v>
      </c>
      <c r="L26" s="271">
        <f t="shared" si="9"/>
        <v>0</v>
      </c>
      <c r="M26" s="294">
        <f t="shared" si="7"/>
        <v>58.400999279022216</v>
      </c>
      <c r="N26" s="189">
        <f>'Daily data input'!$Q$211</f>
        <v>140.53997194950912</v>
      </c>
      <c r="O26" s="300">
        <f>IF('Daily data input'!$Q$8='pull down menu'!$A$5,Standards!R24,IF('Daily data input'!$Q$8='pull down menu'!$A$6,Standards!AB24,IF('Daily data input'!$Q$8='pull down menu'!$A$4,Standards!H24,IF('Daily data input'!$Q$8='pull down menu'!$A$7,Standards!AL24,IF('Daily data input'!$Q$8='pull down menu'!$A$8,Standards!AV24,IF('Daily data input'!$Q$8='pull down menu'!$A$9,Standards!BF24,IF('Daily data input'!$Q$8='pull down menu'!$A$10,Standards!BP24,IF('Daily data input'!$Q$8='pull down menu'!$A$11,Standards!BZ24,IF('Daily data input'!$Q$8='pull down menu'!$A$12,Standards!CJ24,IF('Daily data input'!$Q$8='pull down menu'!$A$13,Standards!CT24,IF('Daily data input'!$Q$8='pull down menu'!$A$14,Standards!DD24,IF('Daily data input'!$Q$8='pull down menu'!$A$15,Standards!DN24,IF('Daily data input'!$Q$8='pull down menu'!$A$16,Standards!DX24,IF('Daily data input'!$Q$8='pull down menu'!$A$17,Standards!EH24,IF('Daily data input'!$Q$8='pull down menu'!$A$18,Standards!ER24)))))))))))))))</f>
        <v>125</v>
      </c>
      <c r="P26" s="189" t="str">
        <f t="shared" si="10"/>
        <v xml:space="preserve"> </v>
      </c>
      <c r="Q26" s="300">
        <f t="shared" si="8"/>
        <v>2.1403743350826585</v>
      </c>
      <c r="R26" s="190">
        <f>'Daily data input'!$J$213</f>
        <v>0</v>
      </c>
      <c r="S26" s="306">
        <f t="shared" si="4"/>
        <v>1.8</v>
      </c>
      <c r="T26" s="277">
        <f>IFERROR('Daily data input'!$X$212," ")</f>
        <v>86.094343010900062</v>
      </c>
      <c r="U26" s="300">
        <f>IF('Daily data input'!$Q$8='pull down menu'!$A$5,Standards!U24,IF('Daily data input'!$Q$8='pull down menu'!$A$6,Standards!AE24,IF('Daily data input'!$Q$8='pull down menu'!$A$4,Standards!K24,IF('Daily data input'!$Q$8='pull down menu'!$A$7,Standards!AO24,IF('Daily data input'!$Q$8='pull down menu'!$A$8,Standards!AY24,IF('Daily data input'!$Q$8='pull down menu'!$A$9,Standards!BI24,IF('Daily data input'!$Q$8='pull down menu'!$A$10,Standards!BS24,IF('Daily data input'!$Q$8='pull down menu'!$A$11,Standards!CC24,IF('Daily data input'!$Q$8='pull down menu'!$A$12,Standards!CM24,IF('Daily data input'!$Q$8='pull down menu'!$A$13,Standards!CW24,IF('Daily data input'!$Q$8='pull down menu'!$A$14,Standards!DG24,IF('Daily data input'!$Q$8='pull down menu'!$A$15,Standards!DQ24,IF('Daily data input'!$Q$8='pull down menu'!$A$16,Standards!EA24,IF('Daily data input'!$Q$8='pull down menu'!$A$17,Standards!EK24,IF('Daily data input'!$Q$8='pull down menu'!$A$18,Standards!EU24)))))))))))))))</f>
        <v>102.095</v>
      </c>
      <c r="V26" s="277">
        <f>IFERROR('Daily data input'!$W$208," ")</f>
        <v>85.961888111888115</v>
      </c>
      <c r="W26" s="300">
        <f>IF('Daily data input'!$Q$8='pull down menu'!$A$5,Standards!W24,IF('Daily data input'!$Q$8='pull down menu'!$A$6,Standards!AG24,IF('Daily data input'!$Q$8='pull down menu'!$A$4,Standards!M24,IF('Daily data input'!$Q$8='pull down menu'!$A$7,Standards!AQ24,IF('Daily data input'!$Q$8='pull down menu'!$A$8,Standards!BA24,IF('Daily data input'!$Q$8='pull down menu'!$A$9,Standards!BK24,IF('Daily data input'!$Q$8='pull down menu'!$A$10,Standards!BU24,IF('Daily data input'!$Q$8='pull down menu'!$A$11,Standards!CE24,IF('Daily data input'!$Q$8='pull down menu'!$A$12,Standards!CO24,IF('Daily data input'!$Q$8='pull down menu'!$A$13,Standards!CY24,IF('Daily data input'!$Q$8='pull down menu'!$A$14,Standards!DI24,IF('Daily data input'!$Q$8='pull down menu'!$A$15,Standards!DS24,IF('Daily data input'!$Q$8='pull down menu'!$A$16,Standards!EC24,IF('Daily data input'!$Q$8='pull down menu'!$A$17,Standards!EM24,IF('Daily data input'!$Q$8='pull down menu'!$A$18,Standards!EW24)))))))))))))))</f>
        <v>101.19893</v>
      </c>
      <c r="X26" s="283">
        <f>'Daily data input'!$Q$213</f>
        <v>0</v>
      </c>
      <c r="Y26" s="313">
        <f>IF('Daily data input'!$Q$8='pull down menu'!$A$5,Standards!X24,IF('Daily data input'!$Q$8='pull down menu'!$A$6,Standards!AH24,IF('Daily data input'!$Q$8='pull down menu'!$A$4,Standards!N24,IF('Daily data input'!$Q$8='pull down menu'!$A$7,Standards!AR24,IF('Daily data input'!$Q$8='pull down menu'!$A$8,Standards!BB24,IF('Daily data input'!$Q$8='pull down menu'!$A$9,Standards!BL24,IF('Daily data input'!$Q$8='pull down menu'!$A$10,Standards!BV24,IF('Daily data input'!$Q$8='pull down menu'!$A$11,Standards!CF24,IF('Daily data input'!$Q$8='pull down menu'!$A$12,Standards!CP24,IF('Daily data input'!$Q$8='pull down menu'!$A$13,Standards!CZ24,IF('Daily data input'!$Q$8='pull down menu'!$A$14,Standards!DJ24,IF('Daily data input'!$Q$8='pull down menu'!$A$15,Standards!DT24,IF('Daily data input'!$Q$8='pull down menu'!$A$16,Standards!ED24,IF('Daily data input'!$Q$8='pull down menu'!$A$17,Standards!EN24,IF('Daily data input'!$Q$8='pull down menu'!$A$18,Standards!EX24)))))))))))))))</f>
        <v>1910.0000262260437</v>
      </c>
      <c r="AA26" s="258">
        <f t="shared" si="2"/>
        <v>0</v>
      </c>
      <c r="AB26" s="256">
        <f t="shared" si="3"/>
        <v>225</v>
      </c>
    </row>
    <row r="27" spans="2:28" ht="15" customHeight="1" x14ac:dyDescent="0.3">
      <c r="B27" s="183">
        <f>B26+1</f>
        <v>36</v>
      </c>
      <c r="C27" s="262">
        <f>'Daily data input'!$Q$216</f>
        <v>3.5174111853675694E-2</v>
      </c>
      <c r="D27" s="288">
        <v>0.1</v>
      </c>
      <c r="E27" s="262">
        <f>IFERROR('Daily data input'!$W$217*100," ")</f>
        <v>0.59440559440559437</v>
      </c>
      <c r="F27" s="293">
        <f t="shared" si="6"/>
        <v>1.9000000000000006</v>
      </c>
      <c r="G27" s="270">
        <f>'Daily data input'!$Q$217</f>
        <v>87.332294859554793</v>
      </c>
      <c r="H27" s="293">
        <f>IF('Daily data input'!$Q$8='pull down menu'!$A$5,Standards!O25,IF('Daily data input'!$Q$8='pull down menu'!$A$6,Standards!Y25,IF('Daily data input'!$Q$8='pull down menu'!$A$4,Standards!E25,IF('Daily data input'!$Q$8='pull down menu'!$A$7,Standards!AI25,IF('Daily data input'!$Q$8='pull down menu'!$A$8,Standards!AS25,IF('Daily data input'!$Q$8='pull down menu'!$A$9,Standards!BC25,IF('Daily data input'!$Q$8='pull down menu'!$A$10,Standards!BM25,IF('Daily data input'!$Q$8='pull down menu'!$A$11,Standards!BW25,IF('Daily data input'!$Q$8='pull down menu'!$A$12,Standards!CG25,IF('Daily data input'!$Q$8='pull down menu'!$A$13,Standards!CQ25,IF('Daily data input'!$Q$8='pull down menu'!$A$14,Standards!DA25,IF('Daily data input'!$Q$8='pull down menu'!$A$15,Standards!DK25,IF('Daily data input'!$Q$8='pull down menu'!$A$16,Standards!DU25,IF('Daily data input'!$Q$8='pull down menu'!$A$17,Standards!EE25,IF('Daily data input'!$Q$8='pull down menu'!$A$18,Standards!EO25)))))))))))))))</f>
        <v>93.5</v>
      </c>
      <c r="I27" s="184">
        <f>'Daily data input'!$Q$218</f>
        <v>0.95512082853855007</v>
      </c>
      <c r="J27" s="270">
        <f>'Daily data input'!$Q$219</f>
        <v>0</v>
      </c>
      <c r="K27" s="293">
        <f>IF('Daily data input'!$Q$8='pull down menu'!$A$5,Standards!P25,IF('Daily data input'!$Q$8='pull down menu'!$A$6,Standards!Z25,IF('Daily data input'!$Q$8='pull down menu'!$A$4,Standards!F25,IF('Daily data input'!$Q$8='pull down menu'!$A$7,Standards!AJ25,IF('Daily data input'!$Q$8='pull down menu'!$A$8,Standards!AT25,IF('Daily data input'!$Q$8='pull down menu'!$A$9,Standards!BD25,IF('Daily data input'!$Q$8='pull down menu'!$A$10,Standards!BN25,IF('Daily data input'!$Q$8='pull down menu'!$A$11,Standards!BX25,IF('Daily data input'!$Q$8='pull down menu'!$A$12,Standards!CH25,IF('Daily data input'!$Q$8='pull down menu'!$A$13,Standards!CR25,IF('Daily data input'!$Q$8='pull down menu'!$A$14,Standards!DB25,IF('Daily data input'!$Q$8='pull down menu'!$A$15,Standards!DL25,IF('Daily data input'!$Q$8='pull down menu'!$A$16,Standards!DV25,IF('Daily data input'!$Q$8='pull down menu'!$A$17,Standards!EF25,IF('Daily data input'!$Q$8='pull down menu'!$A$18,Standards!EP25)))))))))))))))</f>
        <v>61.899999618530273</v>
      </c>
      <c r="L27" s="270">
        <f t="shared" si="9"/>
        <v>0</v>
      </c>
      <c r="M27" s="293">
        <f t="shared" si="7"/>
        <v>57.876499643325808</v>
      </c>
      <c r="N27" s="185">
        <f>'Daily data input'!$Q$221</f>
        <v>143.12305914275663</v>
      </c>
      <c r="O27" s="299">
        <f>IF('Daily data input'!$Q$8='pull down menu'!$A$5,Standards!R25,IF('Daily data input'!$Q$8='pull down menu'!$A$6,Standards!AB25,IF('Daily data input'!$Q$8='pull down menu'!$A$4,Standards!H25,IF('Daily data input'!$Q$8='pull down menu'!$A$7,Standards!AL25,IF('Daily data input'!$Q$8='pull down menu'!$A$8,Standards!AV25,IF('Daily data input'!$Q$8='pull down menu'!$A$9,Standards!BF25,IF('Daily data input'!$Q$8='pull down menu'!$A$10,Standards!BP25,IF('Daily data input'!$Q$8='pull down menu'!$A$11,Standards!BZ25,IF('Daily data input'!$Q$8='pull down menu'!$A$12,Standards!CJ25,IF('Daily data input'!$Q$8='pull down menu'!$A$13,Standards!CT25,IF('Daily data input'!$Q$8='pull down menu'!$A$14,Standards!DD25,IF('Daily data input'!$Q$8='pull down menu'!$A$15,Standards!DN25,IF('Daily data input'!$Q$8='pull down menu'!$A$16,Standards!DX25,IF('Daily data input'!$Q$8='pull down menu'!$A$17,Standards!EH25,IF('Daily data input'!$Q$8='pull down menu'!$A$18,Standards!ER25)))))))))))))))</f>
        <v>125</v>
      </c>
      <c r="P27" s="185" t="str">
        <f t="shared" si="10"/>
        <v xml:space="preserve"> </v>
      </c>
      <c r="Q27" s="299">
        <f t="shared" si="8"/>
        <v>2.1597712503405471</v>
      </c>
      <c r="R27" s="186">
        <f>'Daily data input'!$J$223</f>
        <v>0</v>
      </c>
      <c r="S27" s="305">
        <f t="shared" si="4"/>
        <v>1.8</v>
      </c>
      <c r="T27" s="276">
        <f>IFERROR('Daily data input'!$X$222," ")</f>
        <v>92.207603651068894</v>
      </c>
      <c r="U27" s="299">
        <f>IF('Daily data input'!$Q$8='pull down menu'!$A$5,Standards!U25,IF('Daily data input'!$Q$8='pull down menu'!$A$6,Standards!AE25,IF('Daily data input'!$Q$8='pull down menu'!$A$4,Standards!K25,IF('Daily data input'!$Q$8='pull down menu'!$A$7,Standards!AO25,IF('Daily data input'!$Q$8='pull down menu'!$A$8,Standards!AY25,IF('Daily data input'!$Q$8='pull down menu'!$A$9,Standards!BI25,IF('Daily data input'!$Q$8='pull down menu'!$A$10,Standards!BS25,IF('Daily data input'!$Q$8='pull down menu'!$A$11,Standards!CC25,IF('Daily data input'!$Q$8='pull down menu'!$A$12,Standards!CM25,IF('Daily data input'!$Q$8='pull down menu'!$A$13,Standards!CW25,IF('Daily data input'!$Q$8='pull down menu'!$A$14,Standards!DG25,IF('Daily data input'!$Q$8='pull down menu'!$A$15,Standards!DQ25,IF('Daily data input'!$Q$8='pull down menu'!$A$16,Standards!EA25,IF('Daily data input'!$Q$8='pull down menu'!$A$17,Standards!EK25,IF('Daily data input'!$Q$8='pull down menu'!$A$18,Standards!EU25)))))))))))))))</f>
        <v>108.64</v>
      </c>
      <c r="V27" s="276">
        <f>IFERROR('Daily data input'!$W$218," ")</f>
        <v>92.038811188811195</v>
      </c>
      <c r="W27" s="299">
        <f>IF('Daily data input'!$Q$8='pull down menu'!$A$5,Standards!W25,IF('Daily data input'!$Q$8='pull down menu'!$A$6,Standards!AG25,IF('Daily data input'!$Q$8='pull down menu'!$A$4,Standards!M25,IF('Daily data input'!$Q$8='pull down menu'!$A$7,Standards!AQ25,IF('Daily data input'!$Q$8='pull down menu'!$A$8,Standards!BA25,IF('Daily data input'!$Q$8='pull down menu'!$A$9,Standards!BK25,IF('Daily data input'!$Q$8='pull down menu'!$A$10,Standards!BU25,IF('Daily data input'!$Q$8='pull down menu'!$A$11,Standards!CE25,IF('Daily data input'!$Q$8='pull down menu'!$A$12,Standards!CO25,IF('Daily data input'!$Q$8='pull down menu'!$A$13,Standards!CY25,IF('Daily data input'!$Q$8='pull down menu'!$A$14,Standards!DI25,IF('Daily data input'!$Q$8='pull down menu'!$A$15,Standards!DS25,IF('Daily data input'!$Q$8='pull down menu'!$A$16,Standards!EC25,IF('Daily data input'!$Q$8='pull down menu'!$A$17,Standards!EM25,IF('Daily data input'!$Q$8='pull down menu'!$A$18,Standards!EW25)))))))))))))))</f>
        <v>107.632665</v>
      </c>
      <c r="X27" s="282">
        <f>'Daily data input'!$Q$223</f>
        <v>0</v>
      </c>
      <c r="Y27" s="312">
        <f>IF('Daily data input'!$Q$8='pull down menu'!$A$5,Standards!X25,IF('Daily data input'!$Q$8='pull down menu'!$A$6,Standards!AH25,IF('Daily data input'!$Q$8='pull down menu'!$A$4,Standards!N25,IF('Daily data input'!$Q$8='pull down menu'!$A$7,Standards!AR25,IF('Daily data input'!$Q$8='pull down menu'!$A$8,Standards!BB25,IF('Daily data input'!$Q$8='pull down menu'!$A$9,Standards!BL25,IF('Daily data input'!$Q$8='pull down menu'!$A$10,Standards!BV25,IF('Daily data input'!$Q$8='pull down menu'!$A$11,Standards!CF25,IF('Daily data input'!$Q$8='pull down menu'!$A$12,Standards!CP25,IF('Daily data input'!$Q$8='pull down menu'!$A$13,Standards!CZ25,IF('Daily data input'!$Q$8='pull down menu'!$A$14,Standards!DJ25,IF('Daily data input'!$Q$8='pull down menu'!$A$15,Standards!DT25,IF('Daily data input'!$Q$8='pull down menu'!$A$16,Standards!ED25,IF('Daily data input'!$Q$8='pull down menu'!$A$17,Standards!EN25,IF('Daily data input'!$Q$8='pull down menu'!$A$18,Standards!EX25)))))))))))))))</f>
        <v>1920.0000166893005</v>
      </c>
      <c r="AA27" s="258">
        <f t="shared" si="2"/>
        <v>0</v>
      </c>
      <c r="AB27" s="256">
        <f t="shared" si="3"/>
        <v>225</v>
      </c>
    </row>
    <row r="28" spans="2:28" ht="15" customHeight="1" x14ac:dyDescent="0.3">
      <c r="B28" s="187">
        <f t="shared" ref="B28:B91" si="11">B27+1</f>
        <v>37</v>
      </c>
      <c r="C28" s="263">
        <f>'Daily data input'!$Q$226</f>
        <v>0</v>
      </c>
      <c r="D28" s="289">
        <v>0.1</v>
      </c>
      <c r="E28" s="263">
        <f>IFERROR('Daily data input'!$W$227*100," ")</f>
        <v>0.59440559440559437</v>
      </c>
      <c r="F28" s="294">
        <f t="shared" si="6"/>
        <v>2.0000000000000004</v>
      </c>
      <c r="G28" s="271">
        <f>'Daily data input'!$Q$227</f>
        <v>93.613386261996894</v>
      </c>
      <c r="H28" s="294">
        <f>IF('Daily data input'!$Q$8='pull down menu'!$A$5,Standards!O26,IF('Daily data input'!$Q$8='pull down menu'!$A$6,Standards!Y26,IF('Daily data input'!$Q$8='pull down menu'!$A$4,Standards!E26,IF('Daily data input'!$Q$8='pull down menu'!$A$7,Standards!AI26,IF('Daily data input'!$Q$8='pull down menu'!$A$8,Standards!AS26,IF('Daily data input'!$Q$8='pull down menu'!$A$9,Standards!BC26,IF('Daily data input'!$Q$8='pull down menu'!$A$10,Standards!BM26,IF('Daily data input'!$Q$8='pull down menu'!$A$11,Standards!BW26,IF('Daily data input'!$Q$8='pull down menu'!$A$12,Standards!CG26,IF('Daily data input'!$Q$8='pull down menu'!$A$13,Standards!CQ26,IF('Daily data input'!$Q$8='pull down menu'!$A$14,Standards!DA26,IF('Daily data input'!$Q$8='pull down menu'!$A$15,Standards!DK26,IF('Daily data input'!$Q$8='pull down menu'!$A$16,Standards!DU26,IF('Daily data input'!$Q$8='pull down menu'!$A$17,Standards!EE26,IF('Daily data input'!$Q$8='pull down menu'!$A$18,Standards!EO26)))))))))))))))</f>
        <v>93.5</v>
      </c>
      <c r="I28" s="188">
        <f>'Daily data input'!$Q$228</f>
        <v>0.92860976918947935</v>
      </c>
      <c r="J28" s="271">
        <f>'Daily data input'!$Q$229</f>
        <v>0</v>
      </c>
      <c r="K28" s="294">
        <f>IF('Daily data input'!$Q$8='pull down menu'!$A$5,Standards!P26,IF('Daily data input'!$Q$8='pull down menu'!$A$6,Standards!Z26,IF('Daily data input'!$Q$8='pull down menu'!$A$4,Standards!F26,IF('Daily data input'!$Q$8='pull down menu'!$A$7,Standards!AJ26,IF('Daily data input'!$Q$8='pull down menu'!$A$8,Standards!AT26,IF('Daily data input'!$Q$8='pull down menu'!$A$9,Standards!BD26,IF('Daily data input'!$Q$8='pull down menu'!$A$10,Standards!BN26,IF('Daily data input'!$Q$8='pull down menu'!$A$11,Standards!BX26,IF('Daily data input'!$Q$8='pull down menu'!$A$12,Standards!CH26,IF('Daily data input'!$Q$8='pull down menu'!$A$13,Standards!CR26,IF('Daily data input'!$Q$8='pull down menu'!$A$14,Standards!DB26,IF('Daily data input'!$Q$8='pull down menu'!$A$15,Standards!DL26,IF('Daily data input'!$Q$8='pull down menu'!$A$16,Standards!DV26,IF('Daily data input'!$Q$8='pull down menu'!$A$17,Standards!EF26,IF('Daily data input'!$Q$8='pull down menu'!$A$18,Standards!EP26)))))))))))))))</f>
        <v>62</v>
      </c>
      <c r="L28" s="271">
        <f t="shared" si="9"/>
        <v>0</v>
      </c>
      <c r="M28" s="294">
        <f t="shared" si="7"/>
        <v>57.970000000000006</v>
      </c>
      <c r="N28" s="189">
        <f>'Daily data input'!$Q$231</f>
        <v>143.55328877945831</v>
      </c>
      <c r="O28" s="300">
        <f>IF('Daily data input'!$Q$8='pull down menu'!$A$5,Standards!R26,IF('Daily data input'!$Q$8='pull down menu'!$A$6,Standards!AB26,IF('Daily data input'!$Q$8='pull down menu'!$A$4,Standards!H26,IF('Daily data input'!$Q$8='pull down menu'!$A$7,Standards!AL26,IF('Daily data input'!$Q$8='pull down menu'!$A$8,Standards!AV26,IF('Daily data input'!$Q$8='pull down menu'!$A$9,Standards!BF26,IF('Daily data input'!$Q$8='pull down menu'!$A$10,Standards!BP26,IF('Daily data input'!$Q$8='pull down menu'!$A$11,Standards!BZ26,IF('Daily data input'!$Q$8='pull down menu'!$A$12,Standards!CJ26,IF('Daily data input'!$Q$8='pull down menu'!$A$13,Standards!CT26,IF('Daily data input'!$Q$8='pull down menu'!$A$14,Standards!DD26,IF('Daily data input'!$Q$8='pull down menu'!$A$15,Standards!DN26,IF('Daily data input'!$Q$8='pull down menu'!$A$16,Standards!DX26,IF('Daily data input'!$Q$8='pull down menu'!$A$17,Standards!EH26,IF('Daily data input'!$Q$8='pull down menu'!$A$18,Standards!ER26)))))))))))))))</f>
        <v>125</v>
      </c>
      <c r="P28" s="189" t="str">
        <f t="shared" si="10"/>
        <v xml:space="preserve"> </v>
      </c>
      <c r="Q28" s="300">
        <f t="shared" si="8"/>
        <v>2.1562877350353631</v>
      </c>
      <c r="R28" s="190">
        <f>'Daily data input'!$J$233</f>
        <v>0</v>
      </c>
      <c r="S28" s="306">
        <f t="shared" si="4"/>
        <v>1.8</v>
      </c>
      <c r="T28" s="277">
        <f>IFERROR('Daily data input'!$X$232," ")</f>
        <v>98.760540689408671</v>
      </c>
      <c r="U28" s="300">
        <f>IF('Daily data input'!$Q$8='pull down menu'!$A$5,Standards!U26,IF('Daily data input'!$Q$8='pull down menu'!$A$6,Standards!AE26,IF('Daily data input'!$Q$8='pull down menu'!$A$4,Standards!K26,IF('Daily data input'!$Q$8='pull down menu'!$A$7,Standards!AO26,IF('Daily data input'!$Q$8='pull down menu'!$A$8,Standards!AY26,IF('Daily data input'!$Q$8='pull down menu'!$A$9,Standards!BI26,IF('Daily data input'!$Q$8='pull down menu'!$A$10,Standards!BS26,IF('Daily data input'!$Q$8='pull down menu'!$A$11,Standards!CC26,IF('Daily data input'!$Q$8='pull down menu'!$A$12,Standards!CM26,IF('Daily data input'!$Q$8='pull down menu'!$A$13,Standards!CW26,IF('Daily data input'!$Q$8='pull down menu'!$A$14,Standards!DG26,IF('Daily data input'!$Q$8='pull down menu'!$A$15,Standards!DQ26,IF('Daily data input'!$Q$8='pull down menu'!$A$16,Standards!EA26,IF('Daily data input'!$Q$8='pull down menu'!$A$17,Standards!EK26,IF('Daily data input'!$Q$8='pull down menu'!$A$18,Standards!EU26)))))))))))))))</f>
        <v>115.185</v>
      </c>
      <c r="V28" s="277">
        <f>IFERROR('Daily data input'!$W$228," ")</f>
        <v>98.552797202797208</v>
      </c>
      <c r="W28" s="300">
        <f>IF('Daily data input'!$Q$8='pull down menu'!$A$5,Standards!W26,IF('Daily data input'!$Q$8='pull down menu'!$A$6,Standards!AG26,IF('Daily data input'!$Q$8='pull down menu'!$A$4,Standards!M26,IF('Daily data input'!$Q$8='pull down menu'!$A$7,Standards!AQ26,IF('Daily data input'!$Q$8='pull down menu'!$A$8,Standards!BA26,IF('Daily data input'!$Q$8='pull down menu'!$A$9,Standards!BK26,IF('Daily data input'!$Q$8='pull down menu'!$A$10,Standards!BU26,IF('Daily data input'!$Q$8='pull down menu'!$A$11,Standards!CE26,IF('Daily data input'!$Q$8='pull down menu'!$A$12,Standards!CO26,IF('Daily data input'!$Q$8='pull down menu'!$A$13,Standards!CY26,IF('Daily data input'!$Q$8='pull down menu'!$A$14,Standards!DI26,IF('Daily data input'!$Q$8='pull down menu'!$A$15,Standards!DS26,IF('Daily data input'!$Q$8='pull down menu'!$A$16,Standards!EC26,IF('Daily data input'!$Q$8='pull down menu'!$A$17,Standards!EM26,IF('Daily data input'!$Q$8='pull down menu'!$A$18,Standards!EW26)))))))))))))))</f>
        <v>114.059855</v>
      </c>
      <c r="X28" s="283">
        <f>'Daily data input'!$Q$233</f>
        <v>0</v>
      </c>
      <c r="Y28" s="313">
        <f>IF('Daily data input'!$Q$8='pull down menu'!$A$5,Standards!X26,IF('Daily data input'!$Q$8='pull down menu'!$A$6,Standards!AH26,IF('Daily data input'!$Q$8='pull down menu'!$A$4,Standards!N26,IF('Daily data input'!$Q$8='pull down menu'!$A$7,Standards!AR26,IF('Daily data input'!$Q$8='pull down menu'!$A$8,Standards!BB26,IF('Daily data input'!$Q$8='pull down menu'!$A$9,Standards!BL26,IF('Daily data input'!$Q$8='pull down menu'!$A$10,Standards!BV26,IF('Daily data input'!$Q$8='pull down menu'!$A$11,Standards!CF26,IF('Daily data input'!$Q$8='pull down menu'!$A$12,Standards!CP26,IF('Daily data input'!$Q$8='pull down menu'!$A$13,Standards!CZ26,IF('Daily data input'!$Q$8='pull down menu'!$A$14,Standards!DJ26,IF('Daily data input'!$Q$8='pull down menu'!$A$15,Standards!DT26,IF('Daily data input'!$Q$8='pull down menu'!$A$16,Standards!ED26,IF('Daily data input'!$Q$8='pull down menu'!$A$17,Standards!EN26,IF('Daily data input'!$Q$8='pull down menu'!$A$18,Standards!EX26)))))))))))))))</f>
        <v>1920.0000166893005</v>
      </c>
      <c r="AA28" s="258">
        <f t="shared" si="2"/>
        <v>0</v>
      </c>
      <c r="AB28" s="256">
        <f t="shared" si="3"/>
        <v>225</v>
      </c>
    </row>
    <row r="29" spans="2:28" ht="15" customHeight="1" x14ac:dyDescent="0.3">
      <c r="B29" s="183">
        <f t="shared" si="11"/>
        <v>38</v>
      </c>
      <c r="C29" s="262">
        <f>'Daily data input'!$Q$236</f>
        <v>0</v>
      </c>
      <c r="D29" s="288">
        <v>0.1</v>
      </c>
      <c r="E29" s="262">
        <f>IFERROR('Daily data input'!$W$237*100," ")</f>
        <v>0.59440559440559437</v>
      </c>
      <c r="F29" s="293">
        <f t="shared" si="6"/>
        <v>2.1000000000000005</v>
      </c>
      <c r="G29" s="270">
        <f>'Daily data input'!$Q$237</f>
        <v>92.166222802874231</v>
      </c>
      <c r="H29" s="293">
        <f>IF('Daily data input'!$Q$8='pull down menu'!$A$5,Standards!O27,IF('Daily data input'!$Q$8='pull down menu'!$A$6,Standards!Y27,IF('Daily data input'!$Q$8='pull down menu'!$A$4,Standards!E27,IF('Daily data input'!$Q$8='pull down menu'!$A$7,Standards!AI27,IF('Daily data input'!$Q$8='pull down menu'!$A$8,Standards!AS27,IF('Daily data input'!$Q$8='pull down menu'!$A$9,Standards!BC27,IF('Daily data input'!$Q$8='pull down menu'!$A$10,Standards!BM27,IF('Daily data input'!$Q$8='pull down menu'!$A$11,Standards!BW27,IF('Daily data input'!$Q$8='pull down menu'!$A$12,Standards!CG27,IF('Daily data input'!$Q$8='pull down menu'!$A$13,Standards!CQ27,IF('Daily data input'!$Q$8='pull down menu'!$A$14,Standards!DA27,IF('Daily data input'!$Q$8='pull down menu'!$A$15,Standards!DK27,IF('Daily data input'!$Q$8='pull down menu'!$A$16,Standards!DU27,IF('Daily data input'!$Q$8='pull down menu'!$A$17,Standards!EE27,IF('Daily data input'!$Q$8='pull down menu'!$A$18,Standards!EO27)))))))))))))))</f>
        <v>93.5</v>
      </c>
      <c r="I29" s="184">
        <f>'Daily data input'!$Q$238</f>
        <v>0.6869479882237487</v>
      </c>
      <c r="J29" s="270">
        <f>'Daily data input'!$Q$239</f>
        <v>0</v>
      </c>
      <c r="K29" s="293">
        <f>IF('Daily data input'!$Q$8='pull down menu'!$A$5,Standards!P27,IF('Daily data input'!$Q$8='pull down menu'!$A$6,Standards!Z27,IF('Daily data input'!$Q$8='pull down menu'!$A$4,Standards!F27,IF('Daily data input'!$Q$8='pull down menu'!$A$7,Standards!AJ27,IF('Daily data input'!$Q$8='pull down menu'!$A$8,Standards!AT27,IF('Daily data input'!$Q$8='pull down menu'!$A$9,Standards!BD27,IF('Daily data input'!$Q$8='pull down menu'!$A$10,Standards!BN27,IF('Daily data input'!$Q$8='pull down menu'!$A$11,Standards!BX27,IF('Daily data input'!$Q$8='pull down menu'!$A$12,Standards!CH27,IF('Daily data input'!$Q$8='pull down menu'!$A$13,Standards!CR27,IF('Daily data input'!$Q$8='pull down menu'!$A$14,Standards!DB27,IF('Daily data input'!$Q$8='pull down menu'!$A$15,Standards!DL27,IF('Daily data input'!$Q$8='pull down menu'!$A$16,Standards!DV27,IF('Daily data input'!$Q$8='pull down menu'!$A$17,Standards!EF27,IF('Daily data input'!$Q$8='pull down menu'!$A$18,Standards!EP27)))))))))))))))</f>
        <v>62.100000381469727</v>
      </c>
      <c r="L29" s="270">
        <f t="shared" si="9"/>
        <v>0</v>
      </c>
      <c r="M29" s="293">
        <f t="shared" si="7"/>
        <v>58.063500356674197</v>
      </c>
      <c r="N29" s="185">
        <f>'Daily data input'!$Q$241</f>
        <v>141.83237023265161</v>
      </c>
      <c r="O29" s="299">
        <f>IF('Daily data input'!$Q$8='pull down menu'!$A$5,Standards!R27,IF('Daily data input'!$Q$8='pull down menu'!$A$6,Standards!AB27,IF('Daily data input'!$Q$8='pull down menu'!$A$4,Standards!H27,IF('Daily data input'!$Q$8='pull down menu'!$A$7,Standards!AL27,IF('Daily data input'!$Q$8='pull down menu'!$A$8,Standards!AV27,IF('Daily data input'!$Q$8='pull down menu'!$A$9,Standards!BF27,IF('Daily data input'!$Q$8='pull down menu'!$A$10,Standards!BP27,IF('Daily data input'!$Q$8='pull down menu'!$A$11,Standards!BZ27,IF('Daily data input'!$Q$8='pull down menu'!$A$12,Standards!CJ27,IF('Daily data input'!$Q$8='pull down menu'!$A$13,Standards!CT27,IF('Daily data input'!$Q$8='pull down menu'!$A$14,Standards!DD27,IF('Daily data input'!$Q$8='pull down menu'!$A$15,Standards!DN27,IF('Daily data input'!$Q$8='pull down menu'!$A$16,Standards!DX27,IF('Daily data input'!$Q$8='pull down menu'!$A$17,Standards!EH27,IF('Daily data input'!$Q$8='pull down menu'!$A$18,Standards!ER27)))))))))))))))</f>
        <v>125</v>
      </c>
      <c r="P29" s="185" t="str">
        <f t="shared" si="10"/>
        <v xml:space="preserve"> </v>
      </c>
      <c r="Q29" s="299">
        <f t="shared" si="8"/>
        <v>2.1528154388238097</v>
      </c>
      <c r="R29" s="186">
        <f>'Daily data input'!$J$243</f>
        <v>0</v>
      </c>
      <c r="S29" s="305">
        <f t="shared" si="4"/>
        <v>1.8</v>
      </c>
      <c r="T29" s="276">
        <f>IFERROR('Daily data input'!$X$242," ")</f>
        <v>105.21217628560987</v>
      </c>
      <c r="U29" s="299">
        <f>IF('Daily data input'!$Q$8='pull down menu'!$A$5,Standards!U27,IF('Daily data input'!$Q$8='pull down menu'!$A$6,Standards!AE27,IF('Daily data input'!$Q$8='pull down menu'!$A$4,Standards!K27,IF('Daily data input'!$Q$8='pull down menu'!$A$7,Standards!AO27,IF('Daily data input'!$Q$8='pull down menu'!$A$8,Standards!AY27,IF('Daily data input'!$Q$8='pull down menu'!$A$9,Standards!BI27,IF('Daily data input'!$Q$8='pull down menu'!$A$10,Standards!BS27,IF('Daily data input'!$Q$8='pull down menu'!$A$11,Standards!CC27,IF('Daily data input'!$Q$8='pull down menu'!$A$12,Standards!CM27,IF('Daily data input'!$Q$8='pull down menu'!$A$13,Standards!CW27,IF('Daily data input'!$Q$8='pull down menu'!$A$14,Standards!DG27,IF('Daily data input'!$Q$8='pull down menu'!$A$15,Standards!DQ27,IF('Daily data input'!$Q$8='pull down menu'!$A$16,Standards!EA27,IF('Daily data input'!$Q$8='pull down menu'!$A$17,Standards!EK27,IF('Daily data input'!$Q$8='pull down menu'!$A$18,Standards!EU27)))))))))))))))</f>
        <v>121.73</v>
      </c>
      <c r="V29" s="276">
        <f>IFERROR('Daily data input'!$W$238," ")</f>
        <v>104.96608391608392</v>
      </c>
      <c r="W29" s="299">
        <f>IF('Daily data input'!$Q$8='pull down menu'!$A$5,Standards!W27,IF('Daily data input'!$Q$8='pull down menu'!$A$6,Standards!AG27,IF('Daily data input'!$Q$8='pull down menu'!$A$4,Standards!M27,IF('Daily data input'!$Q$8='pull down menu'!$A$7,Standards!AQ27,IF('Daily data input'!$Q$8='pull down menu'!$A$8,Standards!BA27,IF('Daily data input'!$Q$8='pull down menu'!$A$9,Standards!BK27,IF('Daily data input'!$Q$8='pull down menu'!$A$10,Standards!BU27,IF('Daily data input'!$Q$8='pull down menu'!$A$11,Standards!CE27,IF('Daily data input'!$Q$8='pull down menu'!$A$12,Standards!CO27,IF('Daily data input'!$Q$8='pull down menu'!$A$13,Standards!CY27,IF('Daily data input'!$Q$8='pull down menu'!$A$14,Standards!DI27,IF('Daily data input'!$Q$8='pull down menu'!$A$15,Standards!DS27,IF('Daily data input'!$Q$8='pull down menu'!$A$16,Standards!EC27,IF('Daily data input'!$Q$8='pull down menu'!$A$17,Standards!EM27,IF('Daily data input'!$Q$8='pull down menu'!$A$18,Standards!EW27)))))))))))))))</f>
        <v>120.48049999999999</v>
      </c>
      <c r="X29" s="282">
        <f>'Daily data input'!$Q$243</f>
        <v>0</v>
      </c>
      <c r="Y29" s="312">
        <f>IF('Daily data input'!$Q$8='pull down menu'!$A$5,Standards!X27,IF('Daily data input'!$Q$8='pull down menu'!$A$6,Standards!AH27,IF('Daily data input'!$Q$8='pull down menu'!$A$4,Standards!N27,IF('Daily data input'!$Q$8='pull down menu'!$A$7,Standards!AR27,IF('Daily data input'!$Q$8='pull down menu'!$A$8,Standards!BB27,IF('Daily data input'!$Q$8='pull down menu'!$A$9,Standards!BL27,IF('Daily data input'!$Q$8='pull down menu'!$A$10,Standards!BV27,IF('Daily data input'!$Q$8='pull down menu'!$A$11,Standards!CF27,IF('Daily data input'!$Q$8='pull down menu'!$A$12,Standards!CP27,IF('Daily data input'!$Q$8='pull down menu'!$A$13,Standards!CZ27,IF('Daily data input'!$Q$8='pull down menu'!$A$14,Standards!DJ27,IF('Daily data input'!$Q$8='pull down menu'!$A$15,Standards!DT27,IF('Daily data input'!$Q$8='pull down menu'!$A$16,Standards!ED27,IF('Daily data input'!$Q$8='pull down menu'!$A$17,Standards!EN27,IF('Daily data input'!$Q$8='pull down menu'!$A$18,Standards!EX27)))))))))))))))</f>
        <v>1920.0000166893005</v>
      </c>
      <c r="AA29" s="258">
        <f t="shared" si="2"/>
        <v>0</v>
      </c>
      <c r="AB29" s="256">
        <f t="shared" si="3"/>
        <v>225</v>
      </c>
    </row>
    <row r="30" spans="2:28" ht="15" customHeight="1" x14ac:dyDescent="0.3">
      <c r="B30" s="187">
        <f t="shared" si="11"/>
        <v>39</v>
      </c>
      <c r="C30" s="263">
        <f>'Daily data input'!$Q$248</f>
        <v>0</v>
      </c>
      <c r="D30" s="289">
        <v>0.1</v>
      </c>
      <c r="E30" s="263">
        <f>IFERROR('Daily data input'!$W$249*100," ")</f>
        <v>0.59440559440559437</v>
      </c>
      <c r="F30" s="294">
        <f t="shared" si="6"/>
        <v>2.2000000000000006</v>
      </c>
      <c r="G30" s="271">
        <f>'Daily data input'!$Q$249</f>
        <v>91.553188281995872</v>
      </c>
      <c r="H30" s="294">
        <f>IF('Daily data input'!$Q$8='pull down menu'!$A$5,Standards!O28,IF('Daily data input'!$Q$8='pull down menu'!$A$6,Standards!Y28,IF('Daily data input'!$Q$8='pull down menu'!$A$4,Standards!E28,IF('Daily data input'!$Q$8='pull down menu'!$A$7,Standards!AI28,IF('Daily data input'!$Q$8='pull down menu'!$A$8,Standards!AS28,IF('Daily data input'!$Q$8='pull down menu'!$A$9,Standards!BC28,IF('Daily data input'!$Q$8='pull down menu'!$A$10,Standards!BM28,IF('Daily data input'!$Q$8='pull down menu'!$A$11,Standards!BW28,IF('Daily data input'!$Q$8='pull down menu'!$A$12,Standards!CG28,IF('Daily data input'!$Q$8='pull down menu'!$A$13,Standards!CQ28,IF('Daily data input'!$Q$8='pull down menu'!$A$14,Standards!DA28,IF('Daily data input'!$Q$8='pull down menu'!$A$15,Standards!DK28,IF('Daily data input'!$Q$8='pull down menu'!$A$16,Standards!DU28,IF('Daily data input'!$Q$8='pull down menu'!$A$17,Standards!EE28,IF('Daily data input'!$Q$8='pull down menu'!$A$18,Standards!EO28)))))))))))))))</f>
        <v>92.5</v>
      </c>
      <c r="I30" s="188">
        <f>'Daily data input'!$Q$250</f>
        <v>0.75740944017563117</v>
      </c>
      <c r="J30" s="271">
        <f>'Daily data input'!$Q$251</f>
        <v>0</v>
      </c>
      <c r="K30" s="294">
        <f>IF('Daily data input'!$Q$8='pull down menu'!$A$5,Standards!P28,IF('Daily data input'!$Q$8='pull down menu'!$A$6,Standards!Z28,IF('Daily data input'!$Q$8='pull down menu'!$A$4,Standards!F28,IF('Daily data input'!$Q$8='pull down menu'!$A$7,Standards!AJ28,IF('Daily data input'!$Q$8='pull down menu'!$A$8,Standards!AT28,IF('Daily data input'!$Q$8='pull down menu'!$A$9,Standards!BD28,IF('Daily data input'!$Q$8='pull down menu'!$A$10,Standards!BN28,IF('Daily data input'!$Q$8='pull down menu'!$A$11,Standards!BX28,IF('Daily data input'!$Q$8='pull down menu'!$A$12,Standards!CH28,IF('Daily data input'!$Q$8='pull down menu'!$A$13,Standards!CR28,IF('Daily data input'!$Q$8='pull down menu'!$A$14,Standards!DB28,IF('Daily data input'!$Q$8='pull down menu'!$A$15,Standards!DL28,IF('Daily data input'!$Q$8='pull down menu'!$A$16,Standards!DV28,IF('Daily data input'!$Q$8='pull down menu'!$A$17,Standards!EF28,IF('Daily data input'!$Q$8='pull down menu'!$A$18,Standards!EP28)))))))))))))))</f>
        <v>62.200000762939453</v>
      </c>
      <c r="L30" s="271">
        <f t="shared" si="9"/>
        <v>0</v>
      </c>
      <c r="M30" s="294">
        <f t="shared" si="7"/>
        <v>57.535000705719</v>
      </c>
      <c r="N30" s="189">
        <f>'Daily data input'!$Q$253</f>
        <v>143.51037636299682</v>
      </c>
      <c r="O30" s="300">
        <f>IF('Daily data input'!$Q$8='pull down menu'!$A$5,Standards!R28,IF('Daily data input'!$Q$8='pull down menu'!$A$6,Standards!AB28,IF('Daily data input'!$Q$8='pull down menu'!$A$4,Standards!H28,IF('Daily data input'!$Q$8='pull down menu'!$A$7,Standards!AL28,IF('Daily data input'!$Q$8='pull down menu'!$A$8,Standards!AV28,IF('Daily data input'!$Q$8='pull down menu'!$A$9,Standards!BF28,IF('Daily data input'!$Q$8='pull down menu'!$A$10,Standards!BP28,IF('Daily data input'!$Q$8='pull down menu'!$A$11,Standards!BZ28,IF('Daily data input'!$Q$8='pull down menu'!$A$12,Standards!CJ28,IF('Daily data input'!$Q$8='pull down menu'!$A$13,Standards!CT28,IF('Daily data input'!$Q$8='pull down menu'!$A$14,Standards!DD28,IF('Daily data input'!$Q$8='pull down menu'!$A$15,Standards!DN28,IF('Daily data input'!$Q$8='pull down menu'!$A$16,Standards!DX28,IF('Daily data input'!$Q$8='pull down menu'!$A$17,Standards!EH28,IF('Daily data input'!$Q$8='pull down menu'!$A$18,Standards!ER28)))))))))))))))</f>
        <v>125</v>
      </c>
      <c r="P30" s="189" t="str">
        <f t="shared" si="10"/>
        <v xml:space="preserve"> </v>
      </c>
      <c r="Q30" s="300">
        <f t="shared" si="8"/>
        <v>2.1725905703791009</v>
      </c>
      <c r="R30" s="190">
        <f>'Daily data input'!$J$255</f>
        <v>0</v>
      </c>
      <c r="S30" s="306">
        <f t="shared" si="4"/>
        <v>1.8</v>
      </c>
      <c r="T30" s="277">
        <f>IFERROR('Daily data input'!$X$254," ")</f>
        <v>111.62089946534958</v>
      </c>
      <c r="U30" s="300">
        <f>IF('Daily data input'!$Q$8='pull down menu'!$A$5,Standards!U28,IF('Daily data input'!$Q$8='pull down menu'!$A$6,Standards!AE28,IF('Daily data input'!$Q$8='pull down menu'!$A$4,Standards!K28,IF('Daily data input'!$Q$8='pull down menu'!$A$7,Standards!AO28,IF('Daily data input'!$Q$8='pull down menu'!$A$8,Standards!AY28,IF('Daily data input'!$Q$8='pull down menu'!$A$9,Standards!BI28,IF('Daily data input'!$Q$8='pull down menu'!$A$10,Standards!BS28,IF('Daily data input'!$Q$8='pull down menu'!$A$11,Standards!CC28,IF('Daily data input'!$Q$8='pull down menu'!$A$12,Standards!CM28,IF('Daily data input'!$Q$8='pull down menu'!$A$13,Standards!CW28,IF('Daily data input'!$Q$8='pull down menu'!$A$14,Standards!DG28,IF('Daily data input'!$Q$8='pull down menu'!$A$15,Standards!DQ28,IF('Daily data input'!$Q$8='pull down menu'!$A$16,Standards!EA28,IF('Daily data input'!$Q$8='pull down menu'!$A$17,Standards!EK28,IF('Daily data input'!$Q$8='pull down menu'!$A$18,Standards!EU28)))))))))))))))</f>
        <v>128.20500000000001</v>
      </c>
      <c r="V30" s="277">
        <f>IFERROR('Daily data input'!$W$250," ")</f>
        <v>111.33671328671329</v>
      </c>
      <c r="W30" s="300">
        <f>IF('Daily data input'!$Q$8='pull down menu'!$A$5,Standards!W28,IF('Daily data input'!$Q$8='pull down menu'!$A$6,Standards!AG28,IF('Daily data input'!$Q$8='pull down menu'!$A$4,Standards!M28,IF('Daily data input'!$Q$8='pull down menu'!$A$7,Standards!AQ28,IF('Daily data input'!$Q$8='pull down menu'!$A$8,Standards!BA28,IF('Daily data input'!$Q$8='pull down menu'!$A$9,Standards!BK28,IF('Daily data input'!$Q$8='pull down menu'!$A$10,Standards!BU28,IF('Daily data input'!$Q$8='pull down menu'!$A$11,Standards!CE28,IF('Daily data input'!$Q$8='pull down menu'!$A$12,Standards!CO28,IF('Daily data input'!$Q$8='pull down menu'!$A$13,Standards!CY28,IF('Daily data input'!$Q$8='pull down menu'!$A$14,Standards!DI28,IF('Daily data input'!$Q$8='pull down menu'!$A$15,Standards!DS28,IF('Daily data input'!$Q$8='pull down menu'!$A$16,Standards!EC28,IF('Daily data input'!$Q$8='pull down menu'!$A$17,Standards!EM28,IF('Daily data input'!$Q$8='pull down menu'!$A$18,Standards!EW28)))))))))))))))</f>
        <v>126.82599999999999</v>
      </c>
      <c r="X30" s="283">
        <f>'Daily data input'!$Q$255</f>
        <v>0</v>
      </c>
      <c r="Y30" s="313">
        <f>IF('Daily data input'!$Q$8='pull down menu'!$A$5,Standards!X28,IF('Daily data input'!$Q$8='pull down menu'!$A$6,Standards!AH28,IF('Daily data input'!$Q$8='pull down menu'!$A$4,Standards!N28,IF('Daily data input'!$Q$8='pull down menu'!$A$7,Standards!AR28,IF('Daily data input'!$Q$8='pull down menu'!$A$8,Standards!BB28,IF('Daily data input'!$Q$8='pull down menu'!$A$9,Standards!BL28,IF('Daily data input'!$Q$8='pull down menu'!$A$10,Standards!BV28,IF('Daily data input'!$Q$8='pull down menu'!$A$11,Standards!CF28,IF('Daily data input'!$Q$8='pull down menu'!$A$12,Standards!CP28,IF('Daily data input'!$Q$8='pull down menu'!$A$13,Standards!CZ28,IF('Daily data input'!$Q$8='pull down menu'!$A$14,Standards!DJ28,IF('Daily data input'!$Q$8='pull down menu'!$A$15,Standards!DT28,IF('Daily data input'!$Q$8='pull down menu'!$A$16,Standards!ED28,IF('Daily data input'!$Q$8='pull down menu'!$A$17,Standards!EN28,IF('Daily data input'!$Q$8='pull down menu'!$A$18,Standards!EX28)))))))))))))))</f>
        <v>1930.0000071525574</v>
      </c>
      <c r="AA30" s="258">
        <f t="shared" si="2"/>
        <v>0</v>
      </c>
      <c r="AB30" s="256">
        <f t="shared" si="3"/>
        <v>225</v>
      </c>
    </row>
    <row r="31" spans="2:28" ht="15" customHeight="1" x14ac:dyDescent="0.3">
      <c r="B31" s="183">
        <f t="shared" si="11"/>
        <v>40</v>
      </c>
      <c r="C31" s="262">
        <f>'Daily data input'!$Q$258</f>
        <v>0.17618040873854829</v>
      </c>
      <c r="D31" s="288">
        <v>0.1</v>
      </c>
      <c r="E31" s="262">
        <f>IFERROR('Daily data input'!$W$259*100," ")</f>
        <v>0.76923076923076927</v>
      </c>
      <c r="F31" s="293">
        <f t="shared" si="6"/>
        <v>2.3000000000000007</v>
      </c>
      <c r="G31" s="270">
        <f>'Daily data input'!$Q$259</f>
        <v>94.080338266384771</v>
      </c>
      <c r="H31" s="293">
        <f>IF('Daily data input'!$Q$8='pull down menu'!$A$5,Standards!O29,IF('Daily data input'!$Q$8='pull down menu'!$A$6,Standards!Y29,IF('Daily data input'!$Q$8='pull down menu'!$A$4,Standards!E29,IF('Daily data input'!$Q$8='pull down menu'!$A$7,Standards!AI29,IF('Daily data input'!$Q$8='pull down menu'!$A$8,Standards!AS29,IF('Daily data input'!$Q$8='pull down menu'!$A$9,Standards!BC29,IF('Daily data input'!$Q$8='pull down menu'!$A$10,Standards!BM29,IF('Daily data input'!$Q$8='pull down menu'!$A$11,Standards!BW29,IF('Daily data input'!$Q$8='pull down menu'!$A$12,Standards!CG29,IF('Daily data input'!$Q$8='pull down menu'!$A$13,Standards!CQ29,IF('Daily data input'!$Q$8='pull down menu'!$A$14,Standards!DA29,IF('Daily data input'!$Q$8='pull down menu'!$A$15,Standards!DK29,IF('Daily data input'!$Q$8='pull down menu'!$A$16,Standards!DU29,IF('Daily data input'!$Q$8='pull down menu'!$A$17,Standards!EE29,IF('Daily data input'!$Q$8='pull down menu'!$A$18,Standards!EO29)))))))))))))))</f>
        <v>92.5</v>
      </c>
      <c r="I31" s="184">
        <f>'Daily data input'!$Q$260</f>
        <v>0.71696094168004276</v>
      </c>
      <c r="J31" s="270">
        <f>'Daily data input'!$Q$261</f>
        <v>0</v>
      </c>
      <c r="K31" s="293">
        <f>IF('Daily data input'!$Q$8='pull down menu'!$A$5,Standards!P29,IF('Daily data input'!$Q$8='pull down menu'!$A$6,Standards!Z29,IF('Daily data input'!$Q$8='pull down menu'!$A$4,Standards!F29,IF('Daily data input'!$Q$8='pull down menu'!$A$7,Standards!AJ29,IF('Daily data input'!$Q$8='pull down menu'!$A$8,Standards!AT29,IF('Daily data input'!$Q$8='pull down menu'!$A$9,Standards!BD29,IF('Daily data input'!$Q$8='pull down menu'!$A$10,Standards!BN29,IF('Daily data input'!$Q$8='pull down menu'!$A$11,Standards!BX29,IF('Daily data input'!$Q$8='pull down menu'!$A$12,Standards!CH29,IF('Daily data input'!$Q$8='pull down menu'!$A$13,Standards!CR29,IF('Daily data input'!$Q$8='pull down menu'!$A$14,Standards!DB29,IF('Daily data input'!$Q$8='pull down menu'!$A$15,Standards!DL29,IF('Daily data input'!$Q$8='pull down menu'!$A$16,Standards!DV29,IF('Daily data input'!$Q$8='pull down menu'!$A$17,Standards!EF29,IF('Daily data input'!$Q$8='pull down menu'!$A$18,Standards!EP29)))))))))))))))</f>
        <v>62.299999237060547</v>
      </c>
      <c r="L31" s="270">
        <f t="shared" si="9"/>
        <v>0</v>
      </c>
      <c r="M31" s="293">
        <f t="shared" si="7"/>
        <v>57.627499294281009</v>
      </c>
      <c r="N31" s="185">
        <f>'Daily data input'!$Q$263</f>
        <v>143.55426356589149</v>
      </c>
      <c r="O31" s="299">
        <f>IF('Daily data input'!$Q$8='pull down menu'!$A$5,Standards!R29,IF('Daily data input'!$Q$8='pull down menu'!$A$6,Standards!AB29,IF('Daily data input'!$Q$8='pull down menu'!$A$4,Standards!H29,IF('Daily data input'!$Q$8='pull down menu'!$A$7,Standards!AL29,IF('Daily data input'!$Q$8='pull down menu'!$A$8,Standards!AV29,IF('Daily data input'!$Q$8='pull down menu'!$A$9,Standards!BF29,IF('Daily data input'!$Q$8='pull down menu'!$A$10,Standards!BP29,IF('Daily data input'!$Q$8='pull down menu'!$A$11,Standards!BZ29,IF('Daily data input'!$Q$8='pull down menu'!$A$12,Standards!CJ29,IF('Daily data input'!$Q$8='pull down menu'!$A$13,Standards!CT29,IF('Daily data input'!$Q$8='pull down menu'!$A$14,Standards!DD29,IF('Daily data input'!$Q$8='pull down menu'!$A$15,Standards!DN29,IF('Daily data input'!$Q$8='pull down menu'!$A$16,Standards!DX29,IF('Daily data input'!$Q$8='pull down menu'!$A$17,Standards!EH29,IF('Daily data input'!$Q$8='pull down menu'!$A$18,Standards!ER29)))))))))))))))</f>
        <v>125</v>
      </c>
      <c r="P31" s="185" t="str">
        <f t="shared" si="10"/>
        <v xml:space="preserve"> </v>
      </c>
      <c r="Q31" s="299">
        <f t="shared" si="8"/>
        <v>2.169103319262113</v>
      </c>
      <c r="R31" s="186">
        <f>'Daily data input'!$J$265</f>
        <v>0</v>
      </c>
      <c r="S31" s="305">
        <f t="shared" si="4"/>
        <v>1.8</v>
      </c>
      <c r="T31" s="276">
        <f>IFERROR('Daily data input'!$X$264," ")</f>
        <v>118.20652314399652</v>
      </c>
      <c r="U31" s="299">
        <f>IF('Daily data input'!$Q$8='pull down menu'!$A$5,Standards!U29,IF('Daily data input'!$Q$8='pull down menu'!$A$6,Standards!AE29,IF('Daily data input'!$Q$8='pull down menu'!$A$4,Standards!K29,IF('Daily data input'!$Q$8='pull down menu'!$A$7,Standards!AO29,IF('Daily data input'!$Q$8='pull down menu'!$A$8,Standards!AY29,IF('Daily data input'!$Q$8='pull down menu'!$A$9,Standards!BI29,IF('Daily data input'!$Q$8='pull down menu'!$A$10,Standards!BS29,IF('Daily data input'!$Q$8='pull down menu'!$A$11,Standards!CC29,IF('Daily data input'!$Q$8='pull down menu'!$A$12,Standards!CM29,IF('Daily data input'!$Q$8='pull down menu'!$A$13,Standards!CW29,IF('Daily data input'!$Q$8='pull down menu'!$A$14,Standards!DG29,IF('Daily data input'!$Q$8='pull down menu'!$A$15,Standards!DQ29,IF('Daily data input'!$Q$8='pull down menu'!$A$16,Standards!EA29,IF('Daily data input'!$Q$8='pull down menu'!$A$17,Standards!EK29,IF('Daily data input'!$Q$8='pull down menu'!$A$18,Standards!EU29)))))))))))))))</f>
        <v>134.68</v>
      </c>
      <c r="V31" s="276">
        <f>IFERROR('Daily data input'!$W$260," ")</f>
        <v>117.87167832167832</v>
      </c>
      <c r="W31" s="299">
        <f>IF('Daily data input'!$Q$8='pull down menu'!$A$5,Standards!W29,IF('Daily data input'!$Q$8='pull down menu'!$A$6,Standards!AG29,IF('Daily data input'!$Q$8='pull down menu'!$A$4,Standards!M29,IF('Daily data input'!$Q$8='pull down menu'!$A$7,Standards!AQ29,IF('Daily data input'!$Q$8='pull down menu'!$A$8,Standards!BA29,IF('Daily data input'!$Q$8='pull down menu'!$A$9,Standards!BK29,IF('Daily data input'!$Q$8='pull down menu'!$A$10,Standards!BU29,IF('Daily data input'!$Q$8='pull down menu'!$A$11,Standards!CE29,IF('Daily data input'!$Q$8='pull down menu'!$A$12,Standards!CO29,IF('Daily data input'!$Q$8='pull down menu'!$A$13,Standards!CY29,IF('Daily data input'!$Q$8='pull down menu'!$A$14,Standards!DI29,IF('Daily data input'!$Q$8='pull down menu'!$A$15,Standards!DS29,IF('Daily data input'!$Q$8='pull down menu'!$A$16,Standards!EC29,IF('Daily data input'!$Q$8='pull down menu'!$A$17,Standards!EM29,IF('Daily data input'!$Q$8='pull down menu'!$A$18,Standards!EW29)))))))))))))))</f>
        <v>133.16502499999999</v>
      </c>
      <c r="X31" s="282">
        <f>'Daily data input'!$Q$265</f>
        <v>0</v>
      </c>
      <c r="Y31" s="312">
        <f>IF('Daily data input'!$Q$8='pull down menu'!$A$5,Standards!X29,IF('Daily data input'!$Q$8='pull down menu'!$A$6,Standards!AH29,IF('Daily data input'!$Q$8='pull down menu'!$A$4,Standards!N29,IF('Daily data input'!$Q$8='pull down menu'!$A$7,Standards!AR29,IF('Daily data input'!$Q$8='pull down menu'!$A$8,Standards!BB29,IF('Daily data input'!$Q$8='pull down menu'!$A$9,Standards!BL29,IF('Daily data input'!$Q$8='pull down menu'!$A$10,Standards!BV29,IF('Daily data input'!$Q$8='pull down menu'!$A$11,Standards!CF29,IF('Daily data input'!$Q$8='pull down menu'!$A$12,Standards!CP29,IF('Daily data input'!$Q$8='pull down menu'!$A$13,Standards!CZ29,IF('Daily data input'!$Q$8='pull down menu'!$A$14,Standards!DJ29,IF('Daily data input'!$Q$8='pull down menu'!$A$15,Standards!DT29,IF('Daily data input'!$Q$8='pull down menu'!$A$16,Standards!ED29,IF('Daily data input'!$Q$8='pull down menu'!$A$17,Standards!EN29,IF('Daily data input'!$Q$8='pull down menu'!$A$18,Standards!EX29)))))))))))))))</f>
        <v>1930.0000071525574</v>
      </c>
      <c r="AA31" s="258">
        <f t="shared" si="2"/>
        <v>0</v>
      </c>
      <c r="AB31" s="256">
        <f t="shared" si="3"/>
        <v>225</v>
      </c>
    </row>
    <row r="32" spans="2:28" ht="15" customHeight="1" x14ac:dyDescent="0.3">
      <c r="B32" s="187">
        <f t="shared" si="11"/>
        <v>41</v>
      </c>
      <c r="C32" s="263">
        <f>'Daily data input'!$Q$268</f>
        <v>0</v>
      </c>
      <c r="D32" s="289">
        <v>0.1</v>
      </c>
      <c r="E32" s="263">
        <f>IFERROR('Daily data input'!$W$269*100," ")</f>
        <v>0.76923076923076927</v>
      </c>
      <c r="F32" s="294">
        <f t="shared" si="6"/>
        <v>2.4000000000000008</v>
      </c>
      <c r="G32" s="271">
        <f>'Daily data input'!$Q$269</f>
        <v>93.657505285412256</v>
      </c>
      <c r="H32" s="294">
        <f>IF('Daily data input'!$Q$8='pull down menu'!$A$5,Standards!O30,IF('Daily data input'!$Q$8='pull down menu'!$A$6,Standards!Y30,IF('Daily data input'!$Q$8='pull down menu'!$A$4,Standards!E30,IF('Daily data input'!$Q$8='pull down menu'!$A$7,Standards!AI30,IF('Daily data input'!$Q$8='pull down menu'!$A$8,Standards!AS30,IF('Daily data input'!$Q$8='pull down menu'!$A$9,Standards!BC30,IF('Daily data input'!$Q$8='pull down menu'!$A$10,Standards!BM30,IF('Daily data input'!$Q$8='pull down menu'!$A$11,Standards!BW30,IF('Daily data input'!$Q$8='pull down menu'!$A$12,Standards!CG30,IF('Daily data input'!$Q$8='pull down menu'!$A$13,Standards!CQ30,IF('Daily data input'!$Q$8='pull down menu'!$A$14,Standards!DA30,IF('Daily data input'!$Q$8='pull down menu'!$A$15,Standards!DK30,IF('Daily data input'!$Q$8='pull down menu'!$A$16,Standards!DU30,IF('Daily data input'!$Q$8='pull down menu'!$A$17,Standards!EE30,IF('Daily data input'!$Q$8='pull down menu'!$A$18,Standards!EO30)))))))))))))))</f>
        <v>92</v>
      </c>
      <c r="I32" s="188">
        <f>'Daily data input'!$Q$270</f>
        <v>0.90293453724604955</v>
      </c>
      <c r="J32" s="271">
        <f>'Daily data input'!$Q$271</f>
        <v>60.8</v>
      </c>
      <c r="K32" s="294">
        <f>IF('Daily data input'!$Q$8='pull down menu'!$A$5,Standards!P30,IF('Daily data input'!$Q$8='pull down menu'!$A$6,Standards!Z30,IF('Daily data input'!$Q$8='pull down menu'!$A$4,Standards!F30,IF('Daily data input'!$Q$8='pull down menu'!$A$7,Standards!AJ30,IF('Daily data input'!$Q$8='pull down menu'!$A$8,Standards!AT30,IF('Daily data input'!$Q$8='pull down menu'!$A$9,Standards!BD30,IF('Daily data input'!$Q$8='pull down menu'!$A$10,Standards!BN30,IF('Daily data input'!$Q$8='pull down menu'!$A$11,Standards!BX30,IF('Daily data input'!$Q$8='pull down menu'!$A$12,Standards!CH30,IF('Daily data input'!$Q$8='pull down menu'!$A$13,Standards!CR30,IF('Daily data input'!$Q$8='pull down menu'!$A$14,Standards!DB30,IF('Daily data input'!$Q$8='pull down menu'!$A$15,Standards!DL30,IF('Daily data input'!$Q$8='pull down menu'!$A$16,Standards!DV30,IF('Daily data input'!$Q$8='pull down menu'!$A$17,Standards!EF30,IF('Daily data input'!$Q$8='pull down menu'!$A$18,Standards!EP30)))))))))))))))</f>
        <v>62.399999618530273</v>
      </c>
      <c r="L32" s="271">
        <f t="shared" si="9"/>
        <v>56.943763213530652</v>
      </c>
      <c r="M32" s="294">
        <f t="shared" si="7"/>
        <v>57.407999649047852</v>
      </c>
      <c r="N32" s="189">
        <f>'Daily data input'!$Q$273</f>
        <v>143.55426356589149</v>
      </c>
      <c r="O32" s="300">
        <f>IF('Daily data input'!$Q$8='pull down menu'!$A$5,Standards!R30,IF('Daily data input'!$Q$8='pull down menu'!$A$6,Standards!AB30,IF('Daily data input'!$Q$8='pull down menu'!$A$4,Standards!H30,IF('Daily data input'!$Q$8='pull down menu'!$A$7,Standards!AL30,IF('Daily data input'!$Q$8='pull down menu'!$A$8,Standards!AV30,IF('Daily data input'!$Q$8='pull down menu'!$A$9,Standards!BF30,IF('Daily data input'!$Q$8='pull down menu'!$A$10,Standards!BP30,IF('Daily data input'!$Q$8='pull down menu'!$A$11,Standards!BZ30,IF('Daily data input'!$Q$8='pull down menu'!$A$12,Standards!CJ30,IF('Daily data input'!$Q$8='pull down menu'!$A$13,Standards!CT30,IF('Daily data input'!$Q$8='pull down menu'!$A$14,Standards!DD30,IF('Daily data input'!$Q$8='pull down menu'!$A$15,Standards!DN30,IF('Daily data input'!$Q$8='pull down menu'!$A$16,Standards!DX30,IF('Daily data input'!$Q$8='pull down menu'!$A$17,Standards!EH30,IF('Daily data input'!$Q$8='pull down menu'!$A$18,Standards!ER30)))))))))))))))</f>
        <v>125</v>
      </c>
      <c r="P32" s="189">
        <f t="shared" si="10"/>
        <v>2.5209830798780253</v>
      </c>
      <c r="Q32" s="300">
        <f t="shared" si="8"/>
        <v>2.1773968917949085</v>
      </c>
      <c r="R32" s="190">
        <f>'Daily data input'!$J$275</f>
        <v>0</v>
      </c>
      <c r="S32" s="306">
        <f t="shared" si="4"/>
        <v>1.8</v>
      </c>
      <c r="T32" s="277">
        <f>IFERROR('Daily data input'!$X$274," ")</f>
        <v>124.76254851397537</v>
      </c>
      <c r="U32" s="300">
        <f>IF('Daily data input'!$Q$8='pull down menu'!$A$5,Standards!U30,IF('Daily data input'!$Q$8='pull down menu'!$A$6,Standards!AE30,IF('Daily data input'!$Q$8='pull down menu'!$A$4,Standards!K30,IF('Daily data input'!$Q$8='pull down menu'!$A$7,Standards!AO30,IF('Daily data input'!$Q$8='pull down menu'!$A$8,Standards!AY30,IF('Daily data input'!$Q$8='pull down menu'!$A$9,Standards!BI30,IF('Daily data input'!$Q$8='pull down menu'!$A$10,Standards!BS30,IF('Daily data input'!$Q$8='pull down menu'!$A$11,Standards!CC30,IF('Daily data input'!$Q$8='pull down menu'!$A$12,Standards!CM30,IF('Daily data input'!$Q$8='pull down menu'!$A$13,Standards!CW30,IF('Daily data input'!$Q$8='pull down menu'!$A$14,Standards!DG30,IF('Daily data input'!$Q$8='pull down menu'!$A$15,Standards!DQ30,IF('Daily data input'!$Q$8='pull down menu'!$A$16,Standards!EA30,IF('Daily data input'!$Q$8='pull down menu'!$A$17,Standards!EK30,IF('Daily data input'!$Q$8='pull down menu'!$A$18,Standards!EU30)))))))))))))))</f>
        <v>141.12</v>
      </c>
      <c r="V32" s="277">
        <f>IFERROR('Daily data input'!$W$270," ")</f>
        <v>124.37727272727273</v>
      </c>
      <c r="W32" s="300">
        <f>IF('Daily data input'!$Q$8='pull down menu'!$A$5,Standards!W30,IF('Daily data input'!$Q$8='pull down menu'!$A$6,Standards!AG30,IF('Daily data input'!$Q$8='pull down menu'!$A$4,Standards!M30,IF('Daily data input'!$Q$8='pull down menu'!$A$7,Standards!AQ30,IF('Daily data input'!$Q$8='pull down menu'!$A$8,Standards!BA30,IF('Daily data input'!$Q$8='pull down menu'!$A$9,Standards!BK30,IF('Daily data input'!$Q$8='pull down menu'!$A$10,Standards!BU30,IF('Daily data input'!$Q$8='pull down menu'!$A$11,Standards!CE30,IF('Daily data input'!$Q$8='pull down menu'!$A$12,Standards!CO30,IF('Daily data input'!$Q$8='pull down menu'!$A$13,Standards!CY30,IF('Daily data input'!$Q$8='pull down menu'!$A$14,Standards!DI30,IF('Daily data input'!$Q$8='pull down menu'!$A$15,Standards!DS30,IF('Daily data input'!$Q$8='pull down menu'!$A$16,Standards!EC30,IF('Daily data input'!$Q$8='pull down menu'!$A$17,Standards!EM30,IF('Daily data input'!$Q$8='pull down menu'!$A$18,Standards!EW30)))))))))))))))</f>
        <v>139.46334499999998</v>
      </c>
      <c r="X32" s="283">
        <f>'Daily data input'!$Q$275</f>
        <v>1857.5</v>
      </c>
      <c r="Y32" s="313">
        <f>IF('Daily data input'!$Q$8='pull down menu'!$A$5,Standards!X30,IF('Daily data input'!$Q$8='pull down menu'!$A$6,Standards!AH30,IF('Daily data input'!$Q$8='pull down menu'!$A$4,Standards!N30,IF('Daily data input'!$Q$8='pull down menu'!$A$7,Standards!AR30,IF('Daily data input'!$Q$8='pull down menu'!$A$8,Standards!BB30,IF('Daily data input'!$Q$8='pull down menu'!$A$9,Standards!BL30,IF('Daily data input'!$Q$8='pull down menu'!$A$10,Standards!BV30,IF('Daily data input'!$Q$8='pull down menu'!$A$11,Standards!CF30,IF('Daily data input'!$Q$8='pull down menu'!$A$12,Standards!CP30,IF('Daily data input'!$Q$8='pull down menu'!$A$13,Standards!CZ30,IF('Daily data input'!$Q$8='pull down menu'!$A$14,Standards!DJ30,IF('Daily data input'!$Q$8='pull down menu'!$A$15,Standards!DT30,IF('Daily data input'!$Q$8='pull down menu'!$A$16,Standards!ED30,IF('Daily data input'!$Q$8='pull down menu'!$A$17,Standards!EN30,IF('Daily data input'!$Q$8='pull down menu'!$A$18,Standards!EX30)))))))))))))))</f>
        <v>1930.0000071525574</v>
      </c>
      <c r="AA32" s="258">
        <f t="shared" si="2"/>
        <v>0</v>
      </c>
      <c r="AB32" s="256">
        <f t="shared" si="3"/>
        <v>225</v>
      </c>
    </row>
    <row r="33" spans="2:28" ht="15" customHeight="1" x14ac:dyDescent="0.3">
      <c r="B33" s="183">
        <f t="shared" si="11"/>
        <v>42</v>
      </c>
      <c r="C33" s="262">
        <f>'Daily data input'!$Q$278</f>
        <v>0</v>
      </c>
      <c r="D33" s="288">
        <v>0.1</v>
      </c>
      <c r="E33" s="262">
        <f>IFERROR('Daily data input'!$W$279*100," ")</f>
        <v>0.76923076923076927</v>
      </c>
      <c r="F33" s="293">
        <f t="shared" si="6"/>
        <v>2.5000000000000009</v>
      </c>
      <c r="G33" s="270">
        <f>'Daily data input'!$Q$279</f>
        <v>90.294976341487967</v>
      </c>
      <c r="H33" s="293">
        <f>IF('Daily data input'!$Q$8='pull down menu'!$A$5,Standards!O31,IF('Daily data input'!$Q$8='pull down menu'!$A$6,Standards!Y31,IF('Daily data input'!$Q$8='pull down menu'!$A$4,Standards!E31,IF('Daily data input'!$Q$8='pull down menu'!$A$7,Standards!AI31,IF('Daily data input'!$Q$8='pull down menu'!$A$8,Standards!AS31,IF('Daily data input'!$Q$8='pull down menu'!$A$9,Standards!BC31,IF('Daily data input'!$Q$8='pull down menu'!$A$10,Standards!BM31,IF('Daily data input'!$Q$8='pull down menu'!$A$11,Standards!BW31,IF('Daily data input'!$Q$8='pull down menu'!$A$12,Standards!CG31,IF('Daily data input'!$Q$8='pull down menu'!$A$13,Standards!CQ31,IF('Daily data input'!$Q$8='pull down menu'!$A$14,Standards!DA31,IF('Daily data input'!$Q$8='pull down menu'!$A$15,Standards!DK31,IF('Daily data input'!$Q$8='pull down menu'!$A$16,Standards!DU31,IF('Daily data input'!$Q$8='pull down menu'!$A$17,Standards!EE31,IF('Daily data input'!$Q$8='pull down menu'!$A$18,Standards!EO31)))))))))))))))</f>
        <v>91.5</v>
      </c>
      <c r="I33" s="184">
        <f>'Daily data input'!$Q$280</f>
        <v>0.77489129222878805</v>
      </c>
      <c r="J33" s="270">
        <f>'Daily data input'!$Q$281</f>
        <v>0</v>
      </c>
      <c r="K33" s="293">
        <f>IF('Daily data input'!$Q$8='pull down menu'!$A$5,Standards!P31,IF('Daily data input'!$Q$8='pull down menu'!$A$6,Standards!Z31,IF('Daily data input'!$Q$8='pull down menu'!$A$4,Standards!F31,IF('Daily data input'!$Q$8='pull down menu'!$A$7,Standards!AJ31,IF('Daily data input'!$Q$8='pull down menu'!$A$8,Standards!AT31,IF('Daily data input'!$Q$8='pull down menu'!$A$9,Standards!BD31,IF('Daily data input'!$Q$8='pull down menu'!$A$10,Standards!BN31,IF('Daily data input'!$Q$8='pull down menu'!$A$11,Standards!BX31,IF('Daily data input'!$Q$8='pull down menu'!$A$12,Standards!CH31,IF('Daily data input'!$Q$8='pull down menu'!$A$13,Standards!CR31,IF('Daily data input'!$Q$8='pull down menu'!$A$14,Standards!DB31,IF('Daily data input'!$Q$8='pull down menu'!$A$15,Standards!DL31,IF('Daily data input'!$Q$8='pull down menu'!$A$16,Standards!DV31,IF('Daily data input'!$Q$8='pull down menu'!$A$17,Standards!EF31,IF('Daily data input'!$Q$8='pull down menu'!$A$18,Standards!EP31)))))))))))))))</f>
        <v>62.600000381469727</v>
      </c>
      <c r="L33" s="270">
        <f t="shared" si="9"/>
        <v>0</v>
      </c>
      <c r="M33" s="293">
        <f t="shared" si="7"/>
        <v>57.2790003490448</v>
      </c>
      <c r="N33" s="185">
        <f>'Daily data input'!$Q$283</f>
        <v>143.55426356589149</v>
      </c>
      <c r="O33" s="299">
        <f>IF('Daily data input'!$Q$8='pull down menu'!$A$5,Standards!R31,IF('Daily data input'!$Q$8='pull down menu'!$A$6,Standards!AB31,IF('Daily data input'!$Q$8='pull down menu'!$A$4,Standards!H31,IF('Daily data input'!$Q$8='pull down menu'!$A$7,Standards!AL31,IF('Daily data input'!$Q$8='pull down menu'!$A$8,Standards!AV31,IF('Daily data input'!$Q$8='pull down menu'!$A$9,Standards!BF31,IF('Daily data input'!$Q$8='pull down menu'!$A$10,Standards!BP31,IF('Daily data input'!$Q$8='pull down menu'!$A$11,Standards!BZ31,IF('Daily data input'!$Q$8='pull down menu'!$A$12,Standards!CJ31,IF('Daily data input'!$Q$8='pull down menu'!$A$13,Standards!CT31,IF('Daily data input'!$Q$8='pull down menu'!$A$14,Standards!DD31,IF('Daily data input'!$Q$8='pull down menu'!$A$15,Standards!DN31,IF('Daily data input'!$Q$8='pull down menu'!$A$16,Standards!DX31,IF('Daily data input'!$Q$8='pull down menu'!$A$17,Standards!EH31,IF('Daily data input'!$Q$8='pull down menu'!$A$18,Standards!ER31)))))))))))))))</f>
        <v>125</v>
      </c>
      <c r="P33" s="185" t="str">
        <f t="shared" si="10"/>
        <v xml:space="preserve"> </v>
      </c>
      <c r="Q33" s="299">
        <f t="shared" si="8"/>
        <v>2.182300655358496</v>
      </c>
      <c r="R33" s="186">
        <f>'Daily data input'!$J$285</f>
        <v>0</v>
      </c>
      <c r="S33" s="305">
        <f t="shared" si="4"/>
        <v>1.8</v>
      </c>
      <c r="T33" s="276">
        <f>IFERROR('Daily data input'!$X$284," ")</f>
        <v>131.08319685787953</v>
      </c>
      <c r="U33" s="299">
        <f>IF('Daily data input'!$Q$8='pull down menu'!$A$5,Standards!U31,IF('Daily data input'!$Q$8='pull down menu'!$A$6,Standards!AE31,IF('Daily data input'!$Q$8='pull down menu'!$A$4,Standards!K31,IF('Daily data input'!$Q$8='pull down menu'!$A$7,Standards!AO31,IF('Daily data input'!$Q$8='pull down menu'!$A$8,Standards!AY31,IF('Daily data input'!$Q$8='pull down menu'!$A$9,Standards!BI31,IF('Daily data input'!$Q$8='pull down menu'!$A$10,Standards!BS31,IF('Daily data input'!$Q$8='pull down menu'!$A$11,Standards!CC31,IF('Daily data input'!$Q$8='pull down menu'!$A$12,Standards!CM31,IF('Daily data input'!$Q$8='pull down menu'!$A$13,Standards!CW31,IF('Daily data input'!$Q$8='pull down menu'!$A$14,Standards!DG31,IF('Daily data input'!$Q$8='pull down menu'!$A$15,Standards!DQ31,IF('Daily data input'!$Q$8='pull down menu'!$A$16,Standards!EA31,IF('Daily data input'!$Q$8='pull down menu'!$A$17,Standards!EK31,IF('Daily data input'!$Q$8='pull down menu'!$A$18,Standards!EU31)))))))))))))))</f>
        <v>147.52500000000001</v>
      </c>
      <c r="V33" s="276">
        <f>IFERROR('Daily data input'!$W$280," ")</f>
        <v>130.64930069930071</v>
      </c>
      <c r="W33" s="299">
        <f>IF('Daily data input'!$Q$8='pull down menu'!$A$5,Standards!W31,IF('Daily data input'!$Q$8='pull down menu'!$A$6,Standards!AG31,IF('Daily data input'!$Q$8='pull down menu'!$A$4,Standards!M31,IF('Daily data input'!$Q$8='pull down menu'!$A$7,Standards!AQ31,IF('Daily data input'!$Q$8='pull down menu'!$A$8,Standards!BA31,IF('Daily data input'!$Q$8='pull down menu'!$A$9,Standards!BK31,IF('Daily data input'!$Q$8='pull down menu'!$A$10,Standards!BU31,IF('Daily data input'!$Q$8='pull down menu'!$A$11,Standards!CE31,IF('Daily data input'!$Q$8='pull down menu'!$A$12,Standards!CO31,IF('Daily data input'!$Q$8='pull down menu'!$A$13,Standards!CY31,IF('Daily data input'!$Q$8='pull down menu'!$A$14,Standards!DI31,IF('Daily data input'!$Q$8='pull down menu'!$A$15,Standards!DS31,IF('Daily data input'!$Q$8='pull down menu'!$A$16,Standards!EC31,IF('Daily data input'!$Q$8='pull down menu'!$A$17,Standards!EM31,IF('Daily data input'!$Q$8='pull down menu'!$A$18,Standards!EW31)))))))))))))))</f>
        <v>145.72102999999998</v>
      </c>
      <c r="X33" s="282">
        <f>'Daily data input'!$Q$285</f>
        <v>0</v>
      </c>
      <c r="Y33" s="312">
        <f>IF('Daily data input'!$Q$8='pull down menu'!$A$5,Standards!X31,IF('Daily data input'!$Q$8='pull down menu'!$A$6,Standards!AH31,IF('Daily data input'!$Q$8='pull down menu'!$A$4,Standards!N31,IF('Daily data input'!$Q$8='pull down menu'!$A$7,Standards!AR31,IF('Daily data input'!$Q$8='pull down menu'!$A$8,Standards!BB31,IF('Daily data input'!$Q$8='pull down menu'!$A$9,Standards!BL31,IF('Daily data input'!$Q$8='pull down menu'!$A$10,Standards!BV31,IF('Daily data input'!$Q$8='pull down menu'!$A$11,Standards!CF31,IF('Daily data input'!$Q$8='pull down menu'!$A$12,Standards!CP31,IF('Daily data input'!$Q$8='pull down menu'!$A$13,Standards!CZ31,IF('Daily data input'!$Q$8='pull down menu'!$A$14,Standards!DJ31,IF('Daily data input'!$Q$8='pull down menu'!$A$15,Standards!DT31,IF('Daily data input'!$Q$8='pull down menu'!$A$16,Standards!ED31,IF('Daily data input'!$Q$8='pull down menu'!$A$17,Standards!EN31,IF('Daily data input'!$Q$8='pull down menu'!$A$18,Standards!EX31)))))))))))))))</f>
        <v>1939.9999976158142</v>
      </c>
      <c r="AA33" s="258">
        <f t="shared" si="2"/>
        <v>0</v>
      </c>
      <c r="AB33" s="256">
        <f t="shared" si="3"/>
        <v>225</v>
      </c>
    </row>
    <row r="34" spans="2:28" ht="15" customHeight="1" x14ac:dyDescent="0.3">
      <c r="B34" s="187">
        <f t="shared" si="11"/>
        <v>43</v>
      </c>
      <c r="C34" s="263">
        <f>'Daily data input'!$Q$290</f>
        <v>0</v>
      </c>
      <c r="D34" s="289">
        <v>0.1</v>
      </c>
      <c r="E34" s="263">
        <f>IFERROR('Daily data input'!$W$291*100," ")</f>
        <v>0.76923076923076927</v>
      </c>
      <c r="F34" s="294">
        <f t="shared" si="6"/>
        <v>2.600000000000001</v>
      </c>
      <c r="G34" s="271">
        <f>'Daily data input'!$Q$291</f>
        <v>90.99969797644215</v>
      </c>
      <c r="H34" s="294">
        <f>IF('Daily data input'!$Q$8='pull down menu'!$A$5,Standards!O32,IF('Daily data input'!$Q$8='pull down menu'!$A$6,Standards!Y32,IF('Daily data input'!$Q$8='pull down menu'!$A$4,Standards!E32,IF('Daily data input'!$Q$8='pull down menu'!$A$7,Standards!AI32,IF('Daily data input'!$Q$8='pull down menu'!$A$8,Standards!AS32,IF('Daily data input'!$Q$8='pull down menu'!$A$9,Standards!BC32,IF('Daily data input'!$Q$8='pull down menu'!$A$10,Standards!BM32,IF('Daily data input'!$Q$8='pull down menu'!$A$11,Standards!BW32,IF('Daily data input'!$Q$8='pull down menu'!$A$12,Standards!CG32,IF('Daily data input'!$Q$8='pull down menu'!$A$13,Standards!CQ32,IF('Daily data input'!$Q$8='pull down menu'!$A$14,Standards!DA32,IF('Daily data input'!$Q$8='pull down menu'!$A$15,Standards!DK32,IF('Daily data input'!$Q$8='pull down menu'!$A$16,Standards!DU32,IF('Daily data input'!$Q$8='pull down menu'!$A$17,Standards!EE32,IF('Daily data input'!$Q$8='pull down menu'!$A$18,Standards!EO32)))))))))))))))</f>
        <v>91</v>
      </c>
      <c r="I34" s="188">
        <f>'Daily data input'!$Q$292</f>
        <v>0.84633255891138404</v>
      </c>
      <c r="J34" s="271">
        <f>'Daily data input'!$Q$293</f>
        <v>0</v>
      </c>
      <c r="K34" s="294">
        <f>IF('Daily data input'!$Q$8='pull down menu'!$A$5,Standards!P32,IF('Daily data input'!$Q$8='pull down menu'!$A$6,Standards!Z32,IF('Daily data input'!$Q$8='pull down menu'!$A$4,Standards!F32,IF('Daily data input'!$Q$8='pull down menu'!$A$7,Standards!AJ32,IF('Daily data input'!$Q$8='pull down menu'!$A$8,Standards!AT32,IF('Daily data input'!$Q$8='pull down menu'!$A$9,Standards!BD32,IF('Daily data input'!$Q$8='pull down menu'!$A$10,Standards!BN32,IF('Daily data input'!$Q$8='pull down menu'!$A$11,Standards!BX32,IF('Daily data input'!$Q$8='pull down menu'!$A$12,Standards!CH32,IF('Daily data input'!$Q$8='pull down menu'!$A$13,Standards!CR32,IF('Daily data input'!$Q$8='pull down menu'!$A$14,Standards!DB32,IF('Daily data input'!$Q$8='pull down menu'!$A$15,Standards!DL32,IF('Daily data input'!$Q$8='pull down menu'!$A$16,Standards!DV32,IF('Daily data input'!$Q$8='pull down menu'!$A$17,Standards!EF32,IF('Daily data input'!$Q$8='pull down menu'!$A$18,Standards!EP32)))))))))))))))</f>
        <v>62.799999237060547</v>
      </c>
      <c r="L34" s="271">
        <f t="shared" si="9"/>
        <v>0</v>
      </c>
      <c r="M34" s="294">
        <f t="shared" si="7"/>
        <v>57.147999305725101</v>
      </c>
      <c r="N34" s="189">
        <f>'Daily data input'!$Q$295</f>
        <v>143.55426356589149</v>
      </c>
      <c r="O34" s="300">
        <f>IF('Daily data input'!$Q$8='pull down menu'!$A$5,Standards!R32,IF('Daily data input'!$Q$8='pull down menu'!$A$6,Standards!AB32,IF('Daily data input'!$Q$8='pull down menu'!$A$4,Standards!H32,IF('Daily data input'!$Q$8='pull down menu'!$A$7,Standards!AL32,IF('Daily data input'!$Q$8='pull down menu'!$A$8,Standards!AV32,IF('Daily data input'!$Q$8='pull down menu'!$A$9,Standards!BF32,IF('Daily data input'!$Q$8='pull down menu'!$A$10,Standards!BP32,IF('Daily data input'!$Q$8='pull down menu'!$A$11,Standards!BZ32,IF('Daily data input'!$Q$8='pull down menu'!$A$12,Standards!CJ32,IF('Daily data input'!$Q$8='pull down menu'!$A$13,Standards!CT32,IF('Daily data input'!$Q$8='pull down menu'!$A$14,Standards!DD32,IF('Daily data input'!$Q$8='pull down menu'!$A$15,Standards!DN32,IF('Daily data input'!$Q$8='pull down menu'!$A$16,Standards!DX32,IF('Daily data input'!$Q$8='pull down menu'!$A$17,Standards!EH32,IF('Daily data input'!$Q$8='pull down menu'!$A$18,Standards!ER32)))))))))))))))</f>
        <v>125</v>
      </c>
      <c r="P34" s="189" t="str">
        <f t="shared" si="10"/>
        <v xml:space="preserve"> </v>
      </c>
      <c r="Q34" s="300">
        <f t="shared" si="8"/>
        <v>2.1873031692900833</v>
      </c>
      <c r="R34" s="190">
        <f>'Daily data input'!$J$297</f>
        <v>0</v>
      </c>
      <c r="S34" s="306">
        <f t="shared" si="4"/>
        <v>1.8</v>
      </c>
      <c r="T34" s="277">
        <f>IFERROR('Daily data input'!$X$296," ")</f>
        <v>137.45317571623048</v>
      </c>
      <c r="U34" s="300">
        <f>IF('Daily data input'!$Q$8='pull down menu'!$A$5,Standards!U32,IF('Daily data input'!$Q$8='pull down menu'!$A$6,Standards!AE32,IF('Daily data input'!$Q$8='pull down menu'!$A$4,Standards!K32,IF('Daily data input'!$Q$8='pull down menu'!$A$7,Standards!AO32,IF('Daily data input'!$Q$8='pull down menu'!$A$8,Standards!AY32,IF('Daily data input'!$Q$8='pull down menu'!$A$9,Standards!BI32,IF('Daily data input'!$Q$8='pull down menu'!$A$10,Standards!BS32,IF('Daily data input'!$Q$8='pull down menu'!$A$11,Standards!CC32,IF('Daily data input'!$Q$8='pull down menu'!$A$12,Standards!CM32,IF('Daily data input'!$Q$8='pull down menu'!$A$13,Standards!CW32,IF('Daily data input'!$Q$8='pull down menu'!$A$14,Standards!DG32,IF('Daily data input'!$Q$8='pull down menu'!$A$15,Standards!DQ32,IF('Daily data input'!$Q$8='pull down menu'!$A$16,Standards!EA32,IF('Daily data input'!$Q$8='pull down menu'!$A$17,Standards!EK32,IF('Daily data input'!$Q$8='pull down menu'!$A$18,Standards!EU32)))))))))))))))</f>
        <v>153.89500000000001</v>
      </c>
      <c r="V34" s="277">
        <f>IFERROR('Daily data input'!$W$292," ")</f>
        <v>136.97027972027973</v>
      </c>
      <c r="W34" s="300">
        <f>IF('Daily data input'!$Q$8='pull down menu'!$A$5,Standards!W32,IF('Daily data input'!$Q$8='pull down menu'!$A$6,Standards!AG32,IF('Daily data input'!$Q$8='pull down menu'!$A$4,Standards!M32,IF('Daily data input'!$Q$8='pull down menu'!$A$7,Standards!AQ32,IF('Daily data input'!$Q$8='pull down menu'!$A$8,Standards!BA32,IF('Daily data input'!$Q$8='pull down menu'!$A$9,Standards!BK32,IF('Daily data input'!$Q$8='pull down menu'!$A$10,Standards!BU32,IF('Daily data input'!$Q$8='pull down menu'!$A$11,Standards!CE32,IF('Daily data input'!$Q$8='pull down menu'!$A$12,Standards!CO32,IF('Daily data input'!$Q$8='pull down menu'!$A$13,Standards!CY32,IF('Daily data input'!$Q$8='pull down menu'!$A$14,Standards!DI32,IF('Daily data input'!$Q$8='pull down menu'!$A$15,Standards!DS32,IF('Daily data input'!$Q$8='pull down menu'!$A$16,Standards!EC32,IF('Daily data input'!$Q$8='pull down menu'!$A$17,Standards!EM32,IF('Daily data input'!$Q$8='pull down menu'!$A$18,Standards!EW32)))))))))))))))</f>
        <v>151.93814999999998</v>
      </c>
      <c r="X34" s="283">
        <f>'Daily data input'!$Q$297</f>
        <v>0</v>
      </c>
      <c r="Y34" s="313">
        <f>IF('Daily data input'!$Q$8='pull down menu'!$A$5,Standards!X32,IF('Daily data input'!$Q$8='pull down menu'!$A$6,Standards!AH32,IF('Daily data input'!$Q$8='pull down menu'!$A$4,Standards!N32,IF('Daily data input'!$Q$8='pull down menu'!$A$7,Standards!AR32,IF('Daily data input'!$Q$8='pull down menu'!$A$8,Standards!BB32,IF('Daily data input'!$Q$8='pull down menu'!$A$9,Standards!BL32,IF('Daily data input'!$Q$8='pull down menu'!$A$10,Standards!BV32,IF('Daily data input'!$Q$8='pull down menu'!$A$11,Standards!CF32,IF('Daily data input'!$Q$8='pull down menu'!$A$12,Standards!CP32,IF('Daily data input'!$Q$8='pull down menu'!$A$13,Standards!CZ32,IF('Daily data input'!$Q$8='pull down menu'!$A$14,Standards!DJ32,IF('Daily data input'!$Q$8='pull down menu'!$A$15,Standards!DT32,IF('Daily data input'!$Q$8='pull down menu'!$A$16,Standards!ED32,IF('Daily data input'!$Q$8='pull down menu'!$A$17,Standards!EN32,IF('Daily data input'!$Q$8='pull down menu'!$A$18,Standards!EX32)))))))))))))))</f>
        <v>1939.9999976158142</v>
      </c>
      <c r="AA34" s="258">
        <f t="shared" si="2"/>
        <v>0</v>
      </c>
      <c r="AB34" s="256">
        <f t="shared" si="3"/>
        <v>225</v>
      </c>
    </row>
    <row r="35" spans="2:28" ht="15" customHeight="1" x14ac:dyDescent="0.3">
      <c r="B35" s="183">
        <f t="shared" si="11"/>
        <v>44</v>
      </c>
      <c r="C35" s="262">
        <f>'Daily data input'!$Q$300</f>
        <v>0</v>
      </c>
      <c r="D35" s="288">
        <v>0.1</v>
      </c>
      <c r="E35" s="262">
        <f>IFERROR('Daily data input'!$W$301*100," ")</f>
        <v>0.76923076923076927</v>
      </c>
      <c r="F35" s="293">
        <f t="shared" si="6"/>
        <v>2.7000000000000011</v>
      </c>
      <c r="G35" s="270">
        <f>'Daily data input'!$Q$301</f>
        <v>90.62216852914527</v>
      </c>
      <c r="H35" s="293">
        <f>IF('Daily data input'!$Q$8='pull down menu'!$A$5,Standards!O33,IF('Daily data input'!$Q$8='pull down menu'!$A$6,Standards!Y33,IF('Daily data input'!$Q$8='pull down menu'!$A$4,Standards!E33,IF('Daily data input'!$Q$8='pull down menu'!$A$7,Standards!AI33,IF('Daily data input'!$Q$8='pull down menu'!$A$8,Standards!AS33,IF('Daily data input'!$Q$8='pull down menu'!$A$9,Standards!BC33,IF('Daily data input'!$Q$8='pull down menu'!$A$10,Standards!BM33,IF('Daily data input'!$Q$8='pull down menu'!$A$11,Standards!BW33,IF('Daily data input'!$Q$8='pull down menu'!$A$12,Standards!CG33,IF('Daily data input'!$Q$8='pull down menu'!$A$13,Standards!CQ33,IF('Daily data input'!$Q$8='pull down menu'!$A$14,Standards!DA33,IF('Daily data input'!$Q$8='pull down menu'!$A$15,Standards!DK33,IF('Daily data input'!$Q$8='pull down menu'!$A$16,Standards!DU33,IF('Daily data input'!$Q$8='pull down menu'!$A$17,Standards!EE33,IF('Daily data input'!$Q$8='pull down menu'!$A$18,Standards!EO33)))))))))))))))</f>
        <v>91</v>
      </c>
      <c r="I35" s="184">
        <f>'Daily data input'!$Q$302</f>
        <v>0.71099261234238731</v>
      </c>
      <c r="J35" s="270">
        <f>'Daily data input'!$Q$303</f>
        <v>0</v>
      </c>
      <c r="K35" s="293">
        <f>IF('Daily data input'!$Q$8='pull down menu'!$A$5,Standards!P33,IF('Daily data input'!$Q$8='pull down menu'!$A$6,Standards!Z33,IF('Daily data input'!$Q$8='pull down menu'!$A$4,Standards!F33,IF('Daily data input'!$Q$8='pull down menu'!$A$7,Standards!AJ33,IF('Daily data input'!$Q$8='pull down menu'!$A$8,Standards!AT33,IF('Daily data input'!$Q$8='pull down menu'!$A$9,Standards!BD33,IF('Daily data input'!$Q$8='pull down menu'!$A$10,Standards!BN33,IF('Daily data input'!$Q$8='pull down menu'!$A$11,Standards!BX33,IF('Daily data input'!$Q$8='pull down menu'!$A$12,Standards!CH33,IF('Daily data input'!$Q$8='pull down menu'!$A$13,Standards!CR33,IF('Daily data input'!$Q$8='pull down menu'!$A$14,Standards!DB33,IF('Daily data input'!$Q$8='pull down menu'!$A$15,Standards!DL33,IF('Daily data input'!$Q$8='pull down menu'!$A$16,Standards!DV33,IF('Daily data input'!$Q$8='pull down menu'!$A$17,Standards!EF33,IF('Daily data input'!$Q$8='pull down menu'!$A$18,Standards!EP33)))))))))))))))</f>
        <v>62.899997711181641</v>
      </c>
      <c r="L35" s="270">
        <f t="shared" si="9"/>
        <v>0</v>
      </c>
      <c r="M35" s="293">
        <f t="shared" si="7"/>
        <v>57.238997917175297</v>
      </c>
      <c r="N35" s="185">
        <f>'Daily data input'!$Q$305</f>
        <v>143.55426356589149</v>
      </c>
      <c r="O35" s="299">
        <f>IF('Daily data input'!$Q$8='pull down menu'!$A$5,Standards!R33,IF('Daily data input'!$Q$8='pull down menu'!$A$6,Standards!AB33,IF('Daily data input'!$Q$8='pull down menu'!$A$4,Standards!H33,IF('Daily data input'!$Q$8='pull down menu'!$A$7,Standards!AL33,IF('Daily data input'!$Q$8='pull down menu'!$A$8,Standards!AV33,IF('Daily data input'!$Q$8='pull down menu'!$A$9,Standards!BF33,IF('Daily data input'!$Q$8='pull down menu'!$A$10,Standards!BP33,IF('Daily data input'!$Q$8='pull down menu'!$A$11,Standards!BZ33,IF('Daily data input'!$Q$8='pull down menu'!$A$12,Standards!CJ33,IF('Daily data input'!$Q$8='pull down menu'!$A$13,Standards!CT33,IF('Daily data input'!$Q$8='pull down menu'!$A$14,Standards!DD33,IF('Daily data input'!$Q$8='pull down menu'!$A$15,Standards!DN33,IF('Daily data input'!$Q$8='pull down menu'!$A$16,Standards!DX33,IF('Daily data input'!$Q$8='pull down menu'!$A$17,Standards!EH33,IF('Daily data input'!$Q$8='pull down menu'!$A$18,Standards!ER33)))))))))))))))</f>
        <v>125</v>
      </c>
      <c r="P35" s="185" t="str">
        <f t="shared" si="10"/>
        <v xml:space="preserve"> </v>
      </c>
      <c r="Q35" s="299">
        <f t="shared" si="8"/>
        <v>2.1838257927029878</v>
      </c>
      <c r="R35" s="186">
        <f>'Daily data input'!$J$307</f>
        <v>0</v>
      </c>
      <c r="S35" s="305">
        <f t="shared" si="4"/>
        <v>1.8</v>
      </c>
      <c r="T35" s="276">
        <f>IFERROR('Daily data input'!$X$306," ")</f>
        <v>143.79672751327064</v>
      </c>
      <c r="U35" s="299">
        <f>IF('Daily data input'!$Q$8='pull down menu'!$A$5,Standards!U33,IF('Daily data input'!$Q$8='pull down menu'!$A$6,Standards!AE33,IF('Daily data input'!$Q$8='pull down menu'!$A$4,Standards!K33,IF('Daily data input'!$Q$8='pull down menu'!$A$7,Standards!AO33,IF('Daily data input'!$Q$8='pull down menu'!$A$8,Standards!AY33,IF('Daily data input'!$Q$8='pull down menu'!$A$9,Standards!BI33,IF('Daily data input'!$Q$8='pull down menu'!$A$10,Standards!BS33,IF('Daily data input'!$Q$8='pull down menu'!$A$11,Standards!CC33,IF('Daily data input'!$Q$8='pull down menu'!$A$12,Standards!CM33,IF('Daily data input'!$Q$8='pull down menu'!$A$13,Standards!CW33,IF('Daily data input'!$Q$8='pull down menu'!$A$14,Standards!DG33,IF('Daily data input'!$Q$8='pull down menu'!$A$15,Standards!DQ33,IF('Daily data input'!$Q$8='pull down menu'!$A$16,Standards!EA33,IF('Daily data input'!$Q$8='pull down menu'!$A$17,Standards!EK33,IF('Daily data input'!$Q$8='pull down menu'!$A$18,Standards!EU33)))))))))))))))</f>
        <v>160.26500000000001</v>
      </c>
      <c r="V35" s="276">
        <f>IFERROR('Daily data input'!$W$302," ")</f>
        <v>143.26503496503497</v>
      </c>
      <c r="W35" s="299">
        <f>IF('Daily data input'!$Q$8='pull down menu'!$A$5,Standards!W33,IF('Daily data input'!$Q$8='pull down menu'!$A$6,Standards!AG33,IF('Daily data input'!$Q$8='pull down menu'!$A$4,Standards!M33,IF('Daily data input'!$Q$8='pull down menu'!$A$7,Standards!AQ33,IF('Daily data input'!$Q$8='pull down menu'!$A$8,Standards!BA33,IF('Daily data input'!$Q$8='pull down menu'!$A$9,Standards!BK33,IF('Daily data input'!$Q$8='pull down menu'!$A$10,Standards!BU33,IF('Daily data input'!$Q$8='pull down menu'!$A$11,Standards!CE33,IF('Daily data input'!$Q$8='pull down menu'!$A$12,Standards!CO33,IF('Daily data input'!$Q$8='pull down menu'!$A$13,Standards!CY33,IF('Daily data input'!$Q$8='pull down menu'!$A$14,Standards!DI33,IF('Daily data input'!$Q$8='pull down menu'!$A$15,Standards!DS33,IF('Daily data input'!$Q$8='pull down menu'!$A$16,Standards!EC33,IF('Daily data input'!$Q$8='pull down menu'!$A$17,Standards!EM33,IF('Daily data input'!$Q$8='pull down menu'!$A$18,Standards!EW33)))))))))))))))</f>
        <v>158.14889999999997</v>
      </c>
      <c r="X35" s="282">
        <f>'Daily data input'!$Q$307</f>
        <v>0</v>
      </c>
      <c r="Y35" s="312">
        <f>IF('Daily data input'!$Q$8='pull down menu'!$A$5,Standards!X33,IF('Daily data input'!$Q$8='pull down menu'!$A$6,Standards!AH33,IF('Daily data input'!$Q$8='pull down menu'!$A$4,Standards!N33,IF('Daily data input'!$Q$8='pull down menu'!$A$7,Standards!AR33,IF('Daily data input'!$Q$8='pull down menu'!$A$8,Standards!BB33,IF('Daily data input'!$Q$8='pull down menu'!$A$9,Standards!BL33,IF('Daily data input'!$Q$8='pull down menu'!$A$10,Standards!BV33,IF('Daily data input'!$Q$8='pull down menu'!$A$11,Standards!CF33,IF('Daily data input'!$Q$8='pull down menu'!$A$12,Standards!CP33,IF('Daily data input'!$Q$8='pull down menu'!$A$13,Standards!CZ33,IF('Daily data input'!$Q$8='pull down menu'!$A$14,Standards!DJ33,IF('Daily data input'!$Q$8='pull down menu'!$A$15,Standards!DT33,IF('Daily data input'!$Q$8='pull down menu'!$A$16,Standards!ED33,IF('Daily data input'!$Q$8='pull down menu'!$A$17,Standards!EN33,IF('Daily data input'!$Q$8='pull down menu'!$A$18,Standards!EX33)))))))))))))))</f>
        <v>1939.9999976158142</v>
      </c>
      <c r="AA35" s="258">
        <f t="shared" si="2"/>
        <v>0</v>
      </c>
      <c r="AB35" s="256">
        <f t="shared" si="3"/>
        <v>225</v>
      </c>
    </row>
    <row r="36" spans="2:28" ht="15" customHeight="1" x14ac:dyDescent="0.3">
      <c r="B36" s="187">
        <f t="shared" si="11"/>
        <v>45</v>
      </c>
      <c r="C36" s="263">
        <f>'Daily data input'!$Q$310</f>
        <v>3.5243177927701139E-2</v>
      </c>
      <c r="D36" s="289">
        <v>0.1</v>
      </c>
      <c r="E36" s="263">
        <f>IFERROR('Daily data input'!$W$311*100," ")</f>
        <v>0.80419580419580416</v>
      </c>
      <c r="F36" s="294">
        <f t="shared" si="6"/>
        <v>2.8000000000000012</v>
      </c>
      <c r="G36" s="271">
        <f>'Daily data input'!$Q$311</f>
        <v>91.793374282549578</v>
      </c>
      <c r="H36" s="294">
        <f>IF('Daily data input'!$Q$8='pull down menu'!$A$5,Standards!O34,IF('Daily data input'!$Q$8='pull down menu'!$A$6,Standards!Y34,IF('Daily data input'!$Q$8='pull down menu'!$A$4,Standards!E34,IF('Daily data input'!$Q$8='pull down menu'!$A$7,Standards!AI34,IF('Daily data input'!$Q$8='pull down menu'!$A$8,Standards!AS34,IF('Daily data input'!$Q$8='pull down menu'!$A$9,Standards!BC34,IF('Daily data input'!$Q$8='pull down menu'!$A$10,Standards!BM34,IF('Daily data input'!$Q$8='pull down menu'!$A$11,Standards!BW34,IF('Daily data input'!$Q$8='pull down menu'!$A$12,Standards!CG34,IF('Daily data input'!$Q$8='pull down menu'!$A$13,Standards!CQ34,IF('Daily data input'!$Q$8='pull down menu'!$A$14,Standards!DA34,IF('Daily data input'!$Q$8='pull down menu'!$A$15,Standards!DK34,IF('Daily data input'!$Q$8='pull down menu'!$A$16,Standards!DU34,IF('Daily data input'!$Q$8='pull down menu'!$A$17,Standards!EE34,IF('Daily data input'!$Q$8='pull down menu'!$A$18,Standards!EO34)))))))))))))))</f>
        <v>90</v>
      </c>
      <c r="I36" s="188">
        <f>'Daily data input'!$Q$312</f>
        <v>0.89951733216322938</v>
      </c>
      <c r="J36" s="271">
        <f>'Daily data input'!$Q$313</f>
        <v>0</v>
      </c>
      <c r="K36" s="294">
        <f>IF('Daily data input'!$Q$8='pull down menu'!$A$5,Standards!P34,IF('Daily data input'!$Q$8='pull down menu'!$A$6,Standards!Z34,IF('Daily data input'!$Q$8='pull down menu'!$A$4,Standards!F34,IF('Daily data input'!$Q$8='pull down menu'!$A$7,Standards!AJ34,IF('Daily data input'!$Q$8='pull down menu'!$A$8,Standards!AT34,IF('Daily data input'!$Q$8='pull down menu'!$A$9,Standards!BD34,IF('Daily data input'!$Q$8='pull down menu'!$A$10,Standards!BN34,IF('Daily data input'!$Q$8='pull down menu'!$A$11,Standards!BX34,IF('Daily data input'!$Q$8='pull down menu'!$A$12,Standards!CH34,IF('Daily data input'!$Q$8='pull down menu'!$A$13,Standards!CR34,IF('Daily data input'!$Q$8='pull down menu'!$A$14,Standards!DB34,IF('Daily data input'!$Q$8='pull down menu'!$A$15,Standards!DL34,IF('Daily data input'!$Q$8='pull down menu'!$A$16,Standards!DV34,IF('Daily data input'!$Q$8='pull down menu'!$A$17,Standards!EF34,IF('Daily data input'!$Q$8='pull down menu'!$A$18,Standards!EP34)))))))))))))))</f>
        <v>62.899997711181641</v>
      </c>
      <c r="L36" s="271">
        <f t="shared" si="9"/>
        <v>0</v>
      </c>
      <c r="M36" s="294">
        <f t="shared" si="7"/>
        <v>56.609997940063479</v>
      </c>
      <c r="N36" s="189">
        <f>'Daily data input'!$Q$315</f>
        <v>143.55437518880277</v>
      </c>
      <c r="O36" s="300">
        <f>IF('Daily data input'!$Q$8='pull down menu'!$A$5,Standards!R34,IF('Daily data input'!$Q$8='pull down menu'!$A$6,Standards!AB34,IF('Daily data input'!$Q$8='pull down menu'!$A$4,Standards!H34,IF('Daily data input'!$Q$8='pull down menu'!$A$7,Standards!AL34,IF('Daily data input'!$Q$8='pull down menu'!$A$8,Standards!AV34,IF('Daily data input'!$Q$8='pull down menu'!$A$9,Standards!BF34,IF('Daily data input'!$Q$8='pull down menu'!$A$10,Standards!BP34,IF('Daily data input'!$Q$8='pull down menu'!$A$11,Standards!BZ34,IF('Daily data input'!$Q$8='pull down menu'!$A$12,Standards!CJ34,IF('Daily data input'!$Q$8='pull down menu'!$A$13,Standards!CT34,IF('Daily data input'!$Q$8='pull down menu'!$A$14,Standards!DD34,IF('Daily data input'!$Q$8='pull down menu'!$A$15,Standards!DN34,IF('Daily data input'!$Q$8='pull down menu'!$A$16,Standards!DX34,IF('Daily data input'!$Q$8='pull down menu'!$A$17,Standards!EH34,IF('Daily data input'!$Q$8='pull down menu'!$A$18,Standards!ER34)))))))))))))))</f>
        <v>125</v>
      </c>
      <c r="P36" s="189" t="str">
        <f t="shared" si="10"/>
        <v xml:space="preserve"> </v>
      </c>
      <c r="Q36" s="300">
        <f t="shared" si="8"/>
        <v>2.2080905237330208</v>
      </c>
      <c r="R36" s="190">
        <f>'Daily data input'!$J$317</f>
        <v>0</v>
      </c>
      <c r="S36" s="306">
        <f t="shared" si="4"/>
        <v>1.8</v>
      </c>
      <c r="T36" s="277">
        <f>IFERROR('Daily data input'!$X$316," ")</f>
        <v>150.2222637130491</v>
      </c>
      <c r="U36" s="300">
        <f>IF('Daily data input'!$Q$8='pull down menu'!$A$5,Standards!U34,IF('Daily data input'!$Q$8='pull down menu'!$A$6,Standards!AE34,IF('Daily data input'!$Q$8='pull down menu'!$A$4,Standards!K34,IF('Daily data input'!$Q$8='pull down menu'!$A$7,Standards!AO34,IF('Daily data input'!$Q$8='pull down menu'!$A$8,Standards!AY34,IF('Daily data input'!$Q$8='pull down menu'!$A$9,Standards!BI34,IF('Daily data input'!$Q$8='pull down menu'!$A$10,Standards!BS34,IF('Daily data input'!$Q$8='pull down menu'!$A$11,Standards!CC34,IF('Daily data input'!$Q$8='pull down menu'!$A$12,Standards!CM34,IF('Daily data input'!$Q$8='pull down menu'!$A$13,Standards!CW34,IF('Daily data input'!$Q$8='pull down menu'!$A$14,Standards!DG34,IF('Daily data input'!$Q$8='pull down menu'!$A$15,Standards!DQ34,IF('Daily data input'!$Q$8='pull down menu'!$A$16,Standards!EA34,IF('Daily data input'!$Q$8='pull down menu'!$A$17,Standards!EK34,IF('Daily data input'!$Q$8='pull down menu'!$A$18,Standards!EU34)))))))))))))))</f>
        <v>166.56500000000003</v>
      </c>
      <c r="V36" s="277">
        <f>IFERROR('Daily data input'!$W$312," ")</f>
        <v>149.63986013986013</v>
      </c>
      <c r="W36" s="300">
        <f>IF('Daily data input'!$Q$8='pull down menu'!$A$5,Standards!W34,IF('Daily data input'!$Q$8='pull down menu'!$A$6,Standards!AG34,IF('Daily data input'!$Q$8='pull down menu'!$A$4,Standards!M34,IF('Daily data input'!$Q$8='pull down menu'!$A$7,Standards!AQ34,IF('Daily data input'!$Q$8='pull down menu'!$A$8,Standards!BA34,IF('Daily data input'!$Q$8='pull down menu'!$A$9,Standards!BK34,IF('Daily data input'!$Q$8='pull down menu'!$A$10,Standards!BU34,IF('Daily data input'!$Q$8='pull down menu'!$A$11,Standards!CE34,IF('Daily data input'!$Q$8='pull down menu'!$A$12,Standards!CO34,IF('Daily data input'!$Q$8='pull down menu'!$A$13,Standards!CY34,IF('Daily data input'!$Q$8='pull down menu'!$A$14,Standards!DI34,IF('Daily data input'!$Q$8='pull down menu'!$A$15,Standards!DS34,IF('Daily data input'!$Q$8='pull down menu'!$A$16,Standards!EC34,IF('Daily data input'!$Q$8='pull down menu'!$A$17,Standards!EM34,IF('Daily data input'!$Q$8='pull down menu'!$A$18,Standards!EW34)))))))))))))))</f>
        <v>164.28509999999997</v>
      </c>
      <c r="X36" s="283">
        <f>'Daily data input'!$Q$317</f>
        <v>0</v>
      </c>
      <c r="Y36" s="313">
        <f>IF('Daily data input'!$Q$8='pull down menu'!$A$5,Standards!X34,IF('Daily data input'!$Q$8='pull down menu'!$A$6,Standards!AH34,IF('Daily data input'!$Q$8='pull down menu'!$A$4,Standards!N34,IF('Daily data input'!$Q$8='pull down menu'!$A$7,Standards!AR34,IF('Daily data input'!$Q$8='pull down menu'!$A$8,Standards!BB34,IF('Daily data input'!$Q$8='pull down menu'!$A$9,Standards!BL34,IF('Daily data input'!$Q$8='pull down menu'!$A$10,Standards!BV34,IF('Daily data input'!$Q$8='pull down menu'!$A$11,Standards!CF34,IF('Daily data input'!$Q$8='pull down menu'!$A$12,Standards!CP34,IF('Daily data input'!$Q$8='pull down menu'!$A$13,Standards!CZ34,IF('Daily data input'!$Q$8='pull down menu'!$A$14,Standards!DJ34,IF('Daily data input'!$Q$8='pull down menu'!$A$15,Standards!DT34,IF('Daily data input'!$Q$8='pull down menu'!$A$16,Standards!ED34,IF('Daily data input'!$Q$8='pull down menu'!$A$17,Standards!EN34,IF('Daily data input'!$Q$8='pull down menu'!$A$18,Standards!EX34)))))))))))))))</f>
        <v>1949.999988079071</v>
      </c>
      <c r="AA36" s="258">
        <f t="shared" si="2"/>
        <v>0</v>
      </c>
      <c r="AB36" s="256">
        <f t="shared" si="3"/>
        <v>225</v>
      </c>
    </row>
    <row r="37" spans="2:28" ht="15" customHeight="1" x14ac:dyDescent="0.3">
      <c r="B37" s="183">
        <f t="shared" si="11"/>
        <v>46</v>
      </c>
      <c r="C37" s="262">
        <f>'Daily data input'!$Q$320</f>
        <v>0</v>
      </c>
      <c r="D37" s="288">
        <v>0.1</v>
      </c>
      <c r="E37" s="262">
        <f>IFERROR('Daily data input'!$W$321*100," ")</f>
        <v>0.80419580419580416</v>
      </c>
      <c r="F37" s="293">
        <f t="shared" si="6"/>
        <v>2.9000000000000012</v>
      </c>
      <c r="G37" s="270">
        <f>'Daily data input'!$Q$321</f>
        <v>90.608791983483556</v>
      </c>
      <c r="H37" s="293">
        <f>IF('Daily data input'!$Q$8='pull down menu'!$A$5,Standards!O35,IF('Daily data input'!$Q$8='pull down menu'!$A$6,Standards!Y35,IF('Daily data input'!$Q$8='pull down menu'!$A$4,Standards!E35,IF('Daily data input'!$Q$8='pull down menu'!$A$7,Standards!AI35,IF('Daily data input'!$Q$8='pull down menu'!$A$8,Standards!AS35,IF('Daily data input'!$Q$8='pull down menu'!$A$9,Standards!BC35,IF('Daily data input'!$Q$8='pull down menu'!$A$10,Standards!BM35,IF('Daily data input'!$Q$8='pull down menu'!$A$11,Standards!BW35,IF('Daily data input'!$Q$8='pull down menu'!$A$12,Standards!CG35,IF('Daily data input'!$Q$8='pull down menu'!$A$13,Standards!CQ35,IF('Daily data input'!$Q$8='pull down menu'!$A$14,Standards!DA35,IF('Daily data input'!$Q$8='pull down menu'!$A$15,Standards!DK35,IF('Daily data input'!$Q$8='pull down menu'!$A$16,Standards!DU35,IF('Daily data input'!$Q$8='pull down menu'!$A$17,Standards!EE35,IF('Daily data input'!$Q$8='pull down menu'!$A$18,Standards!EO35)))))))))))))))</f>
        <v>90</v>
      </c>
      <c r="I37" s="184">
        <f>'Daily data input'!$Q$322</f>
        <v>0.85584083583416692</v>
      </c>
      <c r="J37" s="270">
        <f>'Daily data input'!$Q$323</f>
        <v>0</v>
      </c>
      <c r="K37" s="293">
        <f>IF('Daily data input'!$Q$8='pull down menu'!$A$5,Standards!P35,IF('Daily data input'!$Q$8='pull down menu'!$A$6,Standards!Z35,IF('Daily data input'!$Q$8='pull down menu'!$A$4,Standards!F35,IF('Daily data input'!$Q$8='pull down menu'!$A$7,Standards!AJ35,IF('Daily data input'!$Q$8='pull down menu'!$A$8,Standards!AT35,IF('Daily data input'!$Q$8='pull down menu'!$A$9,Standards!BD35,IF('Daily data input'!$Q$8='pull down menu'!$A$10,Standards!BN35,IF('Daily data input'!$Q$8='pull down menu'!$A$11,Standards!BX35,IF('Daily data input'!$Q$8='pull down menu'!$A$12,Standards!CH35,IF('Daily data input'!$Q$8='pull down menu'!$A$13,Standards!CR35,IF('Daily data input'!$Q$8='pull down menu'!$A$14,Standards!DB35,IF('Daily data input'!$Q$8='pull down menu'!$A$15,Standards!DL35,IF('Daily data input'!$Q$8='pull down menu'!$A$16,Standards!DV35,IF('Daily data input'!$Q$8='pull down menu'!$A$17,Standards!EF35,IF('Daily data input'!$Q$8='pull down menu'!$A$18,Standards!EP35)))))))))))))))</f>
        <v>63.000001907348633</v>
      </c>
      <c r="L37" s="270">
        <f t="shared" si="9"/>
        <v>0</v>
      </c>
      <c r="M37" s="293">
        <f t="shared" si="7"/>
        <v>56.70000171661377</v>
      </c>
      <c r="N37" s="185">
        <f>'Daily data input'!$Q$325</f>
        <v>143.55445893549526</v>
      </c>
      <c r="O37" s="299">
        <f>IF('Daily data input'!$Q$8='pull down menu'!$A$5,Standards!R35,IF('Daily data input'!$Q$8='pull down menu'!$A$6,Standards!AB35,IF('Daily data input'!$Q$8='pull down menu'!$A$4,Standards!H35,IF('Daily data input'!$Q$8='pull down menu'!$A$7,Standards!AL35,IF('Daily data input'!$Q$8='pull down menu'!$A$8,Standards!AV35,IF('Daily data input'!$Q$8='pull down menu'!$A$9,Standards!BF35,IF('Daily data input'!$Q$8='pull down menu'!$A$10,Standards!BP35,IF('Daily data input'!$Q$8='pull down menu'!$A$11,Standards!BZ35,IF('Daily data input'!$Q$8='pull down menu'!$A$12,Standards!CJ35,IF('Daily data input'!$Q$8='pull down menu'!$A$13,Standards!CT35,IF('Daily data input'!$Q$8='pull down menu'!$A$14,Standards!DD35,IF('Daily data input'!$Q$8='pull down menu'!$A$15,Standards!DN35,IF('Daily data input'!$Q$8='pull down menu'!$A$16,Standards!DX35,IF('Daily data input'!$Q$8='pull down menu'!$A$17,Standards!EH35,IF('Daily data input'!$Q$8='pull down menu'!$A$18,Standards!ER35)))))))))))))))</f>
        <v>125</v>
      </c>
      <c r="P37" s="185" t="str">
        <f t="shared" si="10"/>
        <v xml:space="preserve"> </v>
      </c>
      <c r="Q37" s="299">
        <f t="shared" si="8"/>
        <v>2.204585471174219</v>
      </c>
      <c r="R37" s="186">
        <f>'Daily data input'!$J$327</f>
        <v>0</v>
      </c>
      <c r="S37" s="305">
        <f t="shared" si="4"/>
        <v>1.8</v>
      </c>
      <c r="T37" s="276">
        <f>IFERROR('Daily data input'!$X$326," ")</f>
        <v>156.56487915189294</v>
      </c>
      <c r="U37" s="299">
        <f>IF('Daily data input'!$Q$8='pull down menu'!$A$5,Standards!U35,IF('Daily data input'!$Q$8='pull down menu'!$A$6,Standards!AE35,IF('Daily data input'!$Q$8='pull down menu'!$A$4,Standards!K35,IF('Daily data input'!$Q$8='pull down menu'!$A$7,Standards!AO35,IF('Daily data input'!$Q$8='pull down menu'!$A$8,Standards!AY35,IF('Daily data input'!$Q$8='pull down menu'!$A$9,Standards!BI35,IF('Daily data input'!$Q$8='pull down menu'!$A$10,Standards!BS35,IF('Daily data input'!$Q$8='pull down menu'!$A$11,Standards!CC35,IF('Daily data input'!$Q$8='pull down menu'!$A$12,Standards!CM35,IF('Daily data input'!$Q$8='pull down menu'!$A$13,Standards!CW35,IF('Daily data input'!$Q$8='pull down menu'!$A$14,Standards!DG35,IF('Daily data input'!$Q$8='pull down menu'!$A$15,Standards!DQ35,IF('Daily data input'!$Q$8='pull down menu'!$A$16,Standards!EA35,IF('Daily data input'!$Q$8='pull down menu'!$A$17,Standards!EK35,IF('Daily data input'!$Q$8='pull down menu'!$A$18,Standards!EU35)))))))))))))))</f>
        <v>172.86500000000004</v>
      </c>
      <c r="V37" s="276">
        <f>IFERROR('Daily data input'!$W$322," ")</f>
        <v>155.93146853146854</v>
      </c>
      <c r="W37" s="299">
        <f>IF('Daily data input'!$Q$8='pull down menu'!$A$5,Standards!W35,IF('Daily data input'!$Q$8='pull down menu'!$A$6,Standards!AG35,IF('Daily data input'!$Q$8='pull down menu'!$A$4,Standards!M35,IF('Daily data input'!$Q$8='pull down menu'!$A$7,Standards!AQ35,IF('Daily data input'!$Q$8='pull down menu'!$A$8,Standards!BA35,IF('Daily data input'!$Q$8='pull down menu'!$A$9,Standards!BK35,IF('Daily data input'!$Q$8='pull down menu'!$A$10,Standards!BU35,IF('Daily data input'!$Q$8='pull down menu'!$A$11,Standards!CE35,IF('Daily data input'!$Q$8='pull down menu'!$A$12,Standards!CO35,IF('Daily data input'!$Q$8='pull down menu'!$A$13,Standards!CY35,IF('Daily data input'!$Q$8='pull down menu'!$A$14,Standards!DI35,IF('Daily data input'!$Q$8='pull down menu'!$A$15,Standards!DS35,IF('Daily data input'!$Q$8='pull down menu'!$A$16,Standards!EC35,IF('Daily data input'!$Q$8='pull down menu'!$A$17,Standards!EM35,IF('Daily data input'!$Q$8='pull down menu'!$A$18,Standards!EW35)))))))))))))))</f>
        <v>170.41499999999996</v>
      </c>
      <c r="X37" s="282">
        <f>'Daily data input'!$Q$327</f>
        <v>0</v>
      </c>
      <c r="Y37" s="312">
        <f>IF('Daily data input'!$Q$8='pull down menu'!$A$5,Standards!X35,IF('Daily data input'!$Q$8='pull down menu'!$A$6,Standards!AH35,IF('Daily data input'!$Q$8='pull down menu'!$A$4,Standards!N35,IF('Daily data input'!$Q$8='pull down menu'!$A$7,Standards!AR35,IF('Daily data input'!$Q$8='pull down menu'!$A$8,Standards!BB35,IF('Daily data input'!$Q$8='pull down menu'!$A$9,Standards!BL35,IF('Daily data input'!$Q$8='pull down menu'!$A$10,Standards!BV35,IF('Daily data input'!$Q$8='pull down menu'!$A$11,Standards!CF35,IF('Daily data input'!$Q$8='pull down menu'!$A$12,Standards!CP35,IF('Daily data input'!$Q$8='pull down menu'!$A$13,Standards!CZ35,IF('Daily data input'!$Q$8='pull down menu'!$A$14,Standards!DJ35,IF('Daily data input'!$Q$8='pull down menu'!$A$15,Standards!DT35,IF('Daily data input'!$Q$8='pull down menu'!$A$16,Standards!ED35,IF('Daily data input'!$Q$8='pull down menu'!$A$17,Standards!EN35,IF('Daily data input'!$Q$8='pull down menu'!$A$18,Standards!EX35)))))))))))))))</f>
        <v>1949.999988079071</v>
      </c>
      <c r="AA37" s="258">
        <f t="shared" si="2"/>
        <v>0</v>
      </c>
      <c r="AB37" s="256">
        <f t="shared" si="3"/>
        <v>225</v>
      </c>
    </row>
    <row r="38" spans="2:28" ht="15" customHeight="1" x14ac:dyDescent="0.3">
      <c r="B38" s="187">
        <f t="shared" si="11"/>
        <v>47</v>
      </c>
      <c r="C38" s="263">
        <f>'Daily data input'!$Q$332</f>
        <v>0</v>
      </c>
      <c r="D38" s="289">
        <v>0.1</v>
      </c>
      <c r="E38" s="263">
        <f>IFERROR('Daily data input'!$W$333*100," ")</f>
        <v>0.80419580419580416</v>
      </c>
      <c r="F38" s="294">
        <f t="shared" si="6"/>
        <v>3.0000000000000013</v>
      </c>
      <c r="G38" s="271">
        <f>'Daily data input'!$Q$333</f>
        <v>89.908857444987163</v>
      </c>
      <c r="H38" s="294">
        <f>IF('Daily data input'!$Q$8='pull down menu'!$A$5,Standards!O36,IF('Daily data input'!$Q$8='pull down menu'!$A$6,Standards!Y36,IF('Daily data input'!$Q$8='pull down menu'!$A$4,Standards!E36,IF('Daily data input'!$Q$8='pull down menu'!$A$7,Standards!AI36,IF('Daily data input'!$Q$8='pull down menu'!$A$8,Standards!AS36,IF('Daily data input'!$Q$8='pull down menu'!$A$9,Standards!BC36,IF('Daily data input'!$Q$8='pull down menu'!$A$10,Standards!BM36,IF('Daily data input'!$Q$8='pull down menu'!$A$11,Standards!BW36,IF('Daily data input'!$Q$8='pull down menu'!$A$12,Standards!CG36,IF('Daily data input'!$Q$8='pull down menu'!$A$13,Standards!CQ36,IF('Daily data input'!$Q$8='pull down menu'!$A$14,Standards!DA36,IF('Daily data input'!$Q$8='pull down menu'!$A$15,Standards!DK36,IF('Daily data input'!$Q$8='pull down menu'!$A$16,Standards!DU36,IF('Daily data input'!$Q$8='pull down menu'!$A$17,Standards!EE36,IF('Daily data input'!$Q$8='pull down menu'!$A$18,Standards!EO36)))))))))))))))</f>
        <v>89</v>
      </c>
      <c r="I38" s="188">
        <f>'Daily data input'!$Q$334</f>
        <v>0.62167460095211424</v>
      </c>
      <c r="J38" s="271">
        <f>'Daily data input'!$Q$335</f>
        <v>0</v>
      </c>
      <c r="K38" s="294">
        <f>IF('Daily data input'!$Q$8='pull down menu'!$A$5,Standards!P36,IF('Daily data input'!$Q$8='pull down menu'!$A$6,Standards!Z36,IF('Daily data input'!$Q$8='pull down menu'!$A$4,Standards!F36,IF('Daily data input'!$Q$8='pull down menu'!$A$7,Standards!AJ36,IF('Daily data input'!$Q$8='pull down menu'!$A$8,Standards!AT36,IF('Daily data input'!$Q$8='pull down menu'!$A$9,Standards!BD36,IF('Daily data input'!$Q$8='pull down menu'!$A$10,Standards!BN36,IF('Daily data input'!$Q$8='pull down menu'!$A$11,Standards!BX36,IF('Daily data input'!$Q$8='pull down menu'!$A$12,Standards!CH36,IF('Daily data input'!$Q$8='pull down menu'!$A$13,Standards!CR36,IF('Daily data input'!$Q$8='pull down menu'!$A$14,Standards!DB36,IF('Daily data input'!$Q$8='pull down menu'!$A$15,Standards!DL36,IF('Daily data input'!$Q$8='pull down menu'!$A$16,Standards!DV36,IF('Daily data input'!$Q$8='pull down menu'!$A$17,Standards!EF36,IF('Daily data input'!$Q$8='pull down menu'!$A$18,Standards!EP36)))))))))))))))</f>
        <v>63.100000381469727</v>
      </c>
      <c r="L38" s="271">
        <f t="shared" si="9"/>
        <v>0</v>
      </c>
      <c r="M38" s="294">
        <f t="shared" si="7"/>
        <v>56.159000339508054</v>
      </c>
      <c r="N38" s="189">
        <f>'Daily data input'!$Q$337</f>
        <v>143.55445893549526</v>
      </c>
      <c r="O38" s="300">
        <f>IF('Daily data input'!$Q$8='pull down menu'!$A$5,Standards!R36,IF('Daily data input'!$Q$8='pull down menu'!$A$6,Standards!AB36,IF('Daily data input'!$Q$8='pull down menu'!$A$4,Standards!H36,IF('Daily data input'!$Q$8='pull down menu'!$A$7,Standards!AL36,IF('Daily data input'!$Q$8='pull down menu'!$A$8,Standards!AV36,IF('Daily data input'!$Q$8='pull down menu'!$A$9,Standards!BF36,IF('Daily data input'!$Q$8='pull down menu'!$A$10,Standards!BP36,IF('Daily data input'!$Q$8='pull down menu'!$A$11,Standards!BZ36,IF('Daily data input'!$Q$8='pull down menu'!$A$12,Standards!CJ36,IF('Daily data input'!$Q$8='pull down menu'!$A$13,Standards!CT36,IF('Daily data input'!$Q$8='pull down menu'!$A$14,Standards!DD36,IF('Daily data input'!$Q$8='pull down menu'!$A$15,Standards!DN36,IF('Daily data input'!$Q$8='pull down menu'!$A$16,Standards!DX36,IF('Daily data input'!$Q$8='pull down menu'!$A$17,Standards!EH36,IF('Daily data input'!$Q$8='pull down menu'!$A$18,Standards!ER36)))))))))))))))</f>
        <v>125</v>
      </c>
      <c r="P38" s="189" t="str">
        <f t="shared" si="10"/>
        <v xml:space="preserve"> </v>
      </c>
      <c r="Q38" s="300">
        <f t="shared" si="8"/>
        <v>2.2258230959296843</v>
      </c>
      <c r="R38" s="190">
        <f>'Daily data input'!$J$339</f>
        <v>0</v>
      </c>
      <c r="S38" s="306">
        <f t="shared" si="4"/>
        <v>1.8</v>
      </c>
      <c r="T38" s="277">
        <f>IFERROR('Daily data input'!$X$338," ")</f>
        <v>162.85849917304205</v>
      </c>
      <c r="U38" s="300">
        <f>IF('Daily data input'!$Q$8='pull down menu'!$A$5,Standards!U36,IF('Daily data input'!$Q$8='pull down menu'!$A$6,Standards!AE36,IF('Daily data input'!$Q$8='pull down menu'!$A$4,Standards!K36,IF('Daily data input'!$Q$8='pull down menu'!$A$7,Standards!AO36,IF('Daily data input'!$Q$8='pull down menu'!$A$8,Standards!AY36,IF('Daily data input'!$Q$8='pull down menu'!$A$9,Standards!BI36,IF('Daily data input'!$Q$8='pull down menu'!$A$10,Standards!BS36,IF('Daily data input'!$Q$8='pull down menu'!$A$11,Standards!CC36,IF('Daily data input'!$Q$8='pull down menu'!$A$12,Standards!CM36,IF('Daily data input'!$Q$8='pull down menu'!$A$13,Standards!CW36,IF('Daily data input'!$Q$8='pull down menu'!$A$14,Standards!DG36,IF('Daily data input'!$Q$8='pull down menu'!$A$15,Standards!DQ36,IF('Daily data input'!$Q$8='pull down menu'!$A$16,Standards!EA36,IF('Daily data input'!$Q$8='pull down menu'!$A$17,Standards!EK36,IF('Daily data input'!$Q$8='pull down menu'!$A$18,Standards!EU36)))))))))))))))</f>
        <v>179.09500000000003</v>
      </c>
      <c r="V38" s="277">
        <f>IFERROR('Daily data input'!$W$334," ")</f>
        <v>162.17447552447553</v>
      </c>
      <c r="W38" s="300">
        <f>IF('Daily data input'!$Q$8='pull down menu'!$A$5,Standards!W36,IF('Daily data input'!$Q$8='pull down menu'!$A$6,Standards!AG36,IF('Daily data input'!$Q$8='pull down menu'!$A$4,Standards!M36,IF('Daily data input'!$Q$8='pull down menu'!$A$7,Standards!AQ36,IF('Daily data input'!$Q$8='pull down menu'!$A$8,Standards!BA36,IF('Daily data input'!$Q$8='pull down menu'!$A$9,Standards!BK36,IF('Daily data input'!$Q$8='pull down menu'!$A$10,Standards!BU36,IF('Daily data input'!$Q$8='pull down menu'!$A$11,Standards!CE36,IF('Daily data input'!$Q$8='pull down menu'!$A$12,Standards!CO36,IF('Daily data input'!$Q$8='pull down menu'!$A$13,Standards!CY36,IF('Daily data input'!$Q$8='pull down menu'!$A$14,Standards!DI36,IF('Daily data input'!$Q$8='pull down menu'!$A$15,Standards!DS36,IF('Daily data input'!$Q$8='pull down menu'!$A$16,Standards!EC36,IF('Daily data input'!$Q$8='pull down menu'!$A$17,Standards!EM36,IF('Daily data input'!$Q$8='pull down menu'!$A$18,Standards!EW36)))))))))))))))</f>
        <v>176.47055999999998</v>
      </c>
      <c r="X38" s="283">
        <f>'Daily data input'!$Q$339</f>
        <v>0</v>
      </c>
      <c r="Y38" s="313">
        <f>IF('Daily data input'!$Q$8='pull down menu'!$A$5,Standards!X36,IF('Daily data input'!$Q$8='pull down menu'!$A$6,Standards!AH36,IF('Daily data input'!$Q$8='pull down menu'!$A$4,Standards!N36,IF('Daily data input'!$Q$8='pull down menu'!$A$7,Standards!AR36,IF('Daily data input'!$Q$8='pull down menu'!$A$8,Standards!BB36,IF('Daily data input'!$Q$8='pull down menu'!$A$9,Standards!BL36,IF('Daily data input'!$Q$8='pull down menu'!$A$10,Standards!BV36,IF('Daily data input'!$Q$8='pull down menu'!$A$11,Standards!CF36,IF('Daily data input'!$Q$8='pull down menu'!$A$12,Standards!CP36,IF('Daily data input'!$Q$8='pull down menu'!$A$13,Standards!CZ36,IF('Daily data input'!$Q$8='pull down menu'!$A$14,Standards!DJ36,IF('Daily data input'!$Q$8='pull down menu'!$A$15,Standards!DT36,IF('Daily data input'!$Q$8='pull down menu'!$A$16,Standards!ED36,IF('Daily data input'!$Q$8='pull down menu'!$A$17,Standards!EN36,IF('Daily data input'!$Q$8='pull down menu'!$A$18,Standards!EX36)))))))))))))))</f>
        <v>1949.999988079071</v>
      </c>
      <c r="AA38" s="258">
        <f t="shared" si="2"/>
        <v>0</v>
      </c>
      <c r="AB38" s="256">
        <f t="shared" si="3"/>
        <v>225</v>
      </c>
    </row>
    <row r="39" spans="2:28" ht="15" customHeight="1" x14ac:dyDescent="0.3">
      <c r="B39" s="183">
        <f t="shared" si="11"/>
        <v>48</v>
      </c>
      <c r="C39" s="262">
        <f>'Daily data input'!$Q$342</f>
        <v>3.5255603122639131E-2</v>
      </c>
      <c r="D39" s="288">
        <v>0.1</v>
      </c>
      <c r="E39" s="262">
        <f>IFERROR('Daily data input'!$W$343*100," ")</f>
        <v>0.83916083916083917</v>
      </c>
      <c r="F39" s="293">
        <f t="shared" si="6"/>
        <v>3.1000000000000014</v>
      </c>
      <c r="G39" s="270">
        <f>'Daily data input'!$Q$343</f>
        <v>89.926970536388822</v>
      </c>
      <c r="H39" s="293">
        <f>IF('Daily data input'!$Q$8='pull down menu'!$A$5,Standards!O37,IF('Daily data input'!$Q$8='pull down menu'!$A$6,Standards!Y37,IF('Daily data input'!$Q$8='pull down menu'!$A$4,Standards!E37,IF('Daily data input'!$Q$8='pull down menu'!$A$7,Standards!AI37,IF('Daily data input'!$Q$8='pull down menu'!$A$8,Standards!AS37,IF('Daily data input'!$Q$8='pull down menu'!$A$9,Standards!BC37,IF('Daily data input'!$Q$8='pull down menu'!$A$10,Standards!BM37,IF('Daily data input'!$Q$8='pull down menu'!$A$11,Standards!BW37,IF('Daily data input'!$Q$8='pull down menu'!$A$12,Standards!CG37,IF('Daily data input'!$Q$8='pull down menu'!$A$13,Standards!CQ37,IF('Daily data input'!$Q$8='pull down menu'!$A$14,Standards!DA37,IF('Daily data input'!$Q$8='pull down menu'!$A$15,Standards!DK37,IF('Daily data input'!$Q$8='pull down menu'!$A$16,Standards!DU37,IF('Daily data input'!$Q$8='pull down menu'!$A$17,Standards!EE37,IF('Daily data input'!$Q$8='pull down menu'!$A$18,Standards!EO37)))))))))))))))</f>
        <v>89</v>
      </c>
      <c r="I39" s="184">
        <f>'Daily data input'!$Q$344</f>
        <v>0.76729207504900587</v>
      </c>
      <c r="J39" s="270">
        <f>'Daily data input'!$Q$345</f>
        <v>0</v>
      </c>
      <c r="K39" s="293">
        <f>IF('Daily data input'!$Q$8='pull down menu'!$A$5,Standards!P37,IF('Daily data input'!$Q$8='pull down menu'!$A$6,Standards!Z37,IF('Daily data input'!$Q$8='pull down menu'!$A$4,Standards!F37,IF('Daily data input'!$Q$8='pull down menu'!$A$7,Standards!AJ37,IF('Daily data input'!$Q$8='pull down menu'!$A$8,Standards!AT37,IF('Daily data input'!$Q$8='pull down menu'!$A$9,Standards!BD37,IF('Daily data input'!$Q$8='pull down menu'!$A$10,Standards!BN37,IF('Daily data input'!$Q$8='pull down menu'!$A$11,Standards!BX37,IF('Daily data input'!$Q$8='pull down menu'!$A$12,Standards!CH37,IF('Daily data input'!$Q$8='pull down menu'!$A$13,Standards!CR37,IF('Daily data input'!$Q$8='pull down menu'!$A$14,Standards!DB37,IF('Daily data input'!$Q$8='pull down menu'!$A$15,Standards!DL37,IF('Daily data input'!$Q$8='pull down menu'!$A$16,Standards!DV37,IF('Daily data input'!$Q$8='pull down menu'!$A$17,Standards!EF37,IF('Daily data input'!$Q$8='pull down menu'!$A$18,Standards!EP37)))))))))))))))</f>
        <v>63.200000762939453</v>
      </c>
      <c r="L39" s="270">
        <f t="shared" si="9"/>
        <v>0</v>
      </c>
      <c r="M39" s="293">
        <f t="shared" si="7"/>
        <v>56.248000679016116</v>
      </c>
      <c r="N39" s="185">
        <f>'Daily data input'!$Q$347</f>
        <v>143.55457063711913</v>
      </c>
      <c r="O39" s="299">
        <f>IF('Daily data input'!$Q$8='pull down menu'!$A$5,Standards!R37,IF('Daily data input'!$Q$8='pull down menu'!$A$6,Standards!AB37,IF('Daily data input'!$Q$8='pull down menu'!$A$4,Standards!H37,IF('Daily data input'!$Q$8='pull down menu'!$A$7,Standards!AL37,IF('Daily data input'!$Q$8='pull down menu'!$A$8,Standards!AV37,IF('Daily data input'!$Q$8='pull down menu'!$A$9,Standards!BF37,IF('Daily data input'!$Q$8='pull down menu'!$A$10,Standards!BP37,IF('Daily data input'!$Q$8='pull down menu'!$A$11,Standards!BZ37,IF('Daily data input'!$Q$8='pull down menu'!$A$12,Standards!CJ37,IF('Daily data input'!$Q$8='pull down menu'!$A$13,Standards!CT37,IF('Daily data input'!$Q$8='pull down menu'!$A$14,Standards!DD37,IF('Daily data input'!$Q$8='pull down menu'!$A$15,Standards!DN37,IF('Daily data input'!$Q$8='pull down menu'!$A$16,Standards!DX37,IF('Daily data input'!$Q$8='pull down menu'!$A$17,Standards!EH37,IF('Daily data input'!$Q$8='pull down menu'!$A$18,Standards!ER37)))))))))))))))</f>
        <v>125</v>
      </c>
      <c r="P39" s="185" t="str">
        <f t="shared" si="10"/>
        <v xml:space="preserve"> </v>
      </c>
      <c r="Q39" s="299">
        <f t="shared" si="8"/>
        <v>2.2223012105500937</v>
      </c>
      <c r="R39" s="186">
        <f>'Daily data input'!$J$349</f>
        <v>0</v>
      </c>
      <c r="S39" s="305">
        <f t="shared" si="4"/>
        <v>1.8</v>
      </c>
      <c r="T39" s="276">
        <f>IFERROR('Daily data input'!$X$348," ")</f>
        <v>169.15338711058928</v>
      </c>
      <c r="U39" s="299">
        <f>IF('Daily data input'!$Q$8='pull down menu'!$A$5,Standards!U37,IF('Daily data input'!$Q$8='pull down menu'!$A$6,Standards!AE37,IF('Daily data input'!$Q$8='pull down menu'!$A$4,Standards!K37,IF('Daily data input'!$Q$8='pull down menu'!$A$7,Standards!AO37,IF('Daily data input'!$Q$8='pull down menu'!$A$8,Standards!AY37,IF('Daily data input'!$Q$8='pull down menu'!$A$9,Standards!BI37,IF('Daily data input'!$Q$8='pull down menu'!$A$10,Standards!BS37,IF('Daily data input'!$Q$8='pull down menu'!$A$11,Standards!CC37,IF('Daily data input'!$Q$8='pull down menu'!$A$12,Standards!CM37,IF('Daily data input'!$Q$8='pull down menu'!$A$13,Standards!CW37,IF('Daily data input'!$Q$8='pull down menu'!$A$14,Standards!DG37,IF('Daily data input'!$Q$8='pull down menu'!$A$15,Standards!DQ37,IF('Daily data input'!$Q$8='pull down menu'!$A$16,Standards!EA37,IF('Daily data input'!$Q$8='pull down menu'!$A$17,Standards!EK37,IF('Daily data input'!$Q$8='pull down menu'!$A$18,Standards!EU37)))))))))))))))</f>
        <v>185.32500000000002</v>
      </c>
      <c r="V39" s="276">
        <f>IFERROR('Daily data input'!$W$344," ")</f>
        <v>168.41748251748251</v>
      </c>
      <c r="W39" s="299">
        <f>IF('Daily data input'!$Q$8='pull down menu'!$A$5,Standards!W37,IF('Daily data input'!$Q$8='pull down menu'!$A$6,Standards!AG37,IF('Daily data input'!$Q$8='pull down menu'!$A$4,Standards!M37,IF('Daily data input'!$Q$8='pull down menu'!$A$7,Standards!AQ37,IF('Daily data input'!$Q$8='pull down menu'!$A$8,Standards!BA37,IF('Daily data input'!$Q$8='pull down menu'!$A$9,Standards!BK37,IF('Daily data input'!$Q$8='pull down menu'!$A$10,Standards!BU37,IF('Daily data input'!$Q$8='pull down menu'!$A$11,Standards!CE37,IF('Daily data input'!$Q$8='pull down menu'!$A$12,Standards!CO37,IF('Daily data input'!$Q$8='pull down menu'!$A$13,Standards!CY37,IF('Daily data input'!$Q$8='pull down menu'!$A$14,Standards!DI37,IF('Daily data input'!$Q$8='pull down menu'!$A$15,Standards!DS37,IF('Daily data input'!$Q$8='pull down menu'!$A$16,Standards!EC37,IF('Daily data input'!$Q$8='pull down menu'!$A$17,Standards!EM37,IF('Daily data input'!$Q$8='pull down menu'!$A$18,Standards!EW37)))))))))))))))</f>
        <v>182.51988999999998</v>
      </c>
      <c r="X39" s="282">
        <f>'Daily data input'!$Q$349</f>
        <v>0</v>
      </c>
      <c r="Y39" s="312">
        <f>IF('Daily data input'!$Q$8='pull down menu'!$A$5,Standards!X37,IF('Daily data input'!$Q$8='pull down menu'!$A$6,Standards!AH37,IF('Daily data input'!$Q$8='pull down menu'!$A$4,Standards!N37,IF('Daily data input'!$Q$8='pull down menu'!$A$7,Standards!AR37,IF('Daily data input'!$Q$8='pull down menu'!$A$8,Standards!BB37,IF('Daily data input'!$Q$8='pull down menu'!$A$9,Standards!BL37,IF('Daily data input'!$Q$8='pull down menu'!$A$10,Standards!BV37,IF('Daily data input'!$Q$8='pull down menu'!$A$11,Standards!CF37,IF('Daily data input'!$Q$8='pull down menu'!$A$12,Standards!CP37,IF('Daily data input'!$Q$8='pull down menu'!$A$13,Standards!CZ37,IF('Daily data input'!$Q$8='pull down menu'!$A$14,Standards!DJ37,IF('Daily data input'!$Q$8='pull down menu'!$A$15,Standards!DT37,IF('Daily data input'!$Q$8='pull down menu'!$A$16,Standards!ED37,IF('Daily data input'!$Q$8='pull down menu'!$A$17,Standards!EN37,IF('Daily data input'!$Q$8='pull down menu'!$A$18,Standards!EX37)))))))))))))))</f>
        <v>1949.999988079071</v>
      </c>
      <c r="AA39" s="258">
        <f t="shared" si="2"/>
        <v>0</v>
      </c>
      <c r="AB39" s="256">
        <f t="shared" si="3"/>
        <v>225</v>
      </c>
    </row>
    <row r="40" spans="2:28" ht="15" customHeight="1" x14ac:dyDescent="0.3">
      <c r="B40" s="187">
        <f t="shared" si="11"/>
        <v>49</v>
      </c>
      <c r="C40" s="263">
        <f>'Daily data input'!$Q$352</f>
        <v>0</v>
      </c>
      <c r="D40" s="289">
        <v>0.1</v>
      </c>
      <c r="E40" s="263">
        <f>IFERROR('Daily data input'!$W$353*100," ")</f>
        <v>0.83916083916083917</v>
      </c>
      <c r="F40" s="294">
        <f t="shared" si="6"/>
        <v>3.2000000000000015</v>
      </c>
      <c r="G40" s="271">
        <f>'Daily data input'!$Q$353</f>
        <v>89.82974007656658</v>
      </c>
      <c r="H40" s="294">
        <f>IF('Daily data input'!$Q$8='pull down menu'!$A$5,Standards!O38,IF('Daily data input'!$Q$8='pull down menu'!$A$6,Standards!Y38,IF('Daily data input'!$Q$8='pull down menu'!$A$4,Standards!E38,IF('Daily data input'!$Q$8='pull down menu'!$A$7,Standards!AI38,IF('Daily data input'!$Q$8='pull down menu'!$A$8,Standards!AS38,IF('Daily data input'!$Q$8='pull down menu'!$A$9,Standards!BC38,IF('Daily data input'!$Q$8='pull down menu'!$A$10,Standards!BM38,IF('Daily data input'!$Q$8='pull down menu'!$A$11,Standards!BW38,IF('Daily data input'!$Q$8='pull down menu'!$A$12,Standards!CG38,IF('Daily data input'!$Q$8='pull down menu'!$A$13,Standards!CQ38,IF('Daily data input'!$Q$8='pull down menu'!$A$14,Standards!DA38,IF('Daily data input'!$Q$8='pull down menu'!$A$15,Standards!DK38,IF('Daily data input'!$Q$8='pull down menu'!$A$16,Standards!DU38,IF('Daily data input'!$Q$8='pull down menu'!$A$17,Standards!EE38,IF('Daily data input'!$Q$8='pull down menu'!$A$18,Standards!EO38)))))))))))))))</f>
        <v>89</v>
      </c>
      <c r="I40" s="188">
        <f>'Daily data input'!$Q$354</f>
        <v>0.89721303201929004</v>
      </c>
      <c r="J40" s="271">
        <f>'Daily data input'!$Q$355</f>
        <v>0</v>
      </c>
      <c r="K40" s="294">
        <f>IF('Daily data input'!$Q$8='pull down menu'!$A$5,Standards!P38,IF('Daily data input'!$Q$8='pull down menu'!$A$6,Standards!Z38,IF('Daily data input'!$Q$8='pull down menu'!$A$4,Standards!F38,IF('Daily data input'!$Q$8='pull down menu'!$A$7,Standards!AJ38,IF('Daily data input'!$Q$8='pull down menu'!$A$8,Standards!AT38,IF('Daily data input'!$Q$8='pull down menu'!$A$9,Standards!BD38,IF('Daily data input'!$Q$8='pull down menu'!$A$10,Standards!BN38,IF('Daily data input'!$Q$8='pull down menu'!$A$11,Standards!BX38,IF('Daily data input'!$Q$8='pull down menu'!$A$12,Standards!CH38,IF('Daily data input'!$Q$8='pull down menu'!$A$13,Standards!CR38,IF('Daily data input'!$Q$8='pull down menu'!$A$14,Standards!DB38,IF('Daily data input'!$Q$8='pull down menu'!$A$15,Standards!DL38,IF('Daily data input'!$Q$8='pull down menu'!$A$16,Standards!DV38,IF('Daily data input'!$Q$8='pull down menu'!$A$17,Standards!EF38,IF('Daily data input'!$Q$8='pull down menu'!$A$18,Standards!EP38)))))))))))))))</f>
        <v>63.299999237060547</v>
      </c>
      <c r="L40" s="271">
        <f t="shared" si="9"/>
        <v>0</v>
      </c>
      <c r="M40" s="294">
        <f t="shared" si="7"/>
        <v>56.336999320983885</v>
      </c>
      <c r="N40" s="189">
        <f>'Daily data input'!$Q$357</f>
        <v>143.55465444287731</v>
      </c>
      <c r="O40" s="300">
        <f>IF('Daily data input'!$Q$8='pull down menu'!$A$5,Standards!R38,IF('Daily data input'!$Q$8='pull down menu'!$A$6,Standards!AB38,IF('Daily data input'!$Q$8='pull down menu'!$A$4,Standards!H38,IF('Daily data input'!$Q$8='pull down menu'!$A$7,Standards!AL38,IF('Daily data input'!$Q$8='pull down menu'!$A$8,Standards!AV38,IF('Daily data input'!$Q$8='pull down menu'!$A$9,Standards!BF38,IF('Daily data input'!$Q$8='pull down menu'!$A$10,Standards!BP38,IF('Daily data input'!$Q$8='pull down menu'!$A$11,Standards!BZ38,IF('Daily data input'!$Q$8='pull down menu'!$A$12,Standards!CJ38,IF('Daily data input'!$Q$8='pull down menu'!$A$13,Standards!CT38,IF('Daily data input'!$Q$8='pull down menu'!$A$14,Standards!DD38,IF('Daily data input'!$Q$8='pull down menu'!$A$15,Standards!DN38,IF('Daily data input'!$Q$8='pull down menu'!$A$16,Standards!DX38,IF('Daily data input'!$Q$8='pull down menu'!$A$17,Standards!EH38,IF('Daily data input'!$Q$8='pull down menu'!$A$18,Standards!ER38)))))))))))))))</f>
        <v>125</v>
      </c>
      <c r="P40" s="189" t="str">
        <f t="shared" si="10"/>
        <v xml:space="preserve"> </v>
      </c>
      <c r="Q40" s="300">
        <f t="shared" si="8"/>
        <v>2.2187905196690365</v>
      </c>
      <c r="R40" s="190">
        <f>'Daily data input'!$J$359</f>
        <v>0</v>
      </c>
      <c r="S40" s="306">
        <f t="shared" si="4"/>
        <v>1.8</v>
      </c>
      <c r="T40" s="277">
        <f>IFERROR('Daily data input'!$X$358," ")</f>
        <v>175.44146891594895</v>
      </c>
      <c r="U40" s="300">
        <f>IF('Daily data input'!$Q$8='pull down menu'!$A$5,Standards!U38,IF('Daily data input'!$Q$8='pull down menu'!$A$6,Standards!AE38,IF('Daily data input'!$Q$8='pull down menu'!$A$4,Standards!K38,IF('Daily data input'!$Q$8='pull down menu'!$A$7,Standards!AO38,IF('Daily data input'!$Q$8='pull down menu'!$A$8,Standards!AY38,IF('Daily data input'!$Q$8='pull down menu'!$A$9,Standards!BI38,IF('Daily data input'!$Q$8='pull down menu'!$A$10,Standards!BS38,IF('Daily data input'!$Q$8='pull down menu'!$A$11,Standards!CC38,IF('Daily data input'!$Q$8='pull down menu'!$A$12,Standards!CM38,IF('Daily data input'!$Q$8='pull down menu'!$A$13,Standards!CW38,IF('Daily data input'!$Q$8='pull down menu'!$A$14,Standards!DG38,IF('Daily data input'!$Q$8='pull down menu'!$A$15,Standards!DQ38,IF('Daily data input'!$Q$8='pull down menu'!$A$16,Standards!EA38,IF('Daily data input'!$Q$8='pull down menu'!$A$17,Standards!EK38,IF('Daily data input'!$Q$8='pull down menu'!$A$18,Standards!EU38)))))))))))))))</f>
        <v>191.55500000000001</v>
      </c>
      <c r="V40" s="277">
        <f>IFERROR('Daily data input'!$W$354," ")</f>
        <v>174.65279720279722</v>
      </c>
      <c r="W40" s="300">
        <f>IF('Daily data input'!$Q$8='pull down menu'!$A$5,Standards!W38,IF('Daily data input'!$Q$8='pull down menu'!$A$6,Standards!AG38,IF('Daily data input'!$Q$8='pull down menu'!$A$4,Standards!M38,IF('Daily data input'!$Q$8='pull down menu'!$A$7,Standards!AQ38,IF('Daily data input'!$Q$8='pull down menu'!$A$8,Standards!BA38,IF('Daily data input'!$Q$8='pull down menu'!$A$9,Standards!BK38,IF('Daily data input'!$Q$8='pull down menu'!$A$10,Standards!BU38,IF('Daily data input'!$Q$8='pull down menu'!$A$11,Standards!CE38,IF('Daily data input'!$Q$8='pull down menu'!$A$12,Standards!CO38,IF('Daily data input'!$Q$8='pull down menu'!$A$13,Standards!CY38,IF('Daily data input'!$Q$8='pull down menu'!$A$14,Standards!DI38,IF('Daily data input'!$Q$8='pull down menu'!$A$15,Standards!DS38,IF('Daily data input'!$Q$8='pull down menu'!$A$16,Standards!EC38,IF('Daily data input'!$Q$8='pull down menu'!$A$17,Standards!EM38,IF('Daily data input'!$Q$8='pull down menu'!$A$18,Standards!EW38)))))))))))))))</f>
        <v>188.56298999999999</v>
      </c>
      <c r="X40" s="283">
        <f>'Daily data input'!$Q$359</f>
        <v>0</v>
      </c>
      <c r="Y40" s="313">
        <f>IF('Daily data input'!$Q$8='pull down menu'!$A$5,Standards!X38,IF('Daily data input'!$Q$8='pull down menu'!$A$6,Standards!AH38,IF('Daily data input'!$Q$8='pull down menu'!$A$4,Standards!N38,IF('Daily data input'!$Q$8='pull down menu'!$A$7,Standards!AR38,IF('Daily data input'!$Q$8='pull down menu'!$A$8,Standards!BB38,IF('Daily data input'!$Q$8='pull down menu'!$A$9,Standards!BL38,IF('Daily data input'!$Q$8='pull down menu'!$A$10,Standards!BV38,IF('Daily data input'!$Q$8='pull down menu'!$A$11,Standards!CF38,IF('Daily data input'!$Q$8='pull down menu'!$A$12,Standards!CP38,IF('Daily data input'!$Q$8='pull down menu'!$A$13,Standards!CZ38,IF('Daily data input'!$Q$8='pull down menu'!$A$14,Standards!DJ38,IF('Daily data input'!$Q$8='pull down menu'!$A$15,Standards!DT38,IF('Daily data input'!$Q$8='pull down menu'!$A$16,Standards!ED38,IF('Daily data input'!$Q$8='pull down menu'!$A$17,Standards!EN38,IF('Daily data input'!$Q$8='pull down menu'!$A$18,Standards!EX38)))))))))))))))</f>
        <v>1949.999988079071</v>
      </c>
      <c r="AA40" s="258">
        <f t="shared" si="2"/>
        <v>0</v>
      </c>
      <c r="AB40" s="256">
        <f t="shared" si="3"/>
        <v>225</v>
      </c>
    </row>
    <row r="41" spans="2:28" ht="15" customHeight="1" x14ac:dyDescent="0.3">
      <c r="B41" s="183">
        <f t="shared" si="11"/>
        <v>50</v>
      </c>
      <c r="C41" s="262">
        <f>'Daily data input'!$Q$362</f>
        <v>0</v>
      </c>
      <c r="D41" s="288">
        <v>0.1</v>
      </c>
      <c r="E41" s="262">
        <f>IFERROR('Daily data input'!$W$363*100," ")</f>
        <v>0.83916083916083917</v>
      </c>
      <c r="F41" s="293">
        <f t="shared" si="6"/>
        <v>3.3000000000000016</v>
      </c>
      <c r="G41" s="270">
        <f>'Daily data input'!$Q$363</f>
        <v>88.207737255692109</v>
      </c>
      <c r="H41" s="293">
        <f>IF('Daily data input'!$Q$8='pull down menu'!$A$5,Standards!O39,IF('Daily data input'!$Q$8='pull down menu'!$A$6,Standards!Y39,IF('Daily data input'!$Q$8='pull down menu'!$A$4,Standards!E39,IF('Daily data input'!$Q$8='pull down menu'!$A$7,Standards!AI39,IF('Daily data input'!$Q$8='pull down menu'!$A$8,Standards!AS39,IF('Daily data input'!$Q$8='pull down menu'!$A$9,Standards!BC39,IF('Daily data input'!$Q$8='pull down menu'!$A$10,Standards!BM39,IF('Daily data input'!$Q$8='pull down menu'!$A$11,Standards!BW39,IF('Daily data input'!$Q$8='pull down menu'!$A$12,Standards!CG39,IF('Daily data input'!$Q$8='pull down menu'!$A$13,Standards!CQ39,IF('Daily data input'!$Q$8='pull down menu'!$A$14,Standards!DA39,IF('Daily data input'!$Q$8='pull down menu'!$A$15,Standards!DK39,IF('Daily data input'!$Q$8='pull down menu'!$A$16,Standards!DU39,IF('Daily data input'!$Q$8='pull down menu'!$A$17,Standards!EE39,IF('Daily data input'!$Q$8='pull down menu'!$A$18,Standards!EO39)))))))))))))))</f>
        <v>88.5</v>
      </c>
      <c r="I41" s="184">
        <f>'Daily data input'!$Q$364</f>
        <v>0.89086859688195985</v>
      </c>
      <c r="J41" s="270">
        <f>'Daily data input'!$Q$365</f>
        <v>0</v>
      </c>
      <c r="K41" s="293">
        <f>IF('Daily data input'!$Q$8='pull down menu'!$A$5,Standards!P39,IF('Daily data input'!$Q$8='pull down menu'!$A$6,Standards!Z39,IF('Daily data input'!$Q$8='pull down menu'!$A$4,Standards!F39,IF('Daily data input'!$Q$8='pull down menu'!$A$7,Standards!AJ39,IF('Daily data input'!$Q$8='pull down menu'!$A$8,Standards!AT39,IF('Daily data input'!$Q$8='pull down menu'!$A$9,Standards!BD39,IF('Daily data input'!$Q$8='pull down menu'!$A$10,Standards!BN39,IF('Daily data input'!$Q$8='pull down menu'!$A$11,Standards!BX39,IF('Daily data input'!$Q$8='pull down menu'!$A$12,Standards!CH39,IF('Daily data input'!$Q$8='pull down menu'!$A$13,Standards!CR39,IF('Daily data input'!$Q$8='pull down menu'!$A$14,Standards!DB39,IF('Daily data input'!$Q$8='pull down menu'!$A$15,Standards!DL39,IF('Daily data input'!$Q$8='pull down menu'!$A$16,Standards!DV39,IF('Daily data input'!$Q$8='pull down menu'!$A$17,Standards!EF39,IF('Daily data input'!$Q$8='pull down menu'!$A$18,Standards!EP39)))))))))))))))</f>
        <v>63.399997711181641</v>
      </c>
      <c r="L41" s="270">
        <f t="shared" si="9"/>
        <v>0</v>
      </c>
      <c r="M41" s="293">
        <f t="shared" si="7"/>
        <v>56.108997974395756</v>
      </c>
      <c r="N41" s="185">
        <f>'Daily data input'!$Q$367</f>
        <v>143.55465444287731</v>
      </c>
      <c r="O41" s="299">
        <f>IF('Daily data input'!$Q$8='pull down menu'!$A$5,Standards!R39,IF('Daily data input'!$Q$8='pull down menu'!$A$6,Standards!AB39,IF('Daily data input'!$Q$8='pull down menu'!$A$4,Standards!H39,IF('Daily data input'!$Q$8='pull down menu'!$A$7,Standards!AL39,IF('Daily data input'!$Q$8='pull down menu'!$A$8,Standards!AV39,IF('Daily data input'!$Q$8='pull down menu'!$A$9,Standards!BF39,IF('Daily data input'!$Q$8='pull down menu'!$A$10,Standards!BP39,IF('Daily data input'!$Q$8='pull down menu'!$A$11,Standards!BZ39,IF('Daily data input'!$Q$8='pull down menu'!$A$12,Standards!CJ39,IF('Daily data input'!$Q$8='pull down menu'!$A$13,Standards!CT39,IF('Daily data input'!$Q$8='pull down menu'!$A$14,Standards!DD39,IF('Daily data input'!$Q$8='pull down menu'!$A$15,Standards!DN39,IF('Daily data input'!$Q$8='pull down menu'!$A$16,Standards!DX39,IF('Daily data input'!$Q$8='pull down menu'!$A$17,Standards!EH39,IF('Daily data input'!$Q$8='pull down menu'!$A$18,Standards!ER39)))))))))))))))</f>
        <v>125</v>
      </c>
      <c r="P41" s="185" t="str">
        <f t="shared" si="10"/>
        <v xml:space="preserve"> </v>
      </c>
      <c r="Q41" s="299">
        <f t="shared" si="8"/>
        <v>2.2278066711695921</v>
      </c>
      <c r="R41" s="186">
        <f>'Daily data input'!$J$369</f>
        <v>0</v>
      </c>
      <c r="S41" s="305">
        <f t="shared" si="4"/>
        <v>1.8</v>
      </c>
      <c r="T41" s="276">
        <f>IFERROR('Daily data input'!$X$368," ")</f>
        <v>181.61601052384739</v>
      </c>
      <c r="U41" s="299">
        <f>IF('Daily data input'!$Q$8='pull down menu'!$A$5,Standards!U39,IF('Daily data input'!$Q$8='pull down menu'!$A$6,Standards!AE39,IF('Daily data input'!$Q$8='pull down menu'!$A$4,Standards!K39,IF('Daily data input'!$Q$8='pull down menu'!$A$7,Standards!AO39,IF('Daily data input'!$Q$8='pull down menu'!$A$8,Standards!AY39,IF('Daily data input'!$Q$8='pull down menu'!$A$9,Standards!BI39,IF('Daily data input'!$Q$8='pull down menu'!$A$10,Standards!BS39,IF('Daily data input'!$Q$8='pull down menu'!$A$11,Standards!CC39,IF('Daily data input'!$Q$8='pull down menu'!$A$12,Standards!CM39,IF('Daily data input'!$Q$8='pull down menu'!$A$13,Standards!CW39,IF('Daily data input'!$Q$8='pull down menu'!$A$14,Standards!DG39,IF('Daily data input'!$Q$8='pull down menu'!$A$15,Standards!DQ39,IF('Daily data input'!$Q$8='pull down menu'!$A$16,Standards!EA39,IF('Daily data input'!$Q$8='pull down menu'!$A$17,Standards!EK39,IF('Daily data input'!$Q$8='pull down menu'!$A$18,Standards!EU39)))))))))))))))</f>
        <v>197.75</v>
      </c>
      <c r="V41" s="276">
        <f>IFERROR('Daily data input'!$W$364," ")</f>
        <v>180.77552447552446</v>
      </c>
      <c r="W41" s="299">
        <f>IF('Daily data input'!$Q$8='pull down menu'!$A$5,Standards!W39,IF('Daily data input'!$Q$8='pull down menu'!$A$6,Standards!AG39,IF('Daily data input'!$Q$8='pull down menu'!$A$4,Standards!M39,IF('Daily data input'!$Q$8='pull down menu'!$A$7,Standards!AQ39,IF('Daily data input'!$Q$8='pull down menu'!$A$8,Standards!BA39,IF('Daily data input'!$Q$8='pull down menu'!$A$9,Standards!BK39,IF('Daily data input'!$Q$8='pull down menu'!$A$10,Standards!BU39,IF('Daily data input'!$Q$8='pull down menu'!$A$11,Standards!CE39,IF('Daily data input'!$Q$8='pull down menu'!$A$12,Standards!CO39,IF('Daily data input'!$Q$8='pull down menu'!$A$13,Standards!CY39,IF('Daily data input'!$Q$8='pull down menu'!$A$14,Standards!DI39,IF('Daily data input'!$Q$8='pull down menu'!$A$15,Standards!DS39,IF('Daily data input'!$Q$8='pull down menu'!$A$16,Standards!EC39,IF('Daily data input'!$Q$8='pull down menu'!$A$17,Standards!EM39,IF('Daily data input'!$Q$8='pull down menu'!$A$18,Standards!EW39)))))))))))))))</f>
        <v>194.565945</v>
      </c>
      <c r="X41" s="282">
        <f>'Daily data input'!$Q$369</f>
        <v>0</v>
      </c>
      <c r="Y41" s="312">
        <f>IF('Daily data input'!$Q$8='pull down menu'!$A$5,Standards!X39,IF('Daily data input'!$Q$8='pull down menu'!$A$6,Standards!AH39,IF('Daily data input'!$Q$8='pull down menu'!$A$4,Standards!N39,IF('Daily data input'!$Q$8='pull down menu'!$A$7,Standards!AR39,IF('Daily data input'!$Q$8='pull down menu'!$A$8,Standards!BB39,IF('Daily data input'!$Q$8='pull down menu'!$A$9,Standards!BL39,IF('Daily data input'!$Q$8='pull down menu'!$A$10,Standards!BV39,IF('Daily data input'!$Q$8='pull down menu'!$A$11,Standards!CF39,IF('Daily data input'!$Q$8='pull down menu'!$A$12,Standards!CP39,IF('Daily data input'!$Q$8='pull down menu'!$A$13,Standards!CZ39,IF('Daily data input'!$Q$8='pull down menu'!$A$14,Standards!DJ39,IF('Daily data input'!$Q$8='pull down menu'!$A$15,Standards!DT39,IF('Daily data input'!$Q$8='pull down menu'!$A$16,Standards!ED39,IF('Daily data input'!$Q$8='pull down menu'!$A$17,Standards!EN39,IF('Daily data input'!$Q$8='pull down menu'!$A$18,Standards!EX39)))))))))))))))</f>
        <v>1949.999988079071</v>
      </c>
      <c r="AA41" s="258">
        <f t="shared" si="2"/>
        <v>0</v>
      </c>
      <c r="AB41" s="256">
        <f t="shared" si="3"/>
        <v>225</v>
      </c>
    </row>
    <row r="42" spans="2:28" ht="15" customHeight="1" x14ac:dyDescent="0.3">
      <c r="B42" s="187">
        <f t="shared" si="11"/>
        <v>51</v>
      </c>
      <c r="C42" s="263">
        <f>'Daily data input'!$Q$374</f>
        <v>0</v>
      </c>
      <c r="D42" s="289">
        <v>0.1</v>
      </c>
      <c r="E42" s="263">
        <f>IFERROR('Daily data input'!$W$375*100," ")</f>
        <v>0.83916083916083917</v>
      </c>
      <c r="F42" s="294">
        <f t="shared" si="6"/>
        <v>3.4000000000000017</v>
      </c>
      <c r="G42" s="271">
        <f>'Daily data input'!$Q$375</f>
        <v>87.306064880112828</v>
      </c>
      <c r="H42" s="294">
        <f>IF('Daily data input'!$Q$8='pull down menu'!$A$5,Standards!O40,IF('Daily data input'!$Q$8='pull down menu'!$A$6,Standards!Y40,IF('Daily data input'!$Q$8='pull down menu'!$A$4,Standards!E40,IF('Daily data input'!$Q$8='pull down menu'!$A$7,Standards!AI40,IF('Daily data input'!$Q$8='pull down menu'!$A$8,Standards!AS40,IF('Daily data input'!$Q$8='pull down menu'!$A$9,Standards!BC40,IF('Daily data input'!$Q$8='pull down menu'!$A$10,Standards!BM40,IF('Daily data input'!$Q$8='pull down menu'!$A$11,Standards!BW40,IF('Daily data input'!$Q$8='pull down menu'!$A$12,Standards!CG40,IF('Daily data input'!$Q$8='pull down menu'!$A$13,Standards!CQ40,IF('Daily data input'!$Q$8='pull down menu'!$A$14,Standards!DA40,IF('Daily data input'!$Q$8='pull down menu'!$A$15,Standards!DK40,IF('Daily data input'!$Q$8='pull down menu'!$A$16,Standards!DU40,IF('Daily data input'!$Q$8='pull down menu'!$A$17,Standards!EE40,IF('Daily data input'!$Q$8='pull down menu'!$A$18,Standards!EO40)))))))))))))))</f>
        <v>88</v>
      </c>
      <c r="I42" s="188">
        <f>'Daily data input'!$Q$376</f>
        <v>0.92314793445649657</v>
      </c>
      <c r="J42" s="271">
        <f>'Daily data input'!$Q$377</f>
        <v>62.2</v>
      </c>
      <c r="K42" s="294">
        <f>IF('Daily data input'!$Q$8='pull down menu'!$A$5,Standards!P40,IF('Daily data input'!$Q$8='pull down menu'!$A$6,Standards!Z40,IF('Daily data input'!$Q$8='pull down menu'!$A$4,Standards!F40,IF('Daily data input'!$Q$8='pull down menu'!$A$7,Standards!AJ40,IF('Daily data input'!$Q$8='pull down menu'!$A$8,Standards!AT40,IF('Daily data input'!$Q$8='pull down menu'!$A$9,Standards!BD40,IF('Daily data input'!$Q$8='pull down menu'!$A$10,Standards!BN40,IF('Daily data input'!$Q$8='pull down menu'!$A$11,Standards!BX40,IF('Daily data input'!$Q$8='pull down menu'!$A$12,Standards!CH40,IF('Daily data input'!$Q$8='pull down menu'!$A$13,Standards!CR40,IF('Daily data input'!$Q$8='pull down menu'!$A$14,Standards!DB40,IF('Daily data input'!$Q$8='pull down menu'!$A$15,Standards!DL40,IF('Daily data input'!$Q$8='pull down menu'!$A$16,Standards!DV40,IF('Daily data input'!$Q$8='pull down menu'!$A$17,Standards!EF40,IF('Daily data input'!$Q$8='pull down menu'!$A$18,Standards!EP40)))))))))))))))</f>
        <v>63.399997711181641</v>
      </c>
      <c r="L42" s="271">
        <f t="shared" si="9"/>
        <v>54.304372355430182</v>
      </c>
      <c r="M42" s="294">
        <f t="shared" si="7"/>
        <v>55.791997985839842</v>
      </c>
      <c r="N42" s="189">
        <f>'Daily data input'!$Q$379</f>
        <v>140.94456981664317</v>
      </c>
      <c r="O42" s="300">
        <f>IF('Daily data input'!$Q$8='pull down menu'!$A$5,Standards!R40,IF('Daily data input'!$Q$8='pull down menu'!$A$6,Standards!AB40,IF('Daily data input'!$Q$8='pull down menu'!$A$4,Standards!H40,IF('Daily data input'!$Q$8='pull down menu'!$A$7,Standards!AL40,IF('Daily data input'!$Q$8='pull down menu'!$A$8,Standards!AV40,IF('Daily data input'!$Q$8='pull down menu'!$A$9,Standards!BF40,IF('Daily data input'!$Q$8='pull down menu'!$A$10,Standards!BP40,IF('Daily data input'!$Q$8='pull down menu'!$A$11,Standards!BZ40,IF('Daily data input'!$Q$8='pull down menu'!$A$12,Standards!CJ40,IF('Daily data input'!$Q$8='pull down menu'!$A$13,Standards!CT40,IF('Daily data input'!$Q$8='pull down menu'!$A$14,Standards!DD40,IF('Daily data input'!$Q$8='pull down menu'!$A$15,Standards!DN40,IF('Daily data input'!$Q$8='pull down menu'!$A$16,Standards!DX40,IF('Daily data input'!$Q$8='pull down menu'!$A$17,Standards!EH40,IF('Daily data input'!$Q$8='pull down menu'!$A$18,Standards!ER40)))))))))))))))</f>
        <v>125</v>
      </c>
      <c r="P42" s="189">
        <f t="shared" si="10"/>
        <v>2.5954552774156014</v>
      </c>
      <c r="Q42" s="300">
        <f t="shared" si="8"/>
        <v>2.2404646636194196</v>
      </c>
      <c r="R42" s="190">
        <f>'Daily data input'!$J$381</f>
        <v>0</v>
      </c>
      <c r="S42" s="306">
        <f t="shared" si="4"/>
        <v>1.8</v>
      </c>
      <c r="T42" s="277">
        <f>IFERROR('Daily data input'!$X$380," ")</f>
        <v>187.7274350654553</v>
      </c>
      <c r="U42" s="300">
        <f>IF('Daily data input'!$Q$8='pull down menu'!$A$5,Standards!U40,IF('Daily data input'!$Q$8='pull down menu'!$A$6,Standards!AE40,IF('Daily data input'!$Q$8='pull down menu'!$A$4,Standards!K40,IF('Daily data input'!$Q$8='pull down menu'!$A$7,Standards!AO40,IF('Daily data input'!$Q$8='pull down menu'!$A$8,Standards!AY40,IF('Daily data input'!$Q$8='pull down menu'!$A$9,Standards!BI40,IF('Daily data input'!$Q$8='pull down menu'!$A$10,Standards!BS40,IF('Daily data input'!$Q$8='pull down menu'!$A$11,Standards!CC40,IF('Daily data input'!$Q$8='pull down menu'!$A$12,Standards!CM40,IF('Daily data input'!$Q$8='pull down menu'!$A$13,Standards!CW40,IF('Daily data input'!$Q$8='pull down menu'!$A$14,Standards!DG40,IF('Daily data input'!$Q$8='pull down menu'!$A$15,Standards!DQ40,IF('Daily data input'!$Q$8='pull down menu'!$A$16,Standards!EA40,IF('Daily data input'!$Q$8='pull down menu'!$A$17,Standards!EK40,IF('Daily data input'!$Q$8='pull down menu'!$A$18,Standards!EU40)))))))))))))))</f>
        <v>203.91</v>
      </c>
      <c r="V42" s="277">
        <f>IFERROR('Daily data input'!$W$376," ")</f>
        <v>186.83566433566435</v>
      </c>
      <c r="W42" s="300">
        <f>IF('Daily data input'!$Q$8='pull down menu'!$A$5,Standards!W40,IF('Daily data input'!$Q$8='pull down menu'!$A$6,Standards!AG40,IF('Daily data input'!$Q$8='pull down menu'!$A$4,Standards!M40,IF('Daily data input'!$Q$8='pull down menu'!$A$7,Standards!AQ40,IF('Daily data input'!$Q$8='pull down menu'!$A$8,Standards!BA40,IF('Daily data input'!$Q$8='pull down menu'!$A$9,Standards!BK40,IF('Daily data input'!$Q$8='pull down menu'!$A$10,Standards!BU40,IF('Daily data input'!$Q$8='pull down menu'!$A$11,Standards!CE40,IF('Daily data input'!$Q$8='pull down menu'!$A$12,Standards!CO40,IF('Daily data input'!$Q$8='pull down menu'!$A$13,Standards!CY40,IF('Daily data input'!$Q$8='pull down menu'!$A$14,Standards!DI40,IF('Daily data input'!$Q$8='pull down menu'!$A$15,Standards!DS40,IF('Daily data input'!$Q$8='pull down menu'!$A$16,Standards!EC40,IF('Daily data input'!$Q$8='pull down menu'!$A$17,Standards!EM40,IF('Daily data input'!$Q$8='pull down menu'!$A$18,Standards!EW40)))))))))))))))</f>
        <v>200.52882500000001</v>
      </c>
      <c r="X42" s="283">
        <f>'Daily data input'!$Q$381</f>
        <v>1931</v>
      </c>
      <c r="Y42" s="313">
        <f>IF('Daily data input'!$Q$8='pull down menu'!$A$5,Standards!X40,IF('Daily data input'!$Q$8='pull down menu'!$A$6,Standards!AH40,IF('Daily data input'!$Q$8='pull down menu'!$A$4,Standards!N40,IF('Daily data input'!$Q$8='pull down menu'!$A$7,Standards!AR40,IF('Daily data input'!$Q$8='pull down menu'!$A$8,Standards!BB40,IF('Daily data input'!$Q$8='pull down menu'!$A$9,Standards!BL40,IF('Daily data input'!$Q$8='pull down menu'!$A$10,Standards!BV40,IF('Daily data input'!$Q$8='pull down menu'!$A$11,Standards!CF40,IF('Daily data input'!$Q$8='pull down menu'!$A$12,Standards!CP40,IF('Daily data input'!$Q$8='pull down menu'!$A$13,Standards!CZ40,IF('Daily data input'!$Q$8='pull down menu'!$A$14,Standards!DJ40,IF('Daily data input'!$Q$8='pull down menu'!$A$15,Standards!DT40,IF('Daily data input'!$Q$8='pull down menu'!$A$16,Standards!ED40,IF('Daily data input'!$Q$8='pull down menu'!$A$17,Standards!EN40,IF('Daily data input'!$Q$8='pull down menu'!$A$18,Standards!EX40)))))))))))))))</f>
        <v>1949.999988079071</v>
      </c>
      <c r="AA42" s="258">
        <f t="shared" si="2"/>
        <v>0</v>
      </c>
      <c r="AB42" s="256">
        <f t="shared" si="3"/>
        <v>225</v>
      </c>
    </row>
    <row r="43" spans="2:28" ht="15" customHeight="1" x14ac:dyDescent="0.3">
      <c r="B43" s="183">
        <f t="shared" si="11"/>
        <v>52</v>
      </c>
      <c r="C43" s="262">
        <f>'Daily data input'!$Q$384</f>
        <v>0</v>
      </c>
      <c r="D43" s="288">
        <v>0.1</v>
      </c>
      <c r="E43" s="262">
        <f>IFERROR('Daily data input'!$W$385*100," ")</f>
        <v>0.83916083916083917</v>
      </c>
      <c r="F43" s="293">
        <f t="shared" si="6"/>
        <v>3.5000000000000018</v>
      </c>
      <c r="G43" s="270">
        <f>'Daily data input'!$Q$385</f>
        <v>87.255692121700577</v>
      </c>
      <c r="H43" s="293">
        <f>IF('Daily data input'!$Q$8='pull down menu'!$A$5,Standards!O41,IF('Daily data input'!$Q$8='pull down menu'!$A$6,Standards!Y41,IF('Daily data input'!$Q$8='pull down menu'!$A$4,Standards!E41,IF('Daily data input'!$Q$8='pull down menu'!$A$7,Standards!AI41,IF('Daily data input'!$Q$8='pull down menu'!$A$8,Standards!AS41,IF('Daily data input'!$Q$8='pull down menu'!$A$9,Standards!BC41,IF('Daily data input'!$Q$8='pull down menu'!$A$10,Standards!BM41,IF('Daily data input'!$Q$8='pull down menu'!$A$11,Standards!BW41,IF('Daily data input'!$Q$8='pull down menu'!$A$12,Standards!CG41,IF('Daily data input'!$Q$8='pull down menu'!$A$13,Standards!CQ41,IF('Daily data input'!$Q$8='pull down menu'!$A$14,Standards!DA41,IF('Daily data input'!$Q$8='pull down menu'!$A$15,Standards!DK41,IF('Daily data input'!$Q$8='pull down menu'!$A$16,Standards!DU41,IF('Daily data input'!$Q$8='pull down menu'!$A$17,Standards!EE41,IF('Daily data input'!$Q$8='pull down menu'!$A$18,Standards!EO41)))))))))))))))</f>
        <v>88</v>
      </c>
      <c r="I43" s="184">
        <f>'Daily data input'!$Q$386</f>
        <v>0.99872993880614247</v>
      </c>
      <c r="J43" s="270">
        <f>'Daily data input'!$Q$387</f>
        <v>0</v>
      </c>
      <c r="K43" s="293">
        <f>IF('Daily data input'!$Q$8='pull down menu'!$A$5,Standards!P41,IF('Daily data input'!$Q$8='pull down menu'!$A$6,Standards!Z41,IF('Daily data input'!$Q$8='pull down menu'!$A$4,Standards!F41,IF('Daily data input'!$Q$8='pull down menu'!$A$7,Standards!AJ41,IF('Daily data input'!$Q$8='pull down menu'!$A$8,Standards!AT41,IF('Daily data input'!$Q$8='pull down menu'!$A$9,Standards!BD41,IF('Daily data input'!$Q$8='pull down menu'!$A$10,Standards!BN41,IF('Daily data input'!$Q$8='pull down menu'!$A$11,Standards!BX41,IF('Daily data input'!$Q$8='pull down menu'!$A$12,Standards!CH41,IF('Daily data input'!$Q$8='pull down menu'!$A$13,Standards!CR41,IF('Daily data input'!$Q$8='pull down menu'!$A$14,Standards!DB41,IF('Daily data input'!$Q$8='pull down menu'!$A$15,Standards!DL41,IF('Daily data input'!$Q$8='pull down menu'!$A$16,Standards!DV41,IF('Daily data input'!$Q$8='pull down menu'!$A$17,Standards!EF41,IF('Daily data input'!$Q$8='pull down menu'!$A$18,Standards!EP41)))))))))))))))</f>
        <v>63.500001907348633</v>
      </c>
      <c r="L43" s="270">
        <f t="shared" si="9"/>
        <v>0</v>
      </c>
      <c r="M43" s="293">
        <f t="shared" si="7"/>
        <v>55.880001678466797</v>
      </c>
      <c r="N43" s="185">
        <f>'Daily data input'!$Q$389</f>
        <v>140.94456981664317</v>
      </c>
      <c r="O43" s="299">
        <f>IF('Daily data input'!$Q$8='pull down menu'!$A$5,Standards!R41,IF('Daily data input'!$Q$8='pull down menu'!$A$6,Standards!AB41,IF('Daily data input'!$Q$8='pull down menu'!$A$4,Standards!H41,IF('Daily data input'!$Q$8='pull down menu'!$A$7,Standards!AL41,IF('Daily data input'!$Q$8='pull down menu'!$A$8,Standards!AV41,IF('Daily data input'!$Q$8='pull down menu'!$A$9,Standards!BF41,IF('Daily data input'!$Q$8='pull down menu'!$A$10,Standards!BP41,IF('Daily data input'!$Q$8='pull down menu'!$A$11,Standards!BZ41,IF('Daily data input'!$Q$8='pull down menu'!$A$12,Standards!CJ41,IF('Daily data input'!$Q$8='pull down menu'!$A$13,Standards!CT41,IF('Daily data input'!$Q$8='pull down menu'!$A$14,Standards!DD41,IF('Daily data input'!$Q$8='pull down menu'!$A$15,Standards!DN41,IF('Daily data input'!$Q$8='pull down menu'!$A$16,Standards!DX41,IF('Daily data input'!$Q$8='pull down menu'!$A$17,Standards!EH41,IF('Daily data input'!$Q$8='pull down menu'!$A$18,Standards!ER41)))))))))))))))</f>
        <v>125</v>
      </c>
      <c r="P43" s="185" t="str">
        <f t="shared" si="10"/>
        <v xml:space="preserve"> </v>
      </c>
      <c r="Q43" s="299">
        <f t="shared" si="8"/>
        <v>2.2369362248635793</v>
      </c>
      <c r="R43" s="186">
        <f>'Daily data input'!$J$391</f>
        <v>0</v>
      </c>
      <c r="S43" s="305">
        <f t="shared" si="4"/>
        <v>1.8</v>
      </c>
      <c r="T43" s="276">
        <f>IFERROR('Daily data input'!$X$390," ")</f>
        <v>193.83533351397435</v>
      </c>
      <c r="U43" s="299">
        <f>IF('Daily data input'!$Q$8='pull down menu'!$A$5,Standards!U41,IF('Daily data input'!$Q$8='pull down menu'!$A$6,Standards!AE41,IF('Daily data input'!$Q$8='pull down menu'!$A$4,Standards!K41,IF('Daily data input'!$Q$8='pull down menu'!$A$7,Standards!AO41,IF('Daily data input'!$Q$8='pull down menu'!$A$8,Standards!AY41,IF('Daily data input'!$Q$8='pull down menu'!$A$9,Standards!BI41,IF('Daily data input'!$Q$8='pull down menu'!$A$10,Standards!BS41,IF('Daily data input'!$Q$8='pull down menu'!$A$11,Standards!CC41,IF('Daily data input'!$Q$8='pull down menu'!$A$12,Standards!CM41,IF('Daily data input'!$Q$8='pull down menu'!$A$13,Standards!CW41,IF('Daily data input'!$Q$8='pull down menu'!$A$14,Standards!DG41,IF('Daily data input'!$Q$8='pull down menu'!$A$15,Standards!DQ41,IF('Daily data input'!$Q$8='pull down menu'!$A$16,Standards!EA41,IF('Daily data input'!$Q$8='pull down menu'!$A$17,Standards!EK41,IF('Daily data input'!$Q$8='pull down menu'!$A$18,Standards!EU41)))))))))))))))</f>
        <v>210.07</v>
      </c>
      <c r="V43" s="276">
        <f>IFERROR('Daily data input'!$W$386," ")</f>
        <v>192.8923076923077</v>
      </c>
      <c r="W43" s="299">
        <f>IF('Daily data input'!$Q$8='pull down menu'!$A$5,Standards!W41,IF('Daily data input'!$Q$8='pull down menu'!$A$6,Standards!AG41,IF('Daily data input'!$Q$8='pull down menu'!$A$4,Standards!M41,IF('Daily data input'!$Q$8='pull down menu'!$A$7,Standards!AQ41,IF('Daily data input'!$Q$8='pull down menu'!$A$8,Standards!BA41,IF('Daily data input'!$Q$8='pull down menu'!$A$9,Standards!BK41,IF('Daily data input'!$Q$8='pull down menu'!$A$10,Standards!BU41,IF('Daily data input'!$Q$8='pull down menu'!$A$11,Standards!CE41,IF('Daily data input'!$Q$8='pull down menu'!$A$12,Standards!CO41,IF('Daily data input'!$Q$8='pull down menu'!$A$13,Standards!CY41,IF('Daily data input'!$Q$8='pull down menu'!$A$14,Standards!DI41,IF('Daily data input'!$Q$8='pull down menu'!$A$15,Standards!DS41,IF('Daily data input'!$Q$8='pull down menu'!$A$16,Standards!EC41,IF('Daily data input'!$Q$8='pull down menu'!$A$17,Standards!EM41,IF('Daily data input'!$Q$8='pull down menu'!$A$18,Standards!EW41)))))))))))))))</f>
        <v>206.485545</v>
      </c>
      <c r="X43" s="282">
        <f>'Daily data input'!$Q$391</f>
        <v>1917</v>
      </c>
      <c r="Y43" s="312">
        <f>IF('Daily data input'!$Q$8='pull down menu'!$A$5,Standards!X41,IF('Daily data input'!$Q$8='pull down menu'!$A$6,Standards!AH41,IF('Daily data input'!$Q$8='pull down menu'!$A$4,Standards!N41,IF('Daily data input'!$Q$8='pull down menu'!$A$7,Standards!AR41,IF('Daily data input'!$Q$8='pull down menu'!$A$8,Standards!BB41,IF('Daily data input'!$Q$8='pull down menu'!$A$9,Standards!BL41,IF('Daily data input'!$Q$8='pull down menu'!$A$10,Standards!BV41,IF('Daily data input'!$Q$8='pull down menu'!$A$11,Standards!CF41,IF('Daily data input'!$Q$8='pull down menu'!$A$12,Standards!CP41,IF('Daily data input'!$Q$8='pull down menu'!$A$13,Standards!CZ41,IF('Daily data input'!$Q$8='pull down menu'!$A$14,Standards!DJ41,IF('Daily data input'!$Q$8='pull down menu'!$A$15,Standards!DT41,IF('Daily data input'!$Q$8='pull down menu'!$A$16,Standards!ED41,IF('Daily data input'!$Q$8='pull down menu'!$A$17,Standards!EN41,IF('Daily data input'!$Q$8='pull down menu'!$A$18,Standards!EX41)))))))))))))))</f>
        <v>1949.999988079071</v>
      </c>
      <c r="AA43" s="258">
        <f t="shared" si="2"/>
        <v>0</v>
      </c>
      <c r="AB43" s="256">
        <f t="shared" si="3"/>
        <v>225</v>
      </c>
    </row>
    <row r="44" spans="2:28" ht="15" customHeight="1" x14ac:dyDescent="0.3">
      <c r="B44" s="187">
        <f t="shared" si="11"/>
        <v>53</v>
      </c>
      <c r="C44" s="263">
        <f>'Daily data input'!$Q$394</f>
        <v>0</v>
      </c>
      <c r="D44" s="289">
        <v>0.1</v>
      </c>
      <c r="E44" s="263">
        <f>IFERROR('Daily data input'!$W$395*100," ")</f>
        <v>0.83916083916083917</v>
      </c>
      <c r="F44" s="294">
        <f t="shared" si="6"/>
        <v>3.6000000000000019</v>
      </c>
      <c r="G44" s="271">
        <f>'Daily data input'!$Q$395</f>
        <v>86.832560951037678</v>
      </c>
      <c r="H44" s="294">
        <f>IF('Daily data input'!$Q$8='pull down menu'!$A$5,Standards!O42,IF('Daily data input'!$Q$8='pull down menu'!$A$6,Standards!Y42,IF('Daily data input'!$Q$8='pull down menu'!$A$4,Standards!E42,IF('Daily data input'!$Q$8='pull down menu'!$A$7,Standards!AI42,IF('Daily data input'!$Q$8='pull down menu'!$A$8,Standards!AS42,IF('Daily data input'!$Q$8='pull down menu'!$A$9,Standards!BC42,IF('Daily data input'!$Q$8='pull down menu'!$A$10,Standards!BM42,IF('Daily data input'!$Q$8='pull down menu'!$A$11,Standards!BW42,IF('Daily data input'!$Q$8='pull down menu'!$A$12,Standards!CG42,IF('Daily data input'!$Q$8='pull down menu'!$A$13,Standards!CQ42,IF('Daily data input'!$Q$8='pull down menu'!$A$14,Standards!DA42,IF('Daily data input'!$Q$8='pull down menu'!$A$15,Standards!DK42,IF('Daily data input'!$Q$8='pull down menu'!$A$16,Standards!DU42,IF('Daily data input'!$Q$8='pull down menu'!$A$17,Standards!EE42,IF('Daily data input'!$Q$8='pull down menu'!$A$18,Standards!EO42)))))))))))))))</f>
        <v>87.5</v>
      </c>
      <c r="I44" s="188">
        <f>'Daily data input'!$Q$396</f>
        <v>1.0384035270913099</v>
      </c>
      <c r="J44" s="271">
        <f>'Daily data input'!$Q$397</f>
        <v>0</v>
      </c>
      <c r="K44" s="294">
        <f>IF('Daily data input'!$Q$8='pull down menu'!$A$5,Standards!P42,IF('Daily data input'!$Q$8='pull down menu'!$A$6,Standards!Z42,IF('Daily data input'!$Q$8='pull down menu'!$A$4,Standards!F42,IF('Daily data input'!$Q$8='pull down menu'!$A$7,Standards!AJ42,IF('Daily data input'!$Q$8='pull down menu'!$A$8,Standards!AT42,IF('Daily data input'!$Q$8='pull down menu'!$A$9,Standards!BD42,IF('Daily data input'!$Q$8='pull down menu'!$A$10,Standards!BN42,IF('Daily data input'!$Q$8='pull down menu'!$A$11,Standards!BX42,IF('Daily data input'!$Q$8='pull down menu'!$A$12,Standards!CH42,IF('Daily data input'!$Q$8='pull down menu'!$A$13,Standards!CR42,IF('Daily data input'!$Q$8='pull down menu'!$A$14,Standards!DB42,IF('Daily data input'!$Q$8='pull down menu'!$A$15,Standards!DL42,IF('Daily data input'!$Q$8='pull down menu'!$A$16,Standards!DV42,IF('Daily data input'!$Q$8='pull down menu'!$A$17,Standards!EF42,IF('Daily data input'!$Q$8='pull down menu'!$A$18,Standards!EP42)))))))))))))))</f>
        <v>63.500001907348633</v>
      </c>
      <c r="L44" s="271">
        <f t="shared" si="9"/>
        <v>0</v>
      </c>
      <c r="M44" s="294">
        <f t="shared" si="7"/>
        <v>55.562501668930054</v>
      </c>
      <c r="N44" s="189">
        <f>'Daily data input'!$Q$399</f>
        <v>141.04372355430183</v>
      </c>
      <c r="O44" s="300">
        <f>IF('Daily data input'!$Q$8='pull down menu'!$A$5,Standards!R42,IF('Daily data input'!$Q$8='pull down menu'!$A$6,Standards!AB42,IF('Daily data input'!$Q$8='pull down menu'!$A$4,Standards!H42,IF('Daily data input'!$Q$8='pull down menu'!$A$7,Standards!AL42,IF('Daily data input'!$Q$8='pull down menu'!$A$8,Standards!AV42,IF('Daily data input'!$Q$8='pull down menu'!$A$9,Standards!BF42,IF('Daily data input'!$Q$8='pull down menu'!$A$10,Standards!BP42,IF('Daily data input'!$Q$8='pull down menu'!$A$11,Standards!BZ42,IF('Daily data input'!$Q$8='pull down menu'!$A$12,Standards!CJ42,IF('Daily data input'!$Q$8='pull down menu'!$A$13,Standards!CT42,IF('Daily data input'!$Q$8='pull down menu'!$A$14,Standards!DD42,IF('Daily data input'!$Q$8='pull down menu'!$A$15,Standards!DN42,IF('Daily data input'!$Q$8='pull down menu'!$A$16,Standards!DX42,IF('Daily data input'!$Q$8='pull down menu'!$A$17,Standards!EH42,IF('Daily data input'!$Q$8='pull down menu'!$A$18,Standards!ER42)))))))))))))))</f>
        <v>125</v>
      </c>
      <c r="P44" s="189" t="str">
        <f t="shared" si="10"/>
        <v xml:space="preserve"> </v>
      </c>
      <c r="Q44" s="300">
        <f t="shared" si="8"/>
        <v>2.2497187175770854</v>
      </c>
      <c r="R44" s="190">
        <f>'Daily data input'!$J$401</f>
        <v>0</v>
      </c>
      <c r="S44" s="306">
        <f t="shared" si="4"/>
        <v>1.8</v>
      </c>
      <c r="T44" s="277">
        <f>IFERROR('Daily data input'!$X$400," ")</f>
        <v>199.913612780547</v>
      </c>
      <c r="U44" s="300">
        <f>IF('Daily data input'!$Q$8='pull down menu'!$A$5,Standards!U42,IF('Daily data input'!$Q$8='pull down menu'!$A$6,Standards!AE42,IF('Daily data input'!$Q$8='pull down menu'!$A$4,Standards!K42,IF('Daily data input'!$Q$8='pull down menu'!$A$7,Standards!AO42,IF('Daily data input'!$Q$8='pull down menu'!$A$8,Standards!AY42,IF('Daily data input'!$Q$8='pull down menu'!$A$9,Standards!BI42,IF('Daily data input'!$Q$8='pull down menu'!$A$10,Standards!BS42,IF('Daily data input'!$Q$8='pull down menu'!$A$11,Standards!CC42,IF('Daily data input'!$Q$8='pull down menu'!$A$12,Standards!CM42,IF('Daily data input'!$Q$8='pull down menu'!$A$13,Standards!CW42,IF('Daily data input'!$Q$8='pull down menu'!$A$14,Standards!DG42,IF('Daily data input'!$Q$8='pull down menu'!$A$15,Standards!DQ42,IF('Daily data input'!$Q$8='pull down menu'!$A$16,Standards!EA42,IF('Daily data input'!$Q$8='pull down menu'!$A$17,Standards!EK42,IF('Daily data input'!$Q$8='pull down menu'!$A$18,Standards!EU42)))))))))))))))</f>
        <v>216.19499999999999</v>
      </c>
      <c r="V44" s="277">
        <f>IFERROR('Daily data input'!$W$396," ")</f>
        <v>198.91958041958043</v>
      </c>
      <c r="W44" s="300">
        <f>IF('Daily data input'!$Q$8='pull down menu'!$A$5,Standards!W42,IF('Daily data input'!$Q$8='pull down menu'!$A$6,Standards!AG42,IF('Daily data input'!$Q$8='pull down menu'!$A$4,Standards!M42,IF('Daily data input'!$Q$8='pull down menu'!$A$7,Standards!AQ42,IF('Daily data input'!$Q$8='pull down menu'!$A$8,Standards!BA42,IF('Daily data input'!$Q$8='pull down menu'!$A$9,Standards!BK42,IF('Daily data input'!$Q$8='pull down menu'!$A$10,Standards!BU42,IF('Daily data input'!$Q$8='pull down menu'!$A$11,Standards!CE42,IF('Daily data input'!$Q$8='pull down menu'!$A$12,Standards!CO42,IF('Daily data input'!$Q$8='pull down menu'!$A$13,Standards!CY42,IF('Daily data input'!$Q$8='pull down menu'!$A$14,Standards!DI42,IF('Daily data input'!$Q$8='pull down menu'!$A$15,Standards!DS42,IF('Daily data input'!$Q$8='pull down menu'!$A$16,Standards!EC42,IF('Daily data input'!$Q$8='pull down menu'!$A$17,Standards!EM42,IF('Daily data input'!$Q$8='pull down menu'!$A$18,Standards!EW42)))))))))))))))</f>
        <v>212.40229500000001</v>
      </c>
      <c r="X44" s="283">
        <f>'Daily data input'!$Q$401</f>
        <v>0</v>
      </c>
      <c r="Y44" s="313">
        <f>IF('Daily data input'!$Q$8='pull down menu'!$A$5,Standards!X42,IF('Daily data input'!$Q$8='pull down menu'!$A$6,Standards!AH42,IF('Daily data input'!$Q$8='pull down menu'!$A$4,Standards!N42,IF('Daily data input'!$Q$8='pull down menu'!$A$7,Standards!AR42,IF('Daily data input'!$Q$8='pull down menu'!$A$8,Standards!BB42,IF('Daily data input'!$Q$8='pull down menu'!$A$9,Standards!BL42,IF('Daily data input'!$Q$8='pull down menu'!$A$10,Standards!BV42,IF('Daily data input'!$Q$8='pull down menu'!$A$11,Standards!CF42,IF('Daily data input'!$Q$8='pull down menu'!$A$12,Standards!CP42,IF('Daily data input'!$Q$8='pull down menu'!$A$13,Standards!CZ42,IF('Daily data input'!$Q$8='pull down menu'!$A$14,Standards!DJ42,IF('Daily data input'!$Q$8='pull down menu'!$A$15,Standards!DT42,IF('Daily data input'!$Q$8='pull down menu'!$A$16,Standards!ED42,IF('Daily data input'!$Q$8='pull down menu'!$A$17,Standards!EN42,IF('Daily data input'!$Q$8='pull down menu'!$A$18,Standards!EX42)))))))))))))))</f>
        <v>1949.999988079071</v>
      </c>
      <c r="AA44" s="258">
        <f t="shared" si="2"/>
        <v>0</v>
      </c>
      <c r="AB44" s="256">
        <f t="shared" si="3"/>
        <v>225</v>
      </c>
    </row>
    <row r="45" spans="2:28" ht="15" customHeight="1" x14ac:dyDescent="0.3">
      <c r="B45" s="183">
        <f t="shared" si="11"/>
        <v>54</v>
      </c>
      <c r="C45" s="262">
        <f>'Daily data input'!$Q$404</f>
        <v>0</v>
      </c>
      <c r="D45" s="288">
        <v>0.1</v>
      </c>
      <c r="E45" s="262">
        <f>IFERROR('Daily data input'!$W$405*100," ")</f>
        <v>0.83916083916083917</v>
      </c>
      <c r="F45" s="293">
        <f t="shared" si="6"/>
        <v>3.700000000000002</v>
      </c>
      <c r="G45" s="270">
        <f>'Daily data input'!$Q$405</f>
        <v>89.285714285714292</v>
      </c>
      <c r="H45" s="293">
        <f>IF('Daily data input'!$Q$8='pull down menu'!$A$5,Standards!O43,IF('Daily data input'!$Q$8='pull down menu'!$A$6,Standards!Y43,IF('Daily data input'!$Q$8='pull down menu'!$A$4,Standards!E43,IF('Daily data input'!$Q$8='pull down menu'!$A$7,Standards!AI43,IF('Daily data input'!$Q$8='pull down menu'!$A$8,Standards!AS43,IF('Daily data input'!$Q$8='pull down menu'!$A$9,Standards!BC43,IF('Daily data input'!$Q$8='pull down menu'!$A$10,Standards!BM43,IF('Daily data input'!$Q$8='pull down menu'!$A$11,Standards!BW43,IF('Daily data input'!$Q$8='pull down menu'!$A$12,Standards!CG43,IF('Daily data input'!$Q$8='pull down menu'!$A$13,Standards!CQ43,IF('Daily data input'!$Q$8='pull down menu'!$A$14,Standards!DA43,IF('Daily data input'!$Q$8='pull down menu'!$A$15,Standards!DK43,IF('Daily data input'!$Q$8='pull down menu'!$A$16,Standards!DU43,IF('Daily data input'!$Q$8='pull down menu'!$A$17,Standards!EE43,IF('Daily data input'!$Q$8='pull down menu'!$A$18,Standards!EO43)))))))))))))))</f>
        <v>87.5</v>
      </c>
      <c r="I45" s="184">
        <f>'Daily data input'!$Q$406</f>
        <v>0.82933709449929482</v>
      </c>
      <c r="J45" s="270">
        <f>'Daily data input'!$Q$407</f>
        <v>0</v>
      </c>
      <c r="K45" s="293">
        <f>IF('Daily data input'!$Q$8='pull down menu'!$A$5,Standards!P43,IF('Daily data input'!$Q$8='pull down menu'!$A$6,Standards!Z43,IF('Daily data input'!$Q$8='pull down menu'!$A$4,Standards!F43,IF('Daily data input'!$Q$8='pull down menu'!$A$7,Standards!AJ43,IF('Daily data input'!$Q$8='pull down menu'!$A$8,Standards!AT43,IF('Daily data input'!$Q$8='pull down menu'!$A$9,Standards!BD43,IF('Daily data input'!$Q$8='pull down menu'!$A$10,Standards!BN43,IF('Daily data input'!$Q$8='pull down menu'!$A$11,Standards!BX43,IF('Daily data input'!$Q$8='pull down menu'!$A$12,Standards!CH43,IF('Daily data input'!$Q$8='pull down menu'!$A$13,Standards!CR43,IF('Daily data input'!$Q$8='pull down menu'!$A$14,Standards!DB43,IF('Daily data input'!$Q$8='pull down menu'!$A$15,Standards!DL43,IF('Daily data input'!$Q$8='pull down menu'!$A$16,Standards!DV43,IF('Daily data input'!$Q$8='pull down menu'!$A$17,Standards!EF43,IF('Daily data input'!$Q$8='pull down menu'!$A$18,Standards!EP43)))))))))))))))</f>
        <v>63.500001907348633</v>
      </c>
      <c r="L45" s="270">
        <f t="shared" si="9"/>
        <v>0</v>
      </c>
      <c r="M45" s="293">
        <f t="shared" si="7"/>
        <v>55.562501668930054</v>
      </c>
      <c r="N45" s="185">
        <f>'Daily data input'!$Q$409</f>
        <v>141.04372355430183</v>
      </c>
      <c r="O45" s="299">
        <f>IF('Daily data input'!$Q$8='pull down menu'!$A$5,Standards!R43,IF('Daily data input'!$Q$8='pull down menu'!$A$6,Standards!AB43,IF('Daily data input'!$Q$8='pull down menu'!$A$4,Standards!H43,IF('Daily data input'!$Q$8='pull down menu'!$A$7,Standards!AL43,IF('Daily data input'!$Q$8='pull down menu'!$A$8,Standards!AV43,IF('Daily data input'!$Q$8='pull down menu'!$A$9,Standards!BF43,IF('Daily data input'!$Q$8='pull down menu'!$A$10,Standards!BP43,IF('Daily data input'!$Q$8='pull down menu'!$A$11,Standards!BZ43,IF('Daily data input'!$Q$8='pull down menu'!$A$12,Standards!CJ43,IF('Daily data input'!$Q$8='pull down menu'!$A$13,Standards!CT43,IF('Daily data input'!$Q$8='pull down menu'!$A$14,Standards!DD43,IF('Daily data input'!$Q$8='pull down menu'!$A$15,Standards!DN43,IF('Daily data input'!$Q$8='pull down menu'!$A$16,Standards!DX43,IF('Daily data input'!$Q$8='pull down menu'!$A$17,Standards!EH43,IF('Daily data input'!$Q$8='pull down menu'!$A$18,Standards!ER43)))))))))))))))</f>
        <v>125</v>
      </c>
      <c r="P45" s="185" t="str">
        <f t="shared" si="10"/>
        <v xml:space="preserve"> </v>
      </c>
      <c r="Q45" s="299">
        <f t="shared" si="8"/>
        <v>2.2497187175770854</v>
      </c>
      <c r="R45" s="186">
        <f>'Daily data input'!$J$411</f>
        <v>0</v>
      </c>
      <c r="S45" s="305">
        <f t="shared" si="4"/>
        <v>1.8</v>
      </c>
      <c r="T45" s="276">
        <f>IFERROR('Daily data input'!$X$410," ")</f>
        <v>206.163612780547</v>
      </c>
      <c r="U45" s="299">
        <f>IF('Daily data input'!$Q$8='pull down menu'!$A$5,Standards!U43,IF('Daily data input'!$Q$8='pull down menu'!$A$6,Standards!AE43,IF('Daily data input'!$Q$8='pull down menu'!$A$4,Standards!K43,IF('Daily data input'!$Q$8='pull down menu'!$A$7,Standards!AO43,IF('Daily data input'!$Q$8='pull down menu'!$A$8,Standards!AY43,IF('Daily data input'!$Q$8='pull down menu'!$A$9,Standards!BI43,IF('Daily data input'!$Q$8='pull down menu'!$A$10,Standards!BS43,IF('Daily data input'!$Q$8='pull down menu'!$A$11,Standards!CC43,IF('Daily data input'!$Q$8='pull down menu'!$A$12,Standards!CM43,IF('Daily data input'!$Q$8='pull down menu'!$A$13,Standards!CW43,IF('Daily data input'!$Q$8='pull down menu'!$A$14,Standards!DG43,IF('Daily data input'!$Q$8='pull down menu'!$A$15,Standards!DQ43,IF('Daily data input'!$Q$8='pull down menu'!$A$16,Standards!EA43,IF('Daily data input'!$Q$8='pull down menu'!$A$17,Standards!EK43,IF('Daily data input'!$Q$8='pull down menu'!$A$18,Standards!EU43)))))))))))))))</f>
        <v>222.32</v>
      </c>
      <c r="V45" s="276">
        <f>IFERROR('Daily data input'!$W$406," ")</f>
        <v>205.11713286713288</v>
      </c>
      <c r="W45" s="299">
        <f>IF('Daily data input'!$Q$8='pull down menu'!$A$5,Standards!W43,IF('Daily data input'!$Q$8='pull down menu'!$A$6,Standards!AG43,IF('Daily data input'!$Q$8='pull down menu'!$A$4,Standards!M43,IF('Daily data input'!$Q$8='pull down menu'!$A$7,Standards!AQ43,IF('Daily data input'!$Q$8='pull down menu'!$A$8,Standards!BA43,IF('Daily data input'!$Q$8='pull down menu'!$A$9,Standards!BK43,IF('Daily data input'!$Q$8='pull down menu'!$A$10,Standards!BU43,IF('Daily data input'!$Q$8='pull down menu'!$A$11,Standards!CE43,IF('Daily data input'!$Q$8='pull down menu'!$A$12,Standards!CO43,IF('Daily data input'!$Q$8='pull down menu'!$A$13,Standards!CY43,IF('Daily data input'!$Q$8='pull down menu'!$A$14,Standards!DI43,IF('Daily data input'!$Q$8='pull down menu'!$A$15,Standards!DS43,IF('Daily data input'!$Q$8='pull down menu'!$A$16,Standards!EC43,IF('Daily data input'!$Q$8='pull down menu'!$A$17,Standards!EM43,IF('Daily data input'!$Q$8='pull down menu'!$A$18,Standards!EW43)))))))))))))))</f>
        <v>218.31292000000002</v>
      </c>
      <c r="X45" s="282">
        <f>'Daily data input'!$Q$411</f>
        <v>0</v>
      </c>
      <c r="Y45" s="312">
        <f>IF('Daily data input'!$Q$8='pull down menu'!$A$5,Standards!X43,IF('Daily data input'!$Q$8='pull down menu'!$A$6,Standards!AH43,IF('Daily data input'!$Q$8='pull down menu'!$A$4,Standards!N43,IF('Daily data input'!$Q$8='pull down menu'!$A$7,Standards!AR43,IF('Daily data input'!$Q$8='pull down menu'!$A$8,Standards!BB43,IF('Daily data input'!$Q$8='pull down menu'!$A$9,Standards!BL43,IF('Daily data input'!$Q$8='pull down menu'!$A$10,Standards!BV43,IF('Daily data input'!$Q$8='pull down menu'!$A$11,Standards!CF43,IF('Daily data input'!$Q$8='pull down menu'!$A$12,Standards!CP43,IF('Daily data input'!$Q$8='pull down menu'!$A$13,Standards!CZ43,IF('Daily data input'!$Q$8='pull down menu'!$A$14,Standards!DJ43,IF('Daily data input'!$Q$8='pull down menu'!$A$15,Standards!DT43,IF('Daily data input'!$Q$8='pull down menu'!$A$16,Standards!ED43,IF('Daily data input'!$Q$8='pull down menu'!$A$17,Standards!EN43,IF('Daily data input'!$Q$8='pull down menu'!$A$18,Standards!EX43)))))))))))))))</f>
        <v>1949.999988079071</v>
      </c>
      <c r="AA45" s="258">
        <f t="shared" si="2"/>
        <v>0</v>
      </c>
      <c r="AB45" s="256">
        <f t="shared" si="3"/>
        <v>225</v>
      </c>
    </row>
    <row r="46" spans="2:28" ht="15" customHeight="1" x14ac:dyDescent="0.3">
      <c r="B46" s="187">
        <f t="shared" si="11"/>
        <v>55</v>
      </c>
      <c r="C46" s="263">
        <f>'Daily data input'!$Q$416</f>
        <v>0</v>
      </c>
      <c r="D46" s="289">
        <v>0.1</v>
      </c>
      <c r="E46" s="263">
        <f>IFERROR('Daily data input'!$W$417*100," ")</f>
        <v>0.83916083916083917</v>
      </c>
      <c r="F46" s="294">
        <f t="shared" si="6"/>
        <v>3.800000000000002</v>
      </c>
      <c r="G46" s="271">
        <f>'Daily data input'!$Q$417</f>
        <v>90.439250453354816</v>
      </c>
      <c r="H46" s="294">
        <f>IF('Daily data input'!$Q$8='pull down menu'!$A$5,Standards!O44,IF('Daily data input'!$Q$8='pull down menu'!$A$6,Standards!Y44,IF('Daily data input'!$Q$8='pull down menu'!$A$4,Standards!E44,IF('Daily data input'!$Q$8='pull down menu'!$A$7,Standards!AI44,IF('Daily data input'!$Q$8='pull down menu'!$A$8,Standards!AS44,IF('Daily data input'!$Q$8='pull down menu'!$A$9,Standards!BC44,IF('Daily data input'!$Q$8='pull down menu'!$A$10,Standards!BM44,IF('Daily data input'!$Q$8='pull down menu'!$A$11,Standards!BW44,IF('Daily data input'!$Q$8='pull down menu'!$A$12,Standards!CG44,IF('Daily data input'!$Q$8='pull down menu'!$A$13,Standards!CQ44,IF('Daily data input'!$Q$8='pull down menu'!$A$14,Standards!DA44,IF('Daily data input'!$Q$8='pull down menu'!$A$15,Standards!DK44,IF('Daily data input'!$Q$8='pull down menu'!$A$16,Standards!DU44,IF('Daily data input'!$Q$8='pull down menu'!$A$17,Standards!EE44,IF('Daily data input'!$Q$8='pull down menu'!$A$18,Standards!EO44)))))))))))))))</f>
        <v>87</v>
      </c>
      <c r="I46" s="188">
        <f>'Daily data input'!$Q$418</f>
        <v>0.78534031413612559</v>
      </c>
      <c r="J46" s="271">
        <f>'Daily data input'!$Q$419</f>
        <v>0</v>
      </c>
      <c r="K46" s="294">
        <f>IF('Daily data input'!$Q$8='pull down menu'!$A$5,Standards!P44,IF('Daily data input'!$Q$8='pull down menu'!$A$6,Standards!Z44,IF('Daily data input'!$Q$8='pull down menu'!$A$4,Standards!F44,IF('Daily data input'!$Q$8='pull down menu'!$A$7,Standards!AJ44,IF('Daily data input'!$Q$8='pull down menu'!$A$8,Standards!AT44,IF('Daily data input'!$Q$8='pull down menu'!$A$9,Standards!BD44,IF('Daily data input'!$Q$8='pull down menu'!$A$10,Standards!BN44,IF('Daily data input'!$Q$8='pull down menu'!$A$11,Standards!BX44,IF('Daily data input'!$Q$8='pull down menu'!$A$12,Standards!CH44,IF('Daily data input'!$Q$8='pull down menu'!$A$13,Standards!CR44,IF('Daily data input'!$Q$8='pull down menu'!$A$14,Standards!DB44,IF('Daily data input'!$Q$8='pull down menu'!$A$15,Standards!DL44,IF('Daily data input'!$Q$8='pull down menu'!$A$16,Standards!DV44,IF('Daily data input'!$Q$8='pull down menu'!$A$17,Standards!EF44,IF('Daily data input'!$Q$8='pull down menu'!$A$18,Standards!EP44)))))))))))))))</f>
        <v>63.500001907348633</v>
      </c>
      <c r="L46" s="271">
        <f t="shared" si="9"/>
        <v>0</v>
      </c>
      <c r="M46" s="294">
        <f t="shared" si="7"/>
        <v>55.24500165939331</v>
      </c>
      <c r="N46" s="189">
        <f>'Daily data input'!$Q$421</f>
        <v>141.04372355430183</v>
      </c>
      <c r="O46" s="300">
        <f>IF('Daily data input'!$Q$8='pull down menu'!$A$5,Standards!R44,IF('Daily data input'!$Q$8='pull down menu'!$A$6,Standards!AB44,IF('Daily data input'!$Q$8='pull down menu'!$A$4,Standards!H44,IF('Daily data input'!$Q$8='pull down menu'!$A$7,Standards!AL44,IF('Daily data input'!$Q$8='pull down menu'!$A$8,Standards!AV44,IF('Daily data input'!$Q$8='pull down menu'!$A$9,Standards!BF44,IF('Daily data input'!$Q$8='pull down menu'!$A$10,Standards!BP44,IF('Daily data input'!$Q$8='pull down menu'!$A$11,Standards!BZ44,IF('Daily data input'!$Q$8='pull down menu'!$A$12,Standards!CJ44,IF('Daily data input'!$Q$8='pull down menu'!$A$13,Standards!CT44,IF('Daily data input'!$Q$8='pull down menu'!$A$14,Standards!DD44,IF('Daily data input'!$Q$8='pull down menu'!$A$15,Standards!DN44,IF('Daily data input'!$Q$8='pull down menu'!$A$16,Standards!DX44,IF('Daily data input'!$Q$8='pull down menu'!$A$17,Standards!EH44,IF('Daily data input'!$Q$8='pull down menu'!$A$18,Standards!ER44)))))))))))))))</f>
        <v>125</v>
      </c>
      <c r="P46" s="189" t="str">
        <f t="shared" si="10"/>
        <v xml:space="preserve"> </v>
      </c>
      <c r="Q46" s="300">
        <f t="shared" si="8"/>
        <v>2.2626481354941954</v>
      </c>
      <c r="R46" s="190">
        <f>'Daily data input'!$J$423</f>
        <v>0</v>
      </c>
      <c r="S46" s="306">
        <f t="shared" si="4"/>
        <v>1.8</v>
      </c>
      <c r="T46" s="277">
        <f>IFERROR('Daily data input'!$X$422," ")</f>
        <v>212.49436031228183</v>
      </c>
      <c r="U46" s="300">
        <f>IF('Daily data input'!$Q$8='pull down menu'!$A$5,Standards!U44,IF('Daily data input'!$Q$8='pull down menu'!$A$6,Standards!AE44,IF('Daily data input'!$Q$8='pull down menu'!$A$4,Standards!K44,IF('Daily data input'!$Q$8='pull down menu'!$A$7,Standards!AO44,IF('Daily data input'!$Q$8='pull down menu'!$A$8,Standards!AY44,IF('Daily data input'!$Q$8='pull down menu'!$A$9,Standards!BI44,IF('Daily data input'!$Q$8='pull down menu'!$A$10,Standards!BS44,IF('Daily data input'!$Q$8='pull down menu'!$A$11,Standards!CC44,IF('Daily data input'!$Q$8='pull down menu'!$A$12,Standards!CM44,IF('Daily data input'!$Q$8='pull down menu'!$A$13,Standards!CW44,IF('Daily data input'!$Q$8='pull down menu'!$A$14,Standards!DG44,IF('Daily data input'!$Q$8='pull down menu'!$A$15,Standards!DQ44,IF('Daily data input'!$Q$8='pull down menu'!$A$16,Standards!EA44,IF('Daily data input'!$Q$8='pull down menu'!$A$17,Standards!EK44,IF('Daily data input'!$Q$8='pull down menu'!$A$18,Standards!EU44)))))))))))))))</f>
        <v>228.41</v>
      </c>
      <c r="V46" s="277">
        <f>IFERROR('Daily data input'!$W$418," ")</f>
        <v>211.39475524475523</v>
      </c>
      <c r="W46" s="300">
        <f>IF('Daily data input'!$Q$8='pull down menu'!$A$5,Standards!W44,IF('Daily data input'!$Q$8='pull down menu'!$A$6,Standards!AG44,IF('Daily data input'!$Q$8='pull down menu'!$A$4,Standards!M44,IF('Daily data input'!$Q$8='pull down menu'!$A$7,Standards!AQ44,IF('Daily data input'!$Q$8='pull down menu'!$A$8,Standards!BA44,IF('Daily data input'!$Q$8='pull down menu'!$A$9,Standards!BK44,IF('Daily data input'!$Q$8='pull down menu'!$A$10,Standards!BU44,IF('Daily data input'!$Q$8='pull down menu'!$A$11,Standards!CE44,IF('Daily data input'!$Q$8='pull down menu'!$A$12,Standards!CO44,IF('Daily data input'!$Q$8='pull down menu'!$A$13,Standards!CY44,IF('Daily data input'!$Q$8='pull down menu'!$A$14,Standards!DI44,IF('Daily data input'!$Q$8='pull down menu'!$A$15,Standards!DS44,IF('Daily data input'!$Q$8='pull down menu'!$A$16,Standards!EC44,IF('Daily data input'!$Q$8='pull down menu'!$A$17,Standards!EM44,IF('Daily data input'!$Q$8='pull down menu'!$A$18,Standards!EW44)))))))))))))))</f>
        <v>224.18368000000001</v>
      </c>
      <c r="X46" s="283">
        <f>'Daily data input'!$Q$423</f>
        <v>0</v>
      </c>
      <c r="Y46" s="313">
        <f>IF('Daily data input'!$Q$8='pull down menu'!$A$5,Standards!X44,IF('Daily data input'!$Q$8='pull down menu'!$A$6,Standards!AH44,IF('Daily data input'!$Q$8='pull down menu'!$A$4,Standards!N44,IF('Daily data input'!$Q$8='pull down menu'!$A$7,Standards!AR44,IF('Daily data input'!$Q$8='pull down menu'!$A$8,Standards!BB44,IF('Daily data input'!$Q$8='pull down menu'!$A$9,Standards!BL44,IF('Daily data input'!$Q$8='pull down menu'!$A$10,Standards!BV44,IF('Daily data input'!$Q$8='pull down menu'!$A$11,Standards!CF44,IF('Daily data input'!$Q$8='pull down menu'!$A$12,Standards!CP44,IF('Daily data input'!$Q$8='pull down menu'!$A$13,Standards!CZ44,IF('Daily data input'!$Q$8='pull down menu'!$A$14,Standards!DJ44,IF('Daily data input'!$Q$8='pull down menu'!$A$15,Standards!DT44,IF('Daily data input'!$Q$8='pull down menu'!$A$16,Standards!ED44,IF('Daily data input'!$Q$8='pull down menu'!$A$17,Standards!EN44,IF('Daily data input'!$Q$8='pull down menu'!$A$18,Standards!EX44)))))))))))))))</f>
        <v>1959.9999785423279</v>
      </c>
      <c r="AA46" s="258">
        <f t="shared" si="2"/>
        <v>0</v>
      </c>
      <c r="AB46" s="256">
        <f t="shared" si="3"/>
        <v>225</v>
      </c>
    </row>
    <row r="47" spans="2:28" ht="15" customHeight="1" x14ac:dyDescent="0.3">
      <c r="B47" s="183">
        <f t="shared" si="11"/>
        <v>56</v>
      </c>
      <c r="C47" s="262">
        <f>'Daily data input'!$Q$426</f>
        <v>0</v>
      </c>
      <c r="D47" s="288">
        <v>0.1</v>
      </c>
      <c r="E47" s="262">
        <f>IFERROR('Daily data input'!$W$427*100," ")</f>
        <v>0.83916083916083917</v>
      </c>
      <c r="F47" s="293">
        <f t="shared" si="6"/>
        <v>3.9000000000000021</v>
      </c>
      <c r="G47" s="270">
        <f>'Daily data input'!$Q$427</f>
        <v>89.527503526093085</v>
      </c>
      <c r="H47" s="293">
        <f>IF('Daily data input'!$Q$8='pull down menu'!$A$5,Standards!O45,IF('Daily data input'!$Q$8='pull down menu'!$A$6,Standards!Y45,IF('Daily data input'!$Q$8='pull down menu'!$A$4,Standards!E45,IF('Daily data input'!$Q$8='pull down menu'!$A$7,Standards!AI45,IF('Daily data input'!$Q$8='pull down menu'!$A$8,Standards!AS45,IF('Daily data input'!$Q$8='pull down menu'!$A$9,Standards!BC45,IF('Daily data input'!$Q$8='pull down menu'!$A$10,Standards!BM45,IF('Daily data input'!$Q$8='pull down menu'!$A$11,Standards!BW45,IF('Daily data input'!$Q$8='pull down menu'!$A$12,Standards!CG45,IF('Daily data input'!$Q$8='pull down menu'!$A$13,Standards!CQ45,IF('Daily data input'!$Q$8='pull down menu'!$A$14,Standards!DA45,IF('Daily data input'!$Q$8='pull down menu'!$A$15,Standards!DK45,IF('Daily data input'!$Q$8='pull down menu'!$A$16,Standards!DU45,IF('Daily data input'!$Q$8='pull down menu'!$A$17,Standards!EE45,IF('Daily data input'!$Q$8='pull down menu'!$A$18,Standards!EO45)))))))))))))))</f>
        <v>86.5</v>
      </c>
      <c r="I47" s="184">
        <f>'Daily data input'!$Q$428</f>
        <v>0.77083216114330722</v>
      </c>
      <c r="J47" s="270">
        <f>'Daily data input'!$Q$429</f>
        <v>0</v>
      </c>
      <c r="K47" s="293">
        <f>IF('Daily data input'!$Q$8='pull down menu'!$A$5,Standards!P45,IF('Daily data input'!$Q$8='pull down menu'!$A$6,Standards!Z45,IF('Daily data input'!$Q$8='pull down menu'!$A$4,Standards!F45,IF('Daily data input'!$Q$8='pull down menu'!$A$7,Standards!AJ45,IF('Daily data input'!$Q$8='pull down menu'!$A$8,Standards!AT45,IF('Daily data input'!$Q$8='pull down menu'!$A$9,Standards!BD45,IF('Daily data input'!$Q$8='pull down menu'!$A$10,Standards!BN45,IF('Daily data input'!$Q$8='pull down menu'!$A$11,Standards!BX45,IF('Daily data input'!$Q$8='pull down menu'!$A$12,Standards!CH45,IF('Daily data input'!$Q$8='pull down menu'!$A$13,Standards!CR45,IF('Daily data input'!$Q$8='pull down menu'!$A$14,Standards!DB45,IF('Daily data input'!$Q$8='pull down menu'!$A$15,Standards!DL45,IF('Daily data input'!$Q$8='pull down menu'!$A$16,Standards!DV45,IF('Daily data input'!$Q$8='pull down menu'!$A$17,Standards!EF45,IF('Daily data input'!$Q$8='pull down menu'!$A$18,Standards!EP45)))))))))))))))</f>
        <v>63.600000381469727</v>
      </c>
      <c r="L47" s="270">
        <f t="shared" si="9"/>
        <v>0</v>
      </c>
      <c r="M47" s="293">
        <f t="shared" si="7"/>
        <v>55.01400032997131</v>
      </c>
      <c r="N47" s="185">
        <f>'Daily data input'!$Q$431</f>
        <v>141.04372355430183</v>
      </c>
      <c r="O47" s="299">
        <f>IF('Daily data input'!$Q$8='pull down menu'!$A$5,Standards!R45,IF('Daily data input'!$Q$8='pull down menu'!$A$6,Standards!AB45,IF('Daily data input'!$Q$8='pull down menu'!$A$4,Standards!H45,IF('Daily data input'!$Q$8='pull down menu'!$A$7,Standards!AL45,IF('Daily data input'!$Q$8='pull down menu'!$A$8,Standards!AV45,IF('Daily data input'!$Q$8='pull down menu'!$A$9,Standards!BF45,IF('Daily data input'!$Q$8='pull down menu'!$A$10,Standards!BP45,IF('Daily data input'!$Q$8='pull down menu'!$A$11,Standards!BZ45,IF('Daily data input'!$Q$8='pull down menu'!$A$12,Standards!CJ45,IF('Daily data input'!$Q$8='pull down menu'!$A$13,Standards!CT45,IF('Daily data input'!$Q$8='pull down menu'!$A$14,Standards!DD45,IF('Daily data input'!$Q$8='pull down menu'!$A$15,Standards!DN45,IF('Daily data input'!$Q$8='pull down menu'!$A$16,Standards!DX45,IF('Daily data input'!$Q$8='pull down menu'!$A$17,Standards!EH45,IF('Daily data input'!$Q$8='pull down menu'!$A$18,Standards!ER45)))))))))))))))</f>
        <v>125</v>
      </c>
      <c r="P47" s="185" t="str">
        <f t="shared" si="10"/>
        <v xml:space="preserve"> </v>
      </c>
      <c r="Q47" s="299">
        <f t="shared" si="8"/>
        <v>2.2721488939225662</v>
      </c>
      <c r="R47" s="186">
        <f>'Daily data input'!$J$433</f>
        <v>0</v>
      </c>
      <c r="S47" s="305">
        <f t="shared" si="4"/>
        <v>1.8</v>
      </c>
      <c r="T47" s="276">
        <f>IFERROR('Daily data input'!$X$432," ")</f>
        <v>218.76128555910833</v>
      </c>
      <c r="U47" s="299">
        <f>IF('Daily data input'!$Q$8='pull down menu'!$A$5,Standards!U45,IF('Daily data input'!$Q$8='pull down menu'!$A$6,Standards!AE45,IF('Daily data input'!$Q$8='pull down menu'!$A$4,Standards!K45,IF('Daily data input'!$Q$8='pull down menu'!$A$7,Standards!AO45,IF('Daily data input'!$Q$8='pull down menu'!$A$8,Standards!AY45,IF('Daily data input'!$Q$8='pull down menu'!$A$9,Standards!BI45,IF('Daily data input'!$Q$8='pull down menu'!$A$10,Standards!BS45,IF('Daily data input'!$Q$8='pull down menu'!$A$11,Standards!CC45,IF('Daily data input'!$Q$8='pull down menu'!$A$12,Standards!CM45,IF('Daily data input'!$Q$8='pull down menu'!$A$13,Standards!CW45,IF('Daily data input'!$Q$8='pull down menu'!$A$14,Standards!DG45,IF('Daily data input'!$Q$8='pull down menu'!$A$15,Standards!DQ45,IF('Daily data input'!$Q$8='pull down menu'!$A$16,Standards!EA45,IF('Daily data input'!$Q$8='pull down menu'!$A$17,Standards!EK45,IF('Daily data input'!$Q$8='pull down menu'!$A$18,Standards!EU45)))))))))))))))</f>
        <v>234.465</v>
      </c>
      <c r="V47" s="276">
        <f>IFERROR('Daily data input'!$W$428," ")</f>
        <v>217.6090909090909</v>
      </c>
      <c r="W47" s="299">
        <f>IF('Daily data input'!$Q$8='pull down menu'!$A$5,Standards!W45,IF('Daily data input'!$Q$8='pull down menu'!$A$6,Standards!AG45,IF('Daily data input'!$Q$8='pull down menu'!$A$4,Standards!M45,IF('Daily data input'!$Q$8='pull down menu'!$A$7,Standards!AQ45,IF('Daily data input'!$Q$8='pull down menu'!$A$8,Standards!BA45,IF('Daily data input'!$Q$8='pull down menu'!$A$9,Standards!BK45,IF('Daily data input'!$Q$8='pull down menu'!$A$10,Standards!BU45,IF('Daily data input'!$Q$8='pull down menu'!$A$11,Standards!CE45,IF('Daily data input'!$Q$8='pull down menu'!$A$12,Standards!CO45,IF('Daily data input'!$Q$8='pull down menu'!$A$13,Standards!CY45,IF('Daily data input'!$Q$8='pull down menu'!$A$14,Standards!DI45,IF('Daily data input'!$Q$8='pull down menu'!$A$15,Standards!DS45,IF('Daily data input'!$Q$8='pull down menu'!$A$16,Standards!EC45,IF('Daily data input'!$Q$8='pull down menu'!$A$17,Standards!EM45,IF('Daily data input'!$Q$8='pull down menu'!$A$18,Standards!EW45)))))))))))))))</f>
        <v>230.014645</v>
      </c>
      <c r="X47" s="282">
        <f>'Daily data input'!$Q$433</f>
        <v>0</v>
      </c>
      <c r="Y47" s="312">
        <f>IF('Daily data input'!$Q$8='pull down menu'!$A$5,Standards!X45,IF('Daily data input'!$Q$8='pull down menu'!$A$6,Standards!AH45,IF('Daily data input'!$Q$8='pull down menu'!$A$4,Standards!N45,IF('Daily data input'!$Q$8='pull down menu'!$A$7,Standards!AR45,IF('Daily data input'!$Q$8='pull down menu'!$A$8,Standards!BB45,IF('Daily data input'!$Q$8='pull down menu'!$A$9,Standards!BL45,IF('Daily data input'!$Q$8='pull down menu'!$A$10,Standards!BV45,IF('Daily data input'!$Q$8='pull down menu'!$A$11,Standards!CF45,IF('Daily data input'!$Q$8='pull down menu'!$A$12,Standards!CP45,IF('Daily data input'!$Q$8='pull down menu'!$A$13,Standards!CZ45,IF('Daily data input'!$Q$8='pull down menu'!$A$14,Standards!DJ45,IF('Daily data input'!$Q$8='pull down menu'!$A$15,Standards!DT45,IF('Daily data input'!$Q$8='pull down menu'!$A$16,Standards!ED45,IF('Daily data input'!$Q$8='pull down menu'!$A$17,Standards!EN45,IF('Daily data input'!$Q$8='pull down menu'!$A$18,Standards!EX45)))))))))))))))</f>
        <v>1959.9999785423279</v>
      </c>
      <c r="AA47" s="258">
        <f t="shared" si="2"/>
        <v>0</v>
      </c>
      <c r="AB47" s="256">
        <f t="shared" si="3"/>
        <v>225</v>
      </c>
    </row>
    <row r="48" spans="2:28" ht="15" customHeight="1" x14ac:dyDescent="0.3">
      <c r="B48" s="187">
        <f t="shared" si="11"/>
        <v>57</v>
      </c>
      <c r="C48" s="263">
        <f>'Daily data input'!$Q$436</f>
        <v>0</v>
      </c>
      <c r="D48" s="289">
        <v>0.1</v>
      </c>
      <c r="E48" s="263">
        <f>IFERROR('Daily data input'!$W$437*100," ")</f>
        <v>0.83916083916083917</v>
      </c>
      <c r="F48" s="294">
        <f t="shared" si="6"/>
        <v>4.0000000000000018</v>
      </c>
      <c r="G48" s="271">
        <f>'Daily data input'!$Q$437</f>
        <v>0</v>
      </c>
      <c r="H48" s="294">
        <f>IF('Daily data input'!$Q$8='pull down menu'!$A$5,Standards!O46,IF('Daily data input'!$Q$8='pull down menu'!$A$6,Standards!Y46,IF('Daily data input'!$Q$8='pull down menu'!$A$4,Standards!E46,IF('Daily data input'!$Q$8='pull down menu'!$A$7,Standards!AI46,IF('Daily data input'!$Q$8='pull down menu'!$A$8,Standards!AS46,IF('Daily data input'!$Q$8='pull down menu'!$A$9,Standards!BC46,IF('Daily data input'!$Q$8='pull down menu'!$A$10,Standards!BM46,IF('Daily data input'!$Q$8='pull down menu'!$A$11,Standards!BW46,IF('Daily data input'!$Q$8='pull down menu'!$A$12,Standards!CG46,IF('Daily data input'!$Q$8='pull down menu'!$A$13,Standards!CQ46,IF('Daily data input'!$Q$8='pull down menu'!$A$14,Standards!DA46,IF('Daily data input'!$Q$8='pull down menu'!$A$15,Standards!DK46,IF('Daily data input'!$Q$8='pull down menu'!$A$16,Standards!DU46,IF('Daily data input'!$Q$8='pull down menu'!$A$17,Standards!EE46,IF('Daily data input'!$Q$8='pull down menu'!$A$18,Standards!EO46)))))))))))))))</f>
        <v>86</v>
      </c>
      <c r="I48" s="188">
        <f>'Daily data input'!$Q$438</f>
        <v>0</v>
      </c>
      <c r="J48" s="271">
        <f>'Daily data input'!$Q$439</f>
        <v>0</v>
      </c>
      <c r="K48" s="294">
        <f>IF('Daily data input'!$Q$8='pull down menu'!$A$5,Standards!P46,IF('Daily data input'!$Q$8='pull down menu'!$A$6,Standards!Z46,IF('Daily data input'!$Q$8='pull down menu'!$A$4,Standards!F46,IF('Daily data input'!$Q$8='pull down menu'!$A$7,Standards!AJ46,IF('Daily data input'!$Q$8='pull down menu'!$A$8,Standards!AT46,IF('Daily data input'!$Q$8='pull down menu'!$A$9,Standards!BD46,IF('Daily data input'!$Q$8='pull down menu'!$A$10,Standards!BN46,IF('Daily data input'!$Q$8='pull down menu'!$A$11,Standards!BX46,IF('Daily data input'!$Q$8='pull down menu'!$A$12,Standards!CH46,IF('Daily data input'!$Q$8='pull down menu'!$A$13,Standards!CR46,IF('Daily data input'!$Q$8='pull down menu'!$A$14,Standards!DB46,IF('Daily data input'!$Q$8='pull down menu'!$A$15,Standards!DL46,IF('Daily data input'!$Q$8='pull down menu'!$A$16,Standards!DV46,IF('Daily data input'!$Q$8='pull down menu'!$A$17,Standards!EF46,IF('Daily data input'!$Q$8='pull down menu'!$A$18,Standards!EP46)))))))))))))))</f>
        <v>63.600000381469727</v>
      </c>
      <c r="L48" s="271">
        <f t="shared" si="9"/>
        <v>0</v>
      </c>
      <c r="M48" s="294">
        <f t="shared" si="7"/>
        <v>54.696000328063967</v>
      </c>
      <c r="N48" s="189">
        <f>'Daily data input'!$Q$441</f>
        <v>0</v>
      </c>
      <c r="O48" s="300">
        <f>IF('Daily data input'!$Q$8='pull down menu'!$A$5,Standards!R46,IF('Daily data input'!$Q$8='pull down menu'!$A$6,Standards!AB46,IF('Daily data input'!$Q$8='pull down menu'!$A$4,Standards!H46,IF('Daily data input'!$Q$8='pull down menu'!$A$7,Standards!AL46,IF('Daily data input'!$Q$8='pull down menu'!$A$8,Standards!AV46,IF('Daily data input'!$Q$8='pull down menu'!$A$9,Standards!BF46,IF('Daily data input'!$Q$8='pull down menu'!$A$10,Standards!BP46,IF('Daily data input'!$Q$8='pull down menu'!$A$11,Standards!BZ46,IF('Daily data input'!$Q$8='pull down menu'!$A$12,Standards!CJ46,IF('Daily data input'!$Q$8='pull down menu'!$A$13,Standards!CT46,IF('Daily data input'!$Q$8='pull down menu'!$A$14,Standards!DD46,IF('Daily data input'!$Q$8='pull down menu'!$A$15,Standards!DN46,IF('Daily data input'!$Q$8='pull down menu'!$A$16,Standards!DX46,IF('Daily data input'!$Q$8='pull down menu'!$A$17,Standards!EH46,IF('Daily data input'!$Q$8='pull down menu'!$A$18,Standards!ER46)))))))))))))))</f>
        <v>125</v>
      </c>
      <c r="P48" s="189" t="str">
        <f t="shared" si="10"/>
        <v xml:space="preserve"> </v>
      </c>
      <c r="Q48" s="300">
        <f t="shared" si="8"/>
        <v>2.285359061910488</v>
      </c>
      <c r="R48" s="190">
        <f>'Daily data input'!$J$443</f>
        <v>0</v>
      </c>
      <c r="S48" s="306">
        <f t="shared" si="4"/>
        <v>1.8</v>
      </c>
      <c r="T48" s="277">
        <f>IFERROR('Daily data input'!$X$442," ")</f>
        <v>218.76128555910833</v>
      </c>
      <c r="U48" s="300">
        <f>IF('Daily data input'!$Q$8='pull down menu'!$A$5,Standards!U46,IF('Daily data input'!$Q$8='pull down menu'!$A$6,Standards!AE46,IF('Daily data input'!$Q$8='pull down menu'!$A$4,Standards!K46,IF('Daily data input'!$Q$8='pull down menu'!$A$7,Standards!AO46,IF('Daily data input'!$Q$8='pull down menu'!$A$8,Standards!AY46,IF('Daily data input'!$Q$8='pull down menu'!$A$9,Standards!BI46,IF('Daily data input'!$Q$8='pull down menu'!$A$10,Standards!BS46,IF('Daily data input'!$Q$8='pull down menu'!$A$11,Standards!CC46,IF('Daily data input'!$Q$8='pull down menu'!$A$12,Standards!CM46,IF('Daily data input'!$Q$8='pull down menu'!$A$13,Standards!CW46,IF('Daily data input'!$Q$8='pull down menu'!$A$14,Standards!DG46,IF('Daily data input'!$Q$8='pull down menu'!$A$15,Standards!DQ46,IF('Daily data input'!$Q$8='pull down menu'!$A$16,Standards!EA46,IF('Daily data input'!$Q$8='pull down menu'!$A$17,Standards!EK46,IF('Daily data input'!$Q$8='pull down menu'!$A$18,Standards!EU46)))))))))))))))</f>
        <v>240.48500000000001</v>
      </c>
      <c r="V48" s="277">
        <f>IFERROR('Daily data input'!$W$438," ")</f>
        <v>217.6090909090909</v>
      </c>
      <c r="W48" s="300">
        <f>IF('Daily data input'!$Q$8='pull down menu'!$A$5,Standards!W46,IF('Daily data input'!$Q$8='pull down menu'!$A$6,Standards!AG46,IF('Daily data input'!$Q$8='pull down menu'!$A$4,Standards!M46,IF('Daily data input'!$Q$8='pull down menu'!$A$7,Standards!AQ46,IF('Daily data input'!$Q$8='pull down menu'!$A$8,Standards!BA46,IF('Daily data input'!$Q$8='pull down menu'!$A$9,Standards!BK46,IF('Daily data input'!$Q$8='pull down menu'!$A$10,Standards!BU46,IF('Daily data input'!$Q$8='pull down menu'!$A$11,Standards!CE46,IF('Daily data input'!$Q$8='pull down menu'!$A$12,Standards!CO46,IF('Daily data input'!$Q$8='pull down menu'!$A$13,Standards!CY46,IF('Daily data input'!$Q$8='pull down menu'!$A$14,Standards!DI46,IF('Daily data input'!$Q$8='pull down menu'!$A$15,Standards!DS46,IF('Daily data input'!$Q$8='pull down menu'!$A$16,Standards!EC46,IF('Daily data input'!$Q$8='pull down menu'!$A$17,Standards!EM46,IF('Daily data input'!$Q$8='pull down menu'!$A$18,Standards!EW46)))))))))))))))</f>
        <v>235.80588499999999</v>
      </c>
      <c r="X48" s="283">
        <f>'Daily data input'!$Q$443</f>
        <v>0</v>
      </c>
      <c r="Y48" s="313">
        <f>IF('Daily data input'!$Q$8='pull down menu'!$A$5,Standards!X46,IF('Daily data input'!$Q$8='pull down menu'!$A$6,Standards!AH46,IF('Daily data input'!$Q$8='pull down menu'!$A$4,Standards!N46,IF('Daily data input'!$Q$8='pull down menu'!$A$7,Standards!AR46,IF('Daily data input'!$Q$8='pull down menu'!$A$8,Standards!BB46,IF('Daily data input'!$Q$8='pull down menu'!$A$9,Standards!BL46,IF('Daily data input'!$Q$8='pull down menu'!$A$10,Standards!BV46,IF('Daily data input'!$Q$8='pull down menu'!$A$11,Standards!CF46,IF('Daily data input'!$Q$8='pull down menu'!$A$12,Standards!CP46,IF('Daily data input'!$Q$8='pull down menu'!$A$13,Standards!CZ46,IF('Daily data input'!$Q$8='pull down menu'!$A$14,Standards!DJ46,IF('Daily data input'!$Q$8='pull down menu'!$A$15,Standards!DT46,IF('Daily data input'!$Q$8='pull down menu'!$A$16,Standards!ED46,IF('Daily data input'!$Q$8='pull down menu'!$A$17,Standards!EN46,IF('Daily data input'!$Q$8='pull down menu'!$A$18,Standards!EX46)))))))))))))))</f>
        <v>1959.9999785423279</v>
      </c>
      <c r="AA48" s="258">
        <f t="shared" si="2"/>
        <v>0</v>
      </c>
      <c r="AB48" s="256">
        <f t="shared" si="3"/>
        <v>225</v>
      </c>
    </row>
    <row r="49" spans="2:28" ht="15" customHeight="1" x14ac:dyDescent="0.3">
      <c r="B49" s="183">
        <f t="shared" si="11"/>
        <v>58</v>
      </c>
      <c r="C49" s="262">
        <f>'Daily data input'!$Q$446</f>
        <v>0</v>
      </c>
      <c r="D49" s="288">
        <v>0.1</v>
      </c>
      <c r="E49" s="262">
        <f>IFERROR('Daily data input'!$W$447*100," ")</f>
        <v>0.83916083916083917</v>
      </c>
      <c r="F49" s="293">
        <f t="shared" si="6"/>
        <v>4.1000000000000014</v>
      </c>
      <c r="G49" s="270">
        <f>'Daily data input'!$Q$447</f>
        <v>0</v>
      </c>
      <c r="H49" s="293">
        <f>IF('Daily data input'!$Q$8='pull down menu'!$A$5,Standards!O47,IF('Daily data input'!$Q$8='pull down menu'!$A$6,Standards!Y47,IF('Daily data input'!$Q$8='pull down menu'!$A$4,Standards!E47,IF('Daily data input'!$Q$8='pull down menu'!$A$7,Standards!AI47,IF('Daily data input'!$Q$8='pull down menu'!$A$8,Standards!AS47,IF('Daily data input'!$Q$8='pull down menu'!$A$9,Standards!BC47,IF('Daily data input'!$Q$8='pull down menu'!$A$10,Standards!BM47,IF('Daily data input'!$Q$8='pull down menu'!$A$11,Standards!BW47,IF('Daily data input'!$Q$8='pull down menu'!$A$12,Standards!CG47,IF('Daily data input'!$Q$8='pull down menu'!$A$13,Standards!CQ47,IF('Daily data input'!$Q$8='pull down menu'!$A$14,Standards!DA47,IF('Daily data input'!$Q$8='pull down menu'!$A$15,Standards!DK47,IF('Daily data input'!$Q$8='pull down menu'!$A$16,Standards!DU47,IF('Daily data input'!$Q$8='pull down menu'!$A$17,Standards!EE47,IF('Daily data input'!$Q$8='pull down menu'!$A$18,Standards!EO47)))))))))))))))</f>
        <v>86</v>
      </c>
      <c r="I49" s="184">
        <f>'Daily data input'!$Q$448</f>
        <v>0</v>
      </c>
      <c r="J49" s="270">
        <f>'Daily data input'!$Q$449</f>
        <v>0</v>
      </c>
      <c r="K49" s="293">
        <f>IF('Daily data input'!$Q$8='pull down menu'!$A$5,Standards!P47,IF('Daily data input'!$Q$8='pull down menu'!$A$6,Standards!Z47,IF('Daily data input'!$Q$8='pull down menu'!$A$4,Standards!F47,IF('Daily data input'!$Q$8='pull down menu'!$A$7,Standards!AJ47,IF('Daily data input'!$Q$8='pull down menu'!$A$8,Standards!AT47,IF('Daily data input'!$Q$8='pull down menu'!$A$9,Standards!BD47,IF('Daily data input'!$Q$8='pull down menu'!$A$10,Standards!BN47,IF('Daily data input'!$Q$8='pull down menu'!$A$11,Standards!BX47,IF('Daily data input'!$Q$8='pull down menu'!$A$12,Standards!CH47,IF('Daily data input'!$Q$8='pull down menu'!$A$13,Standards!CR47,IF('Daily data input'!$Q$8='pull down menu'!$A$14,Standards!DB47,IF('Daily data input'!$Q$8='pull down menu'!$A$15,Standards!DL47,IF('Daily data input'!$Q$8='pull down menu'!$A$16,Standards!DV47,IF('Daily data input'!$Q$8='pull down menu'!$A$17,Standards!EF47,IF('Daily data input'!$Q$8='pull down menu'!$A$18,Standards!EP47)))))))))))))))</f>
        <v>63.600000381469727</v>
      </c>
      <c r="L49" s="270">
        <f t="shared" si="9"/>
        <v>0</v>
      </c>
      <c r="M49" s="293">
        <f t="shared" si="7"/>
        <v>54.696000328063967</v>
      </c>
      <c r="N49" s="185">
        <f>'Daily data input'!$Q$451</f>
        <v>0</v>
      </c>
      <c r="O49" s="299">
        <f>IF('Daily data input'!$Q$8='pull down menu'!$A$5,Standards!R47,IF('Daily data input'!$Q$8='pull down menu'!$A$6,Standards!AB47,IF('Daily data input'!$Q$8='pull down menu'!$A$4,Standards!H47,IF('Daily data input'!$Q$8='pull down menu'!$A$7,Standards!AL47,IF('Daily data input'!$Q$8='pull down menu'!$A$8,Standards!AV47,IF('Daily data input'!$Q$8='pull down menu'!$A$9,Standards!BF47,IF('Daily data input'!$Q$8='pull down menu'!$A$10,Standards!BP47,IF('Daily data input'!$Q$8='pull down menu'!$A$11,Standards!BZ47,IF('Daily data input'!$Q$8='pull down menu'!$A$12,Standards!CJ47,IF('Daily data input'!$Q$8='pull down menu'!$A$13,Standards!CT47,IF('Daily data input'!$Q$8='pull down menu'!$A$14,Standards!DD47,IF('Daily data input'!$Q$8='pull down menu'!$A$15,Standards!DN47,IF('Daily data input'!$Q$8='pull down menu'!$A$16,Standards!DX47,IF('Daily data input'!$Q$8='pull down menu'!$A$17,Standards!EH47,IF('Daily data input'!$Q$8='pull down menu'!$A$18,Standards!ER47)))))))))))))))</f>
        <v>125</v>
      </c>
      <c r="P49" s="185" t="str">
        <f t="shared" si="10"/>
        <v xml:space="preserve"> </v>
      </c>
      <c r="Q49" s="299">
        <f t="shared" si="8"/>
        <v>2.285359061910488</v>
      </c>
      <c r="R49" s="186">
        <f>'Daily data input'!$J$453</f>
        <v>0</v>
      </c>
      <c r="S49" s="305">
        <f t="shared" si="4"/>
        <v>1.8</v>
      </c>
      <c r="T49" s="276">
        <f>IFERROR('Daily data input'!$X$452," ")</f>
        <v>218.76128555910833</v>
      </c>
      <c r="U49" s="299">
        <f>IF('Daily data input'!$Q$8='pull down menu'!$A$5,Standards!U47,IF('Daily data input'!$Q$8='pull down menu'!$A$6,Standards!AE47,IF('Daily data input'!$Q$8='pull down menu'!$A$4,Standards!K47,IF('Daily data input'!$Q$8='pull down menu'!$A$7,Standards!AO47,IF('Daily data input'!$Q$8='pull down menu'!$A$8,Standards!AY47,IF('Daily data input'!$Q$8='pull down menu'!$A$9,Standards!BI47,IF('Daily data input'!$Q$8='pull down menu'!$A$10,Standards!BS47,IF('Daily data input'!$Q$8='pull down menu'!$A$11,Standards!CC47,IF('Daily data input'!$Q$8='pull down menu'!$A$12,Standards!CM47,IF('Daily data input'!$Q$8='pull down menu'!$A$13,Standards!CW47,IF('Daily data input'!$Q$8='pull down menu'!$A$14,Standards!DG47,IF('Daily data input'!$Q$8='pull down menu'!$A$15,Standards!DQ47,IF('Daily data input'!$Q$8='pull down menu'!$A$16,Standards!EA47,IF('Daily data input'!$Q$8='pull down menu'!$A$17,Standards!EK47,IF('Daily data input'!$Q$8='pull down menu'!$A$18,Standards!EU47)))))))))))))))</f>
        <v>246.50500000000002</v>
      </c>
      <c r="V49" s="276">
        <f>IFERROR('Daily data input'!$W$448," ")</f>
        <v>217.6090909090909</v>
      </c>
      <c r="W49" s="299">
        <f>IF('Daily data input'!$Q$8='pull down menu'!$A$5,Standards!W47,IF('Daily data input'!$Q$8='pull down menu'!$A$6,Standards!AG47,IF('Daily data input'!$Q$8='pull down menu'!$A$4,Standards!M47,IF('Daily data input'!$Q$8='pull down menu'!$A$7,Standards!AQ47,IF('Daily data input'!$Q$8='pull down menu'!$A$8,Standards!BA47,IF('Daily data input'!$Q$8='pull down menu'!$A$9,Standards!BK47,IF('Daily data input'!$Q$8='pull down menu'!$A$10,Standards!BU47,IF('Daily data input'!$Q$8='pull down menu'!$A$11,Standards!CE47,IF('Daily data input'!$Q$8='pull down menu'!$A$12,Standards!CO47,IF('Daily data input'!$Q$8='pull down menu'!$A$13,Standards!CY47,IF('Daily data input'!$Q$8='pull down menu'!$A$14,Standards!DI47,IF('Daily data input'!$Q$8='pull down menu'!$A$15,Standards!DS47,IF('Daily data input'!$Q$8='pull down menu'!$A$16,Standards!EC47,IF('Daily data input'!$Q$8='pull down menu'!$A$17,Standards!EM47,IF('Daily data input'!$Q$8='pull down menu'!$A$18,Standards!EW47)))))))))))))))</f>
        <v>241.591105</v>
      </c>
      <c r="X49" s="282">
        <f>'Daily data input'!$Q$453</f>
        <v>0</v>
      </c>
      <c r="Y49" s="312">
        <f>IF('Daily data input'!$Q$8='pull down menu'!$A$5,Standards!X47,IF('Daily data input'!$Q$8='pull down menu'!$A$6,Standards!AH47,IF('Daily data input'!$Q$8='pull down menu'!$A$4,Standards!N47,IF('Daily data input'!$Q$8='pull down menu'!$A$7,Standards!AR47,IF('Daily data input'!$Q$8='pull down menu'!$A$8,Standards!BB47,IF('Daily data input'!$Q$8='pull down menu'!$A$9,Standards!BL47,IF('Daily data input'!$Q$8='pull down menu'!$A$10,Standards!BV47,IF('Daily data input'!$Q$8='pull down menu'!$A$11,Standards!CF47,IF('Daily data input'!$Q$8='pull down menu'!$A$12,Standards!CP47,IF('Daily data input'!$Q$8='pull down menu'!$A$13,Standards!CZ47,IF('Daily data input'!$Q$8='pull down menu'!$A$14,Standards!DJ47,IF('Daily data input'!$Q$8='pull down menu'!$A$15,Standards!DT47,IF('Daily data input'!$Q$8='pull down menu'!$A$16,Standards!ED47,IF('Daily data input'!$Q$8='pull down menu'!$A$17,Standards!EN47,IF('Daily data input'!$Q$8='pull down menu'!$A$18,Standards!EX47)))))))))))))))</f>
        <v>1959.9999785423279</v>
      </c>
      <c r="AA49" s="258">
        <f t="shared" si="2"/>
        <v>0</v>
      </c>
      <c r="AB49" s="256">
        <f t="shared" si="3"/>
        <v>225</v>
      </c>
    </row>
    <row r="50" spans="2:28" ht="15" customHeight="1" x14ac:dyDescent="0.3">
      <c r="B50" s="187">
        <f t="shared" si="11"/>
        <v>59</v>
      </c>
      <c r="C50" s="263">
        <f>'Daily data input'!$Q$458</f>
        <v>0</v>
      </c>
      <c r="D50" s="289">
        <v>0.1</v>
      </c>
      <c r="E50" s="263">
        <f>IFERROR('Daily data input'!$W$459*100," ")</f>
        <v>0.83916083916083917</v>
      </c>
      <c r="F50" s="294">
        <f t="shared" si="6"/>
        <v>4.2000000000000011</v>
      </c>
      <c r="G50" s="271">
        <f>'Daily data input'!$Q$459</f>
        <v>0</v>
      </c>
      <c r="H50" s="294">
        <f>IF('Daily data input'!$Q$8='pull down menu'!$A$5,Standards!O48,IF('Daily data input'!$Q$8='pull down menu'!$A$6,Standards!Y48,IF('Daily data input'!$Q$8='pull down menu'!$A$4,Standards!E48,IF('Daily data input'!$Q$8='pull down menu'!$A$7,Standards!AI48,IF('Daily data input'!$Q$8='pull down menu'!$A$8,Standards!AS48,IF('Daily data input'!$Q$8='pull down menu'!$A$9,Standards!BC48,IF('Daily data input'!$Q$8='pull down menu'!$A$10,Standards!BM48,IF('Daily data input'!$Q$8='pull down menu'!$A$11,Standards!BW48,IF('Daily data input'!$Q$8='pull down menu'!$A$12,Standards!CG48,IF('Daily data input'!$Q$8='pull down menu'!$A$13,Standards!CQ48,IF('Daily data input'!$Q$8='pull down menu'!$A$14,Standards!DA48,IF('Daily data input'!$Q$8='pull down menu'!$A$15,Standards!DK48,IF('Daily data input'!$Q$8='pull down menu'!$A$16,Standards!DU48,IF('Daily data input'!$Q$8='pull down menu'!$A$17,Standards!EE48,IF('Daily data input'!$Q$8='pull down menu'!$A$18,Standards!EO48)))))))))))))))</f>
        <v>86</v>
      </c>
      <c r="I50" s="188">
        <f>'Daily data input'!$Q$460</f>
        <v>0</v>
      </c>
      <c r="J50" s="271">
        <f>'Daily data input'!$Q$461</f>
        <v>0</v>
      </c>
      <c r="K50" s="294">
        <f>IF('Daily data input'!$Q$8='pull down menu'!$A$5,Standards!P48,IF('Daily data input'!$Q$8='pull down menu'!$A$6,Standards!Z48,IF('Daily data input'!$Q$8='pull down menu'!$A$4,Standards!F48,IF('Daily data input'!$Q$8='pull down menu'!$A$7,Standards!AJ48,IF('Daily data input'!$Q$8='pull down menu'!$A$8,Standards!AT48,IF('Daily data input'!$Q$8='pull down menu'!$A$9,Standards!BD48,IF('Daily data input'!$Q$8='pull down menu'!$A$10,Standards!BN48,IF('Daily data input'!$Q$8='pull down menu'!$A$11,Standards!BX48,IF('Daily data input'!$Q$8='pull down menu'!$A$12,Standards!CH48,IF('Daily data input'!$Q$8='pull down menu'!$A$13,Standards!CR48,IF('Daily data input'!$Q$8='pull down menu'!$A$14,Standards!DB48,IF('Daily data input'!$Q$8='pull down menu'!$A$15,Standards!DL48,IF('Daily data input'!$Q$8='pull down menu'!$A$16,Standards!DV48,IF('Daily data input'!$Q$8='pull down menu'!$A$17,Standards!EF48,IF('Daily data input'!$Q$8='pull down menu'!$A$18,Standards!EP48)))))))))))))))</f>
        <v>63.700000762939453</v>
      </c>
      <c r="L50" s="271">
        <f t="shared" si="9"/>
        <v>0</v>
      </c>
      <c r="M50" s="294">
        <f t="shared" si="7"/>
        <v>54.782000656127927</v>
      </c>
      <c r="N50" s="189">
        <f>'Daily data input'!$Q$463</f>
        <v>0</v>
      </c>
      <c r="O50" s="300">
        <f>IF('Daily data input'!$Q$8='pull down menu'!$A$5,Standards!R48,IF('Daily data input'!$Q$8='pull down menu'!$A$6,Standards!AB48,IF('Daily data input'!$Q$8='pull down menu'!$A$4,Standards!H48,IF('Daily data input'!$Q$8='pull down menu'!$A$7,Standards!AL48,IF('Daily data input'!$Q$8='pull down menu'!$A$8,Standards!AV48,IF('Daily data input'!$Q$8='pull down menu'!$A$9,Standards!BF48,IF('Daily data input'!$Q$8='pull down menu'!$A$10,Standards!BP48,IF('Daily data input'!$Q$8='pull down menu'!$A$11,Standards!BZ48,IF('Daily data input'!$Q$8='pull down menu'!$A$12,Standards!CJ48,IF('Daily data input'!$Q$8='pull down menu'!$A$13,Standards!CT48,IF('Daily data input'!$Q$8='pull down menu'!$A$14,Standards!DD48,IF('Daily data input'!$Q$8='pull down menu'!$A$15,Standards!DN48,IF('Daily data input'!$Q$8='pull down menu'!$A$16,Standards!DX48,IF('Daily data input'!$Q$8='pull down menu'!$A$17,Standards!EH48,IF('Daily data input'!$Q$8='pull down menu'!$A$18,Standards!ER48)))))))))))))))</f>
        <v>125</v>
      </c>
      <c r="P50" s="189" t="str">
        <f t="shared" si="10"/>
        <v xml:space="preserve"> </v>
      </c>
      <c r="Q50" s="300">
        <f t="shared" si="8"/>
        <v>2.2817713574324796</v>
      </c>
      <c r="R50" s="190">
        <f>'Daily data input'!$J$465</f>
        <v>0</v>
      </c>
      <c r="S50" s="306">
        <f t="shared" si="4"/>
        <v>1.8</v>
      </c>
      <c r="T50" s="277">
        <f>IFERROR('Daily data input'!$X$464," ")</f>
        <v>218.76128555910833</v>
      </c>
      <c r="U50" s="300">
        <f>IF('Daily data input'!$Q$8='pull down menu'!$A$5,Standards!U48,IF('Daily data input'!$Q$8='pull down menu'!$A$6,Standards!AE48,IF('Daily data input'!$Q$8='pull down menu'!$A$4,Standards!K48,IF('Daily data input'!$Q$8='pull down menu'!$A$7,Standards!AO48,IF('Daily data input'!$Q$8='pull down menu'!$A$8,Standards!AY48,IF('Daily data input'!$Q$8='pull down menu'!$A$9,Standards!BI48,IF('Daily data input'!$Q$8='pull down menu'!$A$10,Standards!BS48,IF('Daily data input'!$Q$8='pull down menu'!$A$11,Standards!CC48,IF('Daily data input'!$Q$8='pull down menu'!$A$12,Standards!CM48,IF('Daily data input'!$Q$8='pull down menu'!$A$13,Standards!CW48,IF('Daily data input'!$Q$8='pull down menu'!$A$14,Standards!DG48,IF('Daily data input'!$Q$8='pull down menu'!$A$15,Standards!DQ48,IF('Daily data input'!$Q$8='pull down menu'!$A$16,Standards!EA48,IF('Daily data input'!$Q$8='pull down menu'!$A$17,Standards!EK48,IF('Daily data input'!$Q$8='pull down menu'!$A$18,Standards!EU48)))))))))))))))</f>
        <v>252.52500000000003</v>
      </c>
      <c r="V50" s="277">
        <f>IFERROR('Daily data input'!$W$460," ")</f>
        <v>217.6090909090909</v>
      </c>
      <c r="W50" s="300">
        <f>IF('Daily data input'!$Q$8='pull down menu'!$A$5,Standards!W48,IF('Daily data input'!$Q$8='pull down menu'!$A$6,Standards!AG48,IF('Daily data input'!$Q$8='pull down menu'!$A$4,Standards!M48,IF('Daily data input'!$Q$8='pull down menu'!$A$7,Standards!AQ48,IF('Daily data input'!$Q$8='pull down menu'!$A$8,Standards!BA48,IF('Daily data input'!$Q$8='pull down menu'!$A$9,Standards!BK48,IF('Daily data input'!$Q$8='pull down menu'!$A$10,Standards!BU48,IF('Daily data input'!$Q$8='pull down menu'!$A$11,Standards!CE48,IF('Daily data input'!$Q$8='pull down menu'!$A$12,Standards!CO48,IF('Daily data input'!$Q$8='pull down menu'!$A$13,Standards!CY48,IF('Daily data input'!$Q$8='pull down menu'!$A$14,Standards!DI48,IF('Daily data input'!$Q$8='pull down menu'!$A$15,Standards!DS48,IF('Daily data input'!$Q$8='pull down menu'!$A$16,Standards!EC48,IF('Daily data input'!$Q$8='pull down menu'!$A$17,Standards!EM48,IF('Daily data input'!$Q$8='pull down menu'!$A$18,Standards!EW48)))))))))))))))</f>
        <v>247.370305</v>
      </c>
      <c r="X50" s="283">
        <f>'Daily data input'!$Q$465</f>
        <v>0</v>
      </c>
      <c r="Y50" s="313">
        <f>IF('Daily data input'!$Q$8='pull down menu'!$A$5,Standards!X48,IF('Daily data input'!$Q$8='pull down menu'!$A$6,Standards!AH48,IF('Daily data input'!$Q$8='pull down menu'!$A$4,Standards!N48,IF('Daily data input'!$Q$8='pull down menu'!$A$7,Standards!AR48,IF('Daily data input'!$Q$8='pull down menu'!$A$8,Standards!BB48,IF('Daily data input'!$Q$8='pull down menu'!$A$9,Standards!BL48,IF('Daily data input'!$Q$8='pull down menu'!$A$10,Standards!BV48,IF('Daily data input'!$Q$8='pull down menu'!$A$11,Standards!CF48,IF('Daily data input'!$Q$8='pull down menu'!$A$12,Standards!CP48,IF('Daily data input'!$Q$8='pull down menu'!$A$13,Standards!CZ48,IF('Daily data input'!$Q$8='pull down menu'!$A$14,Standards!DJ48,IF('Daily data input'!$Q$8='pull down menu'!$A$15,Standards!DT48,IF('Daily data input'!$Q$8='pull down menu'!$A$16,Standards!ED48,IF('Daily data input'!$Q$8='pull down menu'!$A$17,Standards!EN48,IF('Daily data input'!$Q$8='pull down menu'!$A$18,Standards!EX48)))))))))))))))</f>
        <v>1959.9999785423279</v>
      </c>
      <c r="AA50" s="258">
        <f t="shared" si="2"/>
        <v>0</v>
      </c>
      <c r="AB50" s="256">
        <f t="shared" si="3"/>
        <v>225</v>
      </c>
    </row>
    <row r="51" spans="2:28" ht="15" customHeight="1" x14ac:dyDescent="0.3">
      <c r="B51" s="183">
        <f t="shared" si="11"/>
        <v>60</v>
      </c>
      <c r="C51" s="262">
        <f>'Daily data input'!$Q$468</f>
        <v>0</v>
      </c>
      <c r="D51" s="288">
        <v>0.1</v>
      </c>
      <c r="E51" s="262">
        <f>IFERROR('Daily data input'!$W$469*100," ")</f>
        <v>0.83916083916083917</v>
      </c>
      <c r="F51" s="293">
        <f t="shared" si="6"/>
        <v>4.3000000000000007</v>
      </c>
      <c r="G51" s="270">
        <f>'Daily data input'!$Q$469</f>
        <v>0</v>
      </c>
      <c r="H51" s="293">
        <f>IF('Daily data input'!$Q$8='pull down menu'!$A$5,Standards!O49,IF('Daily data input'!$Q$8='pull down menu'!$A$6,Standards!Y49,IF('Daily data input'!$Q$8='pull down menu'!$A$4,Standards!E49,IF('Daily data input'!$Q$8='pull down menu'!$A$7,Standards!AI49,IF('Daily data input'!$Q$8='pull down menu'!$A$8,Standards!AS49,IF('Daily data input'!$Q$8='pull down menu'!$A$9,Standards!BC49,IF('Daily data input'!$Q$8='pull down menu'!$A$10,Standards!BM49,IF('Daily data input'!$Q$8='pull down menu'!$A$11,Standards!BW49,IF('Daily data input'!$Q$8='pull down menu'!$A$12,Standards!CG49,IF('Daily data input'!$Q$8='pull down menu'!$A$13,Standards!CQ49,IF('Daily data input'!$Q$8='pull down menu'!$A$14,Standards!DA49,IF('Daily data input'!$Q$8='pull down menu'!$A$15,Standards!DK49,IF('Daily data input'!$Q$8='pull down menu'!$A$16,Standards!DU49,IF('Daily data input'!$Q$8='pull down menu'!$A$17,Standards!EE49,IF('Daily data input'!$Q$8='pull down menu'!$A$18,Standards!EO49)))))))))))))))</f>
        <v>85</v>
      </c>
      <c r="I51" s="184">
        <f>'Daily data input'!$Q$470</f>
        <v>0</v>
      </c>
      <c r="J51" s="270">
        <f>'Daily data input'!$Q$471</f>
        <v>0</v>
      </c>
      <c r="K51" s="293">
        <f>IF('Daily data input'!$Q$8='pull down menu'!$A$5,Standards!P49,IF('Daily data input'!$Q$8='pull down menu'!$A$6,Standards!Z49,IF('Daily data input'!$Q$8='pull down menu'!$A$4,Standards!F49,IF('Daily data input'!$Q$8='pull down menu'!$A$7,Standards!AJ49,IF('Daily data input'!$Q$8='pull down menu'!$A$8,Standards!AT49,IF('Daily data input'!$Q$8='pull down menu'!$A$9,Standards!BD49,IF('Daily data input'!$Q$8='pull down menu'!$A$10,Standards!BN49,IF('Daily data input'!$Q$8='pull down menu'!$A$11,Standards!BX49,IF('Daily data input'!$Q$8='pull down menu'!$A$12,Standards!CH49,IF('Daily data input'!$Q$8='pull down menu'!$A$13,Standards!CR49,IF('Daily data input'!$Q$8='pull down menu'!$A$14,Standards!DB49,IF('Daily data input'!$Q$8='pull down menu'!$A$15,Standards!DL49,IF('Daily data input'!$Q$8='pull down menu'!$A$16,Standards!DV49,IF('Daily data input'!$Q$8='pull down menu'!$A$17,Standards!EF49,IF('Daily data input'!$Q$8='pull down menu'!$A$18,Standards!EP49)))))))))))))))</f>
        <v>63.700000762939453</v>
      </c>
      <c r="L51" s="270">
        <f t="shared" si="9"/>
        <v>0</v>
      </c>
      <c r="M51" s="293">
        <f t="shared" si="7"/>
        <v>54.145000648498531</v>
      </c>
      <c r="N51" s="185">
        <f>'Daily data input'!$Q$473</f>
        <v>0</v>
      </c>
      <c r="O51" s="299">
        <f>IF('Daily data input'!$Q$8='pull down menu'!$A$5,Standards!R49,IF('Daily data input'!$Q$8='pull down menu'!$A$6,Standards!AB49,IF('Daily data input'!$Q$8='pull down menu'!$A$4,Standards!H49,IF('Daily data input'!$Q$8='pull down menu'!$A$7,Standards!AL49,IF('Daily data input'!$Q$8='pull down menu'!$A$8,Standards!AV49,IF('Daily data input'!$Q$8='pull down menu'!$A$9,Standards!BF49,IF('Daily data input'!$Q$8='pull down menu'!$A$10,Standards!BP49,IF('Daily data input'!$Q$8='pull down menu'!$A$11,Standards!BZ49,IF('Daily data input'!$Q$8='pull down menu'!$A$12,Standards!CJ49,IF('Daily data input'!$Q$8='pull down menu'!$A$13,Standards!CT49,IF('Daily data input'!$Q$8='pull down menu'!$A$14,Standards!DD49,IF('Daily data input'!$Q$8='pull down menu'!$A$15,Standards!DN49,IF('Daily data input'!$Q$8='pull down menu'!$A$16,Standards!DX49,IF('Daily data input'!$Q$8='pull down menu'!$A$17,Standards!EH49,IF('Daily data input'!$Q$8='pull down menu'!$A$18,Standards!ER49)))))))))))))))</f>
        <v>125</v>
      </c>
      <c r="P51" s="185" t="str">
        <f t="shared" si="10"/>
        <v xml:space="preserve"> </v>
      </c>
      <c r="Q51" s="299">
        <f t="shared" si="8"/>
        <v>2.3086157263434499</v>
      </c>
      <c r="R51" s="186">
        <f>'Daily data input'!$J$475</f>
        <v>0</v>
      </c>
      <c r="S51" s="305">
        <f t="shared" si="4"/>
        <v>1.8</v>
      </c>
      <c r="T51" s="276">
        <f>IFERROR('Daily data input'!$X$474," ")</f>
        <v>218.76128555910833</v>
      </c>
      <c r="U51" s="299">
        <f>IF('Daily data input'!$Q$8='pull down menu'!$A$5,Standards!U49,IF('Daily data input'!$Q$8='pull down menu'!$A$6,Standards!AE49,IF('Daily data input'!$Q$8='pull down menu'!$A$4,Standards!K49,IF('Daily data input'!$Q$8='pull down menu'!$A$7,Standards!AO49,IF('Daily data input'!$Q$8='pull down menu'!$A$8,Standards!AY49,IF('Daily data input'!$Q$8='pull down menu'!$A$9,Standards!BI49,IF('Daily data input'!$Q$8='pull down menu'!$A$10,Standards!BS49,IF('Daily data input'!$Q$8='pull down menu'!$A$11,Standards!CC49,IF('Daily data input'!$Q$8='pull down menu'!$A$12,Standards!CM49,IF('Daily data input'!$Q$8='pull down menu'!$A$13,Standards!CW49,IF('Daily data input'!$Q$8='pull down menu'!$A$14,Standards!DG49,IF('Daily data input'!$Q$8='pull down menu'!$A$15,Standards!DQ49,IF('Daily data input'!$Q$8='pull down menu'!$A$16,Standards!EA49,IF('Daily data input'!$Q$8='pull down menu'!$A$17,Standards!EK49,IF('Daily data input'!$Q$8='pull down menu'!$A$18,Standards!EU49)))))))))))))))</f>
        <v>258.47500000000002</v>
      </c>
      <c r="V51" s="276">
        <f>IFERROR('Daily data input'!$W$470," ")</f>
        <v>217.6090909090909</v>
      </c>
      <c r="W51" s="299">
        <f>IF('Daily data input'!$Q$8='pull down menu'!$A$5,Standards!W49,IF('Daily data input'!$Q$8='pull down menu'!$A$6,Standards!AG49,IF('Daily data input'!$Q$8='pull down menu'!$A$4,Standards!M49,IF('Daily data input'!$Q$8='pull down menu'!$A$7,Standards!AQ49,IF('Daily data input'!$Q$8='pull down menu'!$A$8,Standards!BA49,IF('Daily data input'!$Q$8='pull down menu'!$A$9,Standards!BK49,IF('Daily data input'!$Q$8='pull down menu'!$A$10,Standards!BU49,IF('Daily data input'!$Q$8='pull down menu'!$A$11,Standards!CE49,IF('Daily data input'!$Q$8='pull down menu'!$A$12,Standards!CO49,IF('Daily data input'!$Q$8='pull down menu'!$A$13,Standards!CY49,IF('Daily data input'!$Q$8='pull down menu'!$A$14,Standards!DI49,IF('Daily data input'!$Q$8='pull down menu'!$A$15,Standards!DS49,IF('Daily data input'!$Q$8='pull down menu'!$A$16,Standards!EC49,IF('Daily data input'!$Q$8='pull down menu'!$A$17,Standards!EM49,IF('Daily data input'!$Q$8='pull down menu'!$A$18,Standards!EW49)))))))))))))))</f>
        <v>253.07635500000001</v>
      </c>
      <c r="X51" s="282">
        <f>'Daily data input'!$Q$475</f>
        <v>0</v>
      </c>
      <c r="Y51" s="312">
        <f>IF('Daily data input'!$Q$8='pull down menu'!$A$5,Standards!X49,IF('Daily data input'!$Q$8='pull down menu'!$A$6,Standards!AH49,IF('Daily data input'!$Q$8='pull down menu'!$A$4,Standards!N49,IF('Daily data input'!$Q$8='pull down menu'!$A$7,Standards!AR49,IF('Daily data input'!$Q$8='pull down menu'!$A$8,Standards!BB49,IF('Daily data input'!$Q$8='pull down menu'!$A$9,Standards!BL49,IF('Daily data input'!$Q$8='pull down menu'!$A$10,Standards!BV49,IF('Daily data input'!$Q$8='pull down menu'!$A$11,Standards!CF49,IF('Daily data input'!$Q$8='pull down menu'!$A$12,Standards!CP49,IF('Daily data input'!$Q$8='pull down menu'!$A$13,Standards!CZ49,IF('Daily data input'!$Q$8='pull down menu'!$A$14,Standards!DJ49,IF('Daily data input'!$Q$8='pull down menu'!$A$15,Standards!DT49,IF('Daily data input'!$Q$8='pull down menu'!$A$16,Standards!ED49,IF('Daily data input'!$Q$8='pull down menu'!$A$17,Standards!EN49,IF('Daily data input'!$Q$8='pull down menu'!$A$18,Standards!EX49)))))))))))))))</f>
        <v>1959.9999785423279</v>
      </c>
      <c r="AA51" s="258">
        <f t="shared" si="2"/>
        <v>0</v>
      </c>
      <c r="AB51" s="256">
        <f t="shared" si="3"/>
        <v>225</v>
      </c>
    </row>
    <row r="52" spans="2:28" ht="15" customHeight="1" x14ac:dyDescent="0.3">
      <c r="B52" s="187">
        <f t="shared" si="11"/>
        <v>61</v>
      </c>
      <c r="C52" s="263">
        <f>'Daily data input'!$Q$478</f>
        <v>0</v>
      </c>
      <c r="D52" s="289">
        <v>0.1</v>
      </c>
      <c r="E52" s="263">
        <f>IFERROR('Daily data input'!$W$479*100," ")</f>
        <v>0.83916083916083917</v>
      </c>
      <c r="F52" s="294">
        <f t="shared" si="6"/>
        <v>4.4000000000000004</v>
      </c>
      <c r="G52" s="271">
        <f>'Daily data input'!$Q$479</f>
        <v>0</v>
      </c>
      <c r="H52" s="294">
        <f>IF('Daily data input'!$Q$8='pull down menu'!$A$5,Standards!O50,IF('Daily data input'!$Q$8='pull down menu'!$A$6,Standards!Y50,IF('Daily data input'!$Q$8='pull down menu'!$A$4,Standards!E50,IF('Daily data input'!$Q$8='pull down menu'!$A$7,Standards!AI50,IF('Daily data input'!$Q$8='pull down menu'!$A$8,Standards!AS50,IF('Daily data input'!$Q$8='pull down menu'!$A$9,Standards!BC50,IF('Daily data input'!$Q$8='pull down menu'!$A$10,Standards!BM50,IF('Daily data input'!$Q$8='pull down menu'!$A$11,Standards!BW50,IF('Daily data input'!$Q$8='pull down menu'!$A$12,Standards!CG50,IF('Daily data input'!$Q$8='pull down menu'!$A$13,Standards!CQ50,IF('Daily data input'!$Q$8='pull down menu'!$A$14,Standards!DA50,IF('Daily data input'!$Q$8='pull down menu'!$A$15,Standards!DK50,IF('Daily data input'!$Q$8='pull down menu'!$A$16,Standards!DU50,IF('Daily data input'!$Q$8='pull down menu'!$A$17,Standards!EE50,IF('Daily data input'!$Q$8='pull down menu'!$A$18,Standards!EO50)))))))))))))))</f>
        <v>85</v>
      </c>
      <c r="I52" s="188">
        <f>'Daily data input'!$Q$480</f>
        <v>0</v>
      </c>
      <c r="J52" s="271">
        <f>'Daily data input'!$Q$481</f>
        <v>0</v>
      </c>
      <c r="K52" s="294">
        <f>IF('Daily data input'!$Q$8='pull down menu'!$A$5,Standards!P50,IF('Daily data input'!$Q$8='pull down menu'!$A$6,Standards!Z50,IF('Daily data input'!$Q$8='pull down menu'!$A$4,Standards!F50,IF('Daily data input'!$Q$8='pull down menu'!$A$7,Standards!AJ50,IF('Daily data input'!$Q$8='pull down menu'!$A$8,Standards!AT50,IF('Daily data input'!$Q$8='pull down menu'!$A$9,Standards!BD50,IF('Daily data input'!$Q$8='pull down menu'!$A$10,Standards!BN50,IF('Daily data input'!$Q$8='pull down menu'!$A$11,Standards!BX50,IF('Daily data input'!$Q$8='pull down menu'!$A$12,Standards!CH50,IF('Daily data input'!$Q$8='pull down menu'!$A$13,Standards!CR50,IF('Daily data input'!$Q$8='pull down menu'!$A$14,Standards!DB50,IF('Daily data input'!$Q$8='pull down menu'!$A$15,Standards!DL50,IF('Daily data input'!$Q$8='pull down menu'!$A$16,Standards!DV50,IF('Daily data input'!$Q$8='pull down menu'!$A$17,Standards!EF50,IF('Daily data input'!$Q$8='pull down menu'!$A$18,Standards!EP50)))))))))))))))</f>
        <v>63.799999237060547</v>
      </c>
      <c r="L52" s="271">
        <f t="shared" si="9"/>
        <v>0</v>
      </c>
      <c r="M52" s="294">
        <f t="shared" si="7"/>
        <v>54.229999351501462</v>
      </c>
      <c r="N52" s="189">
        <f>'Daily data input'!$Q$483</f>
        <v>0</v>
      </c>
      <c r="O52" s="300">
        <f>IF('Daily data input'!$Q$8='pull down menu'!$A$5,Standards!R50,IF('Daily data input'!$Q$8='pull down menu'!$A$6,Standards!AB50,IF('Daily data input'!$Q$8='pull down menu'!$A$4,Standards!H50,IF('Daily data input'!$Q$8='pull down menu'!$A$7,Standards!AL50,IF('Daily data input'!$Q$8='pull down menu'!$A$8,Standards!AV50,IF('Daily data input'!$Q$8='pull down menu'!$A$9,Standards!BF50,IF('Daily data input'!$Q$8='pull down menu'!$A$10,Standards!BP50,IF('Daily data input'!$Q$8='pull down menu'!$A$11,Standards!BZ50,IF('Daily data input'!$Q$8='pull down menu'!$A$12,Standards!CJ50,IF('Daily data input'!$Q$8='pull down menu'!$A$13,Standards!CT50,IF('Daily data input'!$Q$8='pull down menu'!$A$14,Standards!DD50,IF('Daily data input'!$Q$8='pull down menu'!$A$15,Standards!DN50,IF('Daily data input'!$Q$8='pull down menu'!$A$16,Standards!DX50,IF('Daily data input'!$Q$8='pull down menu'!$A$17,Standards!EH50,IF('Daily data input'!$Q$8='pull down menu'!$A$18,Standards!ER50)))))))))))))))</f>
        <v>125</v>
      </c>
      <c r="P52" s="189" t="str">
        <f t="shared" si="10"/>
        <v xml:space="preserve"> </v>
      </c>
      <c r="Q52" s="300">
        <f t="shared" si="8"/>
        <v>2.304997261567165</v>
      </c>
      <c r="R52" s="190">
        <f>'Daily data input'!$J$485</f>
        <v>0</v>
      </c>
      <c r="S52" s="306">
        <f t="shared" si="4"/>
        <v>1.8</v>
      </c>
      <c r="T52" s="277">
        <f>IFERROR('Daily data input'!$X$484," ")</f>
        <v>218.76128555910833</v>
      </c>
      <c r="U52" s="300">
        <f>IF('Daily data input'!$Q$8='pull down menu'!$A$5,Standards!U50,IF('Daily data input'!$Q$8='pull down menu'!$A$6,Standards!AE50,IF('Daily data input'!$Q$8='pull down menu'!$A$4,Standards!K50,IF('Daily data input'!$Q$8='pull down menu'!$A$7,Standards!AO50,IF('Daily data input'!$Q$8='pull down menu'!$A$8,Standards!AY50,IF('Daily data input'!$Q$8='pull down menu'!$A$9,Standards!BI50,IF('Daily data input'!$Q$8='pull down menu'!$A$10,Standards!BS50,IF('Daily data input'!$Q$8='pull down menu'!$A$11,Standards!CC50,IF('Daily data input'!$Q$8='pull down menu'!$A$12,Standards!CM50,IF('Daily data input'!$Q$8='pull down menu'!$A$13,Standards!CW50,IF('Daily data input'!$Q$8='pull down menu'!$A$14,Standards!DG50,IF('Daily data input'!$Q$8='pull down menu'!$A$15,Standards!DQ50,IF('Daily data input'!$Q$8='pull down menu'!$A$16,Standards!EA50,IF('Daily data input'!$Q$8='pull down menu'!$A$17,Standards!EK50,IF('Daily data input'!$Q$8='pull down menu'!$A$18,Standards!EU50)))))))))))))))</f>
        <v>264.42500000000001</v>
      </c>
      <c r="V52" s="277">
        <f>IFERROR('Daily data input'!$W$480," ")</f>
        <v>217.6090909090909</v>
      </c>
      <c r="W52" s="300">
        <f>IF('Daily data input'!$Q$8='pull down menu'!$A$5,Standards!W50,IF('Daily data input'!$Q$8='pull down menu'!$A$6,Standards!AG50,IF('Daily data input'!$Q$8='pull down menu'!$A$4,Standards!M50,IF('Daily data input'!$Q$8='pull down menu'!$A$7,Standards!AQ50,IF('Daily data input'!$Q$8='pull down menu'!$A$8,Standards!BA50,IF('Daily data input'!$Q$8='pull down menu'!$A$9,Standards!BK50,IF('Daily data input'!$Q$8='pull down menu'!$A$10,Standards!BU50,IF('Daily data input'!$Q$8='pull down menu'!$A$11,Standards!CE50,IF('Daily data input'!$Q$8='pull down menu'!$A$12,Standards!CO50,IF('Daily data input'!$Q$8='pull down menu'!$A$13,Standards!CY50,IF('Daily data input'!$Q$8='pull down menu'!$A$14,Standards!DI50,IF('Daily data input'!$Q$8='pull down menu'!$A$15,Standards!DS50,IF('Daily data input'!$Q$8='pull down menu'!$A$16,Standards!EC50,IF('Daily data input'!$Q$8='pull down menu'!$A$17,Standards!EM50,IF('Daily data input'!$Q$8='pull down menu'!$A$18,Standards!EW50)))))))))))))))</f>
        <v>258.776455</v>
      </c>
      <c r="X52" s="283">
        <f>'Daily data input'!$Q$485</f>
        <v>0</v>
      </c>
      <c r="Y52" s="313">
        <f>IF('Daily data input'!$Q$8='pull down menu'!$A$5,Standards!X50,IF('Daily data input'!$Q$8='pull down menu'!$A$6,Standards!AH50,IF('Daily data input'!$Q$8='pull down menu'!$A$4,Standards!N50,IF('Daily data input'!$Q$8='pull down menu'!$A$7,Standards!AR50,IF('Daily data input'!$Q$8='pull down menu'!$A$8,Standards!BB50,IF('Daily data input'!$Q$8='pull down menu'!$A$9,Standards!BL50,IF('Daily data input'!$Q$8='pull down menu'!$A$10,Standards!BV50,IF('Daily data input'!$Q$8='pull down menu'!$A$11,Standards!CF50,IF('Daily data input'!$Q$8='pull down menu'!$A$12,Standards!CP50,IF('Daily data input'!$Q$8='pull down menu'!$A$13,Standards!CZ50,IF('Daily data input'!$Q$8='pull down menu'!$A$14,Standards!DJ50,IF('Daily data input'!$Q$8='pull down menu'!$A$15,Standards!DT50,IF('Daily data input'!$Q$8='pull down menu'!$A$16,Standards!ED50,IF('Daily data input'!$Q$8='pull down menu'!$A$17,Standards!EN50,IF('Daily data input'!$Q$8='pull down menu'!$A$18,Standards!EX50)))))))))))))))</f>
        <v>1959.9999785423279</v>
      </c>
      <c r="AA52" s="258">
        <f t="shared" si="2"/>
        <v>0</v>
      </c>
      <c r="AB52" s="256">
        <f t="shared" si="3"/>
        <v>225</v>
      </c>
    </row>
    <row r="53" spans="2:28" ht="15" customHeight="1" x14ac:dyDescent="0.3">
      <c r="B53" s="183">
        <f t="shared" si="11"/>
        <v>62</v>
      </c>
      <c r="C53" s="262">
        <f>'Daily data input'!$Q$488</f>
        <v>0</v>
      </c>
      <c r="D53" s="288">
        <v>0.1</v>
      </c>
      <c r="E53" s="262">
        <f>IFERROR('Daily data input'!$W$489*100," ")</f>
        <v>0.83916083916083917</v>
      </c>
      <c r="F53" s="293">
        <f t="shared" si="6"/>
        <v>4.5</v>
      </c>
      <c r="G53" s="270">
        <f>'Daily data input'!$Q$489</f>
        <v>0</v>
      </c>
      <c r="H53" s="293">
        <f>IF('Daily data input'!$Q$8='pull down menu'!$A$5,Standards!O51,IF('Daily data input'!$Q$8='pull down menu'!$A$6,Standards!Y51,IF('Daily data input'!$Q$8='pull down menu'!$A$4,Standards!E51,IF('Daily data input'!$Q$8='pull down menu'!$A$7,Standards!AI51,IF('Daily data input'!$Q$8='pull down menu'!$A$8,Standards!AS51,IF('Daily data input'!$Q$8='pull down menu'!$A$9,Standards!BC51,IF('Daily data input'!$Q$8='pull down menu'!$A$10,Standards!BM51,IF('Daily data input'!$Q$8='pull down menu'!$A$11,Standards!BW51,IF('Daily data input'!$Q$8='pull down menu'!$A$12,Standards!CG51,IF('Daily data input'!$Q$8='pull down menu'!$A$13,Standards!CQ51,IF('Daily data input'!$Q$8='pull down menu'!$A$14,Standards!DA51,IF('Daily data input'!$Q$8='pull down menu'!$A$15,Standards!DK51,IF('Daily data input'!$Q$8='pull down menu'!$A$16,Standards!DU51,IF('Daily data input'!$Q$8='pull down menu'!$A$17,Standards!EE51,IF('Daily data input'!$Q$8='pull down menu'!$A$18,Standards!EO51)))))))))))))))</f>
        <v>84.5</v>
      </c>
      <c r="I53" s="184">
        <f>'Daily data input'!$Q$490</f>
        <v>0</v>
      </c>
      <c r="J53" s="270">
        <f>'Daily data input'!$Q$491</f>
        <v>0</v>
      </c>
      <c r="K53" s="293">
        <f>IF('Daily data input'!$Q$8='pull down menu'!$A$5,Standards!P51,IF('Daily data input'!$Q$8='pull down menu'!$A$6,Standards!Z51,IF('Daily data input'!$Q$8='pull down menu'!$A$4,Standards!F51,IF('Daily data input'!$Q$8='pull down menu'!$A$7,Standards!AJ51,IF('Daily data input'!$Q$8='pull down menu'!$A$8,Standards!AT51,IF('Daily data input'!$Q$8='pull down menu'!$A$9,Standards!BD51,IF('Daily data input'!$Q$8='pull down menu'!$A$10,Standards!BN51,IF('Daily data input'!$Q$8='pull down menu'!$A$11,Standards!BX51,IF('Daily data input'!$Q$8='pull down menu'!$A$12,Standards!CH51,IF('Daily data input'!$Q$8='pull down menu'!$A$13,Standards!CR51,IF('Daily data input'!$Q$8='pull down menu'!$A$14,Standards!DB51,IF('Daily data input'!$Q$8='pull down menu'!$A$15,Standards!DL51,IF('Daily data input'!$Q$8='pull down menu'!$A$16,Standards!DV51,IF('Daily data input'!$Q$8='pull down menu'!$A$17,Standards!EF51,IF('Daily data input'!$Q$8='pull down menu'!$A$18,Standards!EP51)))))))))))))))</f>
        <v>63.799999237060547</v>
      </c>
      <c r="L53" s="270">
        <f t="shared" si="9"/>
        <v>0</v>
      </c>
      <c r="M53" s="293">
        <f t="shared" si="7"/>
        <v>53.910999355316157</v>
      </c>
      <c r="N53" s="185">
        <f>'Daily data input'!$Q$493</f>
        <v>0</v>
      </c>
      <c r="O53" s="299">
        <f>IF('Daily data input'!$Q$8='pull down menu'!$A$5,Standards!R51,IF('Daily data input'!$Q$8='pull down menu'!$A$6,Standards!AB51,IF('Daily data input'!$Q$8='pull down menu'!$A$4,Standards!H51,IF('Daily data input'!$Q$8='pull down menu'!$A$7,Standards!AL51,IF('Daily data input'!$Q$8='pull down menu'!$A$8,Standards!AV51,IF('Daily data input'!$Q$8='pull down menu'!$A$9,Standards!BF51,IF('Daily data input'!$Q$8='pull down menu'!$A$10,Standards!BP51,IF('Daily data input'!$Q$8='pull down menu'!$A$11,Standards!BZ51,IF('Daily data input'!$Q$8='pull down menu'!$A$12,Standards!CJ51,IF('Daily data input'!$Q$8='pull down menu'!$A$13,Standards!CT51,IF('Daily data input'!$Q$8='pull down menu'!$A$14,Standards!DD51,IF('Daily data input'!$Q$8='pull down menu'!$A$15,Standards!DN51,IF('Daily data input'!$Q$8='pull down menu'!$A$16,Standards!DX51,IF('Daily data input'!$Q$8='pull down menu'!$A$17,Standards!EH51,IF('Daily data input'!$Q$8='pull down menu'!$A$18,Standards!ER51)))))))))))))))</f>
        <v>125</v>
      </c>
      <c r="P53" s="185" t="str">
        <f t="shared" si="10"/>
        <v xml:space="preserve"> </v>
      </c>
      <c r="Q53" s="299">
        <f t="shared" si="8"/>
        <v>2.3186362986178581</v>
      </c>
      <c r="R53" s="186">
        <f>'Daily data input'!$J$495</f>
        <v>0</v>
      </c>
      <c r="S53" s="305">
        <f t="shared" si="4"/>
        <v>1.8</v>
      </c>
      <c r="T53" s="276">
        <f>IFERROR('Daily data input'!$X$494," ")</f>
        <v>218.76128555910833</v>
      </c>
      <c r="U53" s="299">
        <f>IF('Daily data input'!$Q$8='pull down menu'!$A$5,Standards!U51,IF('Daily data input'!$Q$8='pull down menu'!$A$6,Standards!AE51,IF('Daily data input'!$Q$8='pull down menu'!$A$4,Standards!K51,IF('Daily data input'!$Q$8='pull down menu'!$A$7,Standards!AO51,IF('Daily data input'!$Q$8='pull down menu'!$A$8,Standards!AY51,IF('Daily data input'!$Q$8='pull down menu'!$A$9,Standards!BI51,IF('Daily data input'!$Q$8='pull down menu'!$A$10,Standards!BS51,IF('Daily data input'!$Q$8='pull down menu'!$A$11,Standards!CC51,IF('Daily data input'!$Q$8='pull down menu'!$A$12,Standards!CM51,IF('Daily data input'!$Q$8='pull down menu'!$A$13,Standards!CW51,IF('Daily data input'!$Q$8='pull down menu'!$A$14,Standards!DG51,IF('Daily data input'!$Q$8='pull down menu'!$A$15,Standards!DQ51,IF('Daily data input'!$Q$8='pull down menu'!$A$16,Standards!EA51,IF('Daily data input'!$Q$8='pull down menu'!$A$17,Standards!EK51,IF('Daily data input'!$Q$8='pull down menu'!$A$18,Standards!EU51)))))))))))))))</f>
        <v>270.34000000000003</v>
      </c>
      <c r="V53" s="276">
        <f>IFERROR('Daily data input'!$W$490," ")</f>
        <v>217.6090909090909</v>
      </c>
      <c r="W53" s="299">
        <f>IF('Daily data input'!$Q$8='pull down menu'!$A$5,Standards!W51,IF('Daily data input'!$Q$8='pull down menu'!$A$6,Standards!AG51,IF('Daily data input'!$Q$8='pull down menu'!$A$4,Standards!M51,IF('Daily data input'!$Q$8='pull down menu'!$A$7,Standards!AQ51,IF('Daily data input'!$Q$8='pull down menu'!$A$8,Standards!BA51,IF('Daily data input'!$Q$8='pull down menu'!$A$9,Standards!BK51,IF('Daily data input'!$Q$8='pull down menu'!$A$10,Standards!BU51,IF('Daily data input'!$Q$8='pull down menu'!$A$11,Standards!CE51,IF('Daily data input'!$Q$8='pull down menu'!$A$12,Standards!CO51,IF('Daily data input'!$Q$8='pull down menu'!$A$13,Standards!CY51,IF('Daily data input'!$Q$8='pull down menu'!$A$14,Standards!DI51,IF('Daily data input'!$Q$8='pull down menu'!$A$15,Standards!DS51,IF('Daily data input'!$Q$8='pull down menu'!$A$16,Standards!EC51,IF('Daily data input'!$Q$8='pull down menu'!$A$17,Standards!EM51,IF('Daily data input'!$Q$8='pull down menu'!$A$18,Standards!EW51)))))))))))))))</f>
        <v>264.43711000000002</v>
      </c>
      <c r="X53" s="282">
        <f>'Daily data input'!$Q$495</f>
        <v>0</v>
      </c>
      <c r="Y53" s="312">
        <f>IF('Daily data input'!$Q$8='pull down menu'!$A$5,Standards!X51,IF('Daily data input'!$Q$8='pull down menu'!$A$6,Standards!AH51,IF('Daily data input'!$Q$8='pull down menu'!$A$4,Standards!N51,IF('Daily data input'!$Q$8='pull down menu'!$A$7,Standards!AR51,IF('Daily data input'!$Q$8='pull down menu'!$A$8,Standards!BB51,IF('Daily data input'!$Q$8='pull down menu'!$A$9,Standards!BL51,IF('Daily data input'!$Q$8='pull down menu'!$A$10,Standards!BV51,IF('Daily data input'!$Q$8='pull down menu'!$A$11,Standards!CF51,IF('Daily data input'!$Q$8='pull down menu'!$A$12,Standards!CP51,IF('Daily data input'!$Q$8='pull down menu'!$A$13,Standards!CZ51,IF('Daily data input'!$Q$8='pull down menu'!$A$14,Standards!DJ51,IF('Daily data input'!$Q$8='pull down menu'!$A$15,Standards!DT51,IF('Daily data input'!$Q$8='pull down menu'!$A$16,Standards!ED51,IF('Daily data input'!$Q$8='pull down menu'!$A$17,Standards!EN51,IF('Daily data input'!$Q$8='pull down menu'!$A$18,Standards!EX51)))))))))))))))</f>
        <v>1959.9999785423279</v>
      </c>
      <c r="AA53" s="258">
        <f t="shared" si="2"/>
        <v>0</v>
      </c>
      <c r="AB53" s="256">
        <f t="shared" si="3"/>
        <v>225</v>
      </c>
    </row>
    <row r="54" spans="2:28" ht="15" customHeight="1" x14ac:dyDescent="0.3">
      <c r="B54" s="187">
        <f t="shared" si="11"/>
        <v>63</v>
      </c>
      <c r="C54" s="263">
        <f>'Daily data input'!$Q$500</f>
        <v>0</v>
      </c>
      <c r="D54" s="289">
        <v>0.1</v>
      </c>
      <c r="E54" s="263">
        <f>IFERROR('Daily data input'!$W$501*100," ")</f>
        <v>0.83916083916083917</v>
      </c>
      <c r="F54" s="294">
        <f t="shared" si="6"/>
        <v>4.5999999999999996</v>
      </c>
      <c r="G54" s="271">
        <f>'Daily data input'!$Q$501</f>
        <v>0</v>
      </c>
      <c r="H54" s="294">
        <f>IF('Daily data input'!$Q$8='pull down menu'!$A$5,Standards!O52,IF('Daily data input'!$Q$8='pull down menu'!$A$6,Standards!Y52,IF('Daily data input'!$Q$8='pull down menu'!$A$4,Standards!E52,IF('Daily data input'!$Q$8='pull down menu'!$A$7,Standards!AI52,IF('Daily data input'!$Q$8='pull down menu'!$A$8,Standards!AS52,IF('Daily data input'!$Q$8='pull down menu'!$A$9,Standards!BC52,IF('Daily data input'!$Q$8='pull down menu'!$A$10,Standards!BM52,IF('Daily data input'!$Q$8='pull down menu'!$A$11,Standards!BW52,IF('Daily data input'!$Q$8='pull down menu'!$A$12,Standards!CG52,IF('Daily data input'!$Q$8='pull down menu'!$A$13,Standards!CQ52,IF('Daily data input'!$Q$8='pull down menu'!$A$14,Standards!DA52,IF('Daily data input'!$Q$8='pull down menu'!$A$15,Standards!DK52,IF('Daily data input'!$Q$8='pull down menu'!$A$16,Standards!DU52,IF('Daily data input'!$Q$8='pull down menu'!$A$17,Standards!EE52,IF('Daily data input'!$Q$8='pull down menu'!$A$18,Standards!EO52)))))))))))))))</f>
        <v>84</v>
      </c>
      <c r="I54" s="188">
        <f>'Daily data input'!$Q$502</f>
        <v>0</v>
      </c>
      <c r="J54" s="271">
        <f>'Daily data input'!$Q$503</f>
        <v>0</v>
      </c>
      <c r="K54" s="294">
        <f>IF('Daily data input'!$Q$8='pull down menu'!$A$5,Standards!P52,IF('Daily data input'!$Q$8='pull down menu'!$A$6,Standards!Z52,IF('Daily data input'!$Q$8='pull down menu'!$A$4,Standards!F52,IF('Daily data input'!$Q$8='pull down menu'!$A$7,Standards!AJ52,IF('Daily data input'!$Q$8='pull down menu'!$A$8,Standards!AT52,IF('Daily data input'!$Q$8='pull down menu'!$A$9,Standards!BD52,IF('Daily data input'!$Q$8='pull down menu'!$A$10,Standards!BN52,IF('Daily data input'!$Q$8='pull down menu'!$A$11,Standards!BX52,IF('Daily data input'!$Q$8='pull down menu'!$A$12,Standards!CH52,IF('Daily data input'!$Q$8='pull down menu'!$A$13,Standards!CR52,IF('Daily data input'!$Q$8='pull down menu'!$A$14,Standards!DB52,IF('Daily data input'!$Q$8='pull down menu'!$A$15,Standards!DL52,IF('Daily data input'!$Q$8='pull down menu'!$A$16,Standards!DV52,IF('Daily data input'!$Q$8='pull down menu'!$A$17,Standards!EF52,IF('Daily data input'!$Q$8='pull down menu'!$A$18,Standards!EP52)))))))))))))))</f>
        <v>63.899997711181641</v>
      </c>
      <c r="L54" s="271">
        <f t="shared" si="9"/>
        <v>0</v>
      </c>
      <c r="M54" s="294">
        <f t="shared" si="7"/>
        <v>53.675998077392578</v>
      </c>
      <c r="N54" s="189">
        <f>'Daily data input'!$Q$505</f>
        <v>0</v>
      </c>
      <c r="O54" s="300">
        <f>IF('Daily data input'!$Q$8='pull down menu'!$A$5,Standards!R52,IF('Daily data input'!$Q$8='pull down menu'!$A$6,Standards!AB52,IF('Daily data input'!$Q$8='pull down menu'!$A$4,Standards!H52,IF('Daily data input'!$Q$8='pull down menu'!$A$7,Standards!AL52,IF('Daily data input'!$Q$8='pull down menu'!$A$8,Standards!AV52,IF('Daily data input'!$Q$8='pull down menu'!$A$9,Standards!BF52,IF('Daily data input'!$Q$8='pull down menu'!$A$10,Standards!BP52,IF('Daily data input'!$Q$8='pull down menu'!$A$11,Standards!BZ52,IF('Daily data input'!$Q$8='pull down menu'!$A$12,Standards!CJ52,IF('Daily data input'!$Q$8='pull down menu'!$A$13,Standards!CT52,IF('Daily data input'!$Q$8='pull down menu'!$A$14,Standards!DD52,IF('Daily data input'!$Q$8='pull down menu'!$A$15,Standards!DN52,IF('Daily data input'!$Q$8='pull down menu'!$A$16,Standards!DX52,IF('Daily data input'!$Q$8='pull down menu'!$A$17,Standards!EH52,IF('Daily data input'!$Q$8='pull down menu'!$A$18,Standards!ER52)))))))))))))))</f>
        <v>125</v>
      </c>
      <c r="P54" s="189" t="str">
        <f t="shared" si="10"/>
        <v xml:space="preserve"> </v>
      </c>
      <c r="Q54" s="300">
        <f t="shared" si="8"/>
        <v>2.3287876234694158</v>
      </c>
      <c r="R54" s="190">
        <f>'Daily data input'!$J$507</f>
        <v>0</v>
      </c>
      <c r="S54" s="306">
        <f t="shared" si="4"/>
        <v>1.8</v>
      </c>
      <c r="T54" s="277">
        <f>IFERROR('Daily data input'!$X$506," ")</f>
        <v>218.76128555910833</v>
      </c>
      <c r="U54" s="300">
        <f>IF('Daily data input'!$Q$8='pull down menu'!$A$5,Standards!U52,IF('Daily data input'!$Q$8='pull down menu'!$A$6,Standards!AE52,IF('Daily data input'!$Q$8='pull down menu'!$A$4,Standards!K52,IF('Daily data input'!$Q$8='pull down menu'!$A$7,Standards!AO52,IF('Daily data input'!$Q$8='pull down menu'!$A$8,Standards!AY52,IF('Daily data input'!$Q$8='pull down menu'!$A$9,Standards!BI52,IF('Daily data input'!$Q$8='pull down menu'!$A$10,Standards!BS52,IF('Daily data input'!$Q$8='pull down menu'!$A$11,Standards!CC52,IF('Daily data input'!$Q$8='pull down menu'!$A$12,Standards!CM52,IF('Daily data input'!$Q$8='pull down menu'!$A$13,Standards!CW52,IF('Daily data input'!$Q$8='pull down menu'!$A$14,Standards!DG52,IF('Daily data input'!$Q$8='pull down menu'!$A$15,Standards!DQ52,IF('Daily data input'!$Q$8='pull down menu'!$A$16,Standards!EA52,IF('Daily data input'!$Q$8='pull down menu'!$A$17,Standards!EK52,IF('Daily data input'!$Q$8='pull down menu'!$A$18,Standards!EU52)))))))))))))))</f>
        <v>276.22000000000003</v>
      </c>
      <c r="V54" s="277">
        <f>IFERROR('Daily data input'!$W$502," ")</f>
        <v>217.6090909090909</v>
      </c>
      <c r="W54" s="300">
        <f>IF('Daily data input'!$Q$8='pull down menu'!$A$5,Standards!W52,IF('Daily data input'!$Q$8='pull down menu'!$A$6,Standards!AG52,IF('Daily data input'!$Q$8='pull down menu'!$A$4,Standards!M52,IF('Daily data input'!$Q$8='pull down menu'!$A$7,Standards!AQ52,IF('Daily data input'!$Q$8='pull down menu'!$A$8,Standards!BA52,IF('Daily data input'!$Q$8='pull down menu'!$A$9,Standards!BK52,IF('Daily data input'!$Q$8='pull down menu'!$A$10,Standards!BU52,IF('Daily data input'!$Q$8='pull down menu'!$A$11,Standards!CE52,IF('Daily data input'!$Q$8='pull down menu'!$A$12,Standards!CO52,IF('Daily data input'!$Q$8='pull down menu'!$A$13,Standards!CY52,IF('Daily data input'!$Q$8='pull down menu'!$A$14,Standards!DI52,IF('Daily data input'!$Q$8='pull down menu'!$A$15,Standards!DS52,IF('Daily data input'!$Q$8='pull down menu'!$A$16,Standards!EC52,IF('Daily data input'!$Q$8='pull down menu'!$A$17,Standards!EM52,IF('Daily data input'!$Q$8='pull down menu'!$A$18,Standards!EW52)))))))))))))))</f>
        <v>270.05839000000003</v>
      </c>
      <c r="X54" s="283">
        <f>'Daily data input'!$Q$507</f>
        <v>0</v>
      </c>
      <c r="Y54" s="313">
        <f>IF('Daily data input'!$Q$8='pull down menu'!$A$5,Standards!X52,IF('Daily data input'!$Q$8='pull down menu'!$A$6,Standards!AH52,IF('Daily data input'!$Q$8='pull down menu'!$A$4,Standards!N52,IF('Daily data input'!$Q$8='pull down menu'!$A$7,Standards!AR52,IF('Daily data input'!$Q$8='pull down menu'!$A$8,Standards!BB52,IF('Daily data input'!$Q$8='pull down menu'!$A$9,Standards!BL52,IF('Daily data input'!$Q$8='pull down menu'!$A$10,Standards!BV52,IF('Daily data input'!$Q$8='pull down menu'!$A$11,Standards!CF52,IF('Daily data input'!$Q$8='pull down menu'!$A$12,Standards!CP52,IF('Daily data input'!$Q$8='pull down menu'!$A$13,Standards!CZ52,IF('Daily data input'!$Q$8='pull down menu'!$A$14,Standards!DJ52,IF('Daily data input'!$Q$8='pull down menu'!$A$15,Standards!DT52,IF('Daily data input'!$Q$8='pull down menu'!$A$16,Standards!ED52,IF('Daily data input'!$Q$8='pull down menu'!$A$17,Standards!EN52,IF('Daily data input'!$Q$8='pull down menu'!$A$18,Standards!EX52)))))))))))))))</f>
        <v>1959.9999785423279</v>
      </c>
      <c r="AA54" s="258">
        <f t="shared" si="2"/>
        <v>0</v>
      </c>
      <c r="AB54" s="256">
        <f t="shared" si="3"/>
        <v>225</v>
      </c>
    </row>
    <row r="55" spans="2:28" ht="15" customHeight="1" x14ac:dyDescent="0.3">
      <c r="B55" s="183">
        <f t="shared" si="11"/>
        <v>64</v>
      </c>
      <c r="C55" s="262">
        <f>'Daily data input'!$Q$510</f>
        <v>0</v>
      </c>
      <c r="D55" s="288">
        <v>0.1</v>
      </c>
      <c r="E55" s="262">
        <f>IFERROR('Daily data input'!$W$511*100," ")</f>
        <v>0.83916083916083917</v>
      </c>
      <c r="F55" s="293">
        <f t="shared" si="6"/>
        <v>4.6999999999999993</v>
      </c>
      <c r="G55" s="270">
        <f>'Daily data input'!$Q$511</f>
        <v>0</v>
      </c>
      <c r="H55" s="293">
        <f>IF('Daily data input'!$Q$8='pull down menu'!$A$5,Standards!O53,IF('Daily data input'!$Q$8='pull down menu'!$A$6,Standards!Y53,IF('Daily data input'!$Q$8='pull down menu'!$A$4,Standards!E53,IF('Daily data input'!$Q$8='pull down menu'!$A$7,Standards!AI53,IF('Daily data input'!$Q$8='pull down menu'!$A$8,Standards!AS53,IF('Daily data input'!$Q$8='pull down menu'!$A$9,Standards!BC53,IF('Daily data input'!$Q$8='pull down menu'!$A$10,Standards!BM53,IF('Daily data input'!$Q$8='pull down menu'!$A$11,Standards!BW53,IF('Daily data input'!$Q$8='pull down menu'!$A$12,Standards!CG53,IF('Daily data input'!$Q$8='pull down menu'!$A$13,Standards!CQ53,IF('Daily data input'!$Q$8='pull down menu'!$A$14,Standards!DA53,IF('Daily data input'!$Q$8='pull down menu'!$A$15,Standards!DK53,IF('Daily data input'!$Q$8='pull down menu'!$A$16,Standards!DU53,IF('Daily data input'!$Q$8='pull down menu'!$A$17,Standards!EE53,IF('Daily data input'!$Q$8='pull down menu'!$A$18,Standards!EO53)))))))))))))))</f>
        <v>84</v>
      </c>
      <c r="I55" s="184">
        <f>'Daily data input'!$Q$512</f>
        <v>0</v>
      </c>
      <c r="J55" s="270">
        <f>'Daily data input'!$Q$513</f>
        <v>0</v>
      </c>
      <c r="K55" s="293">
        <f>IF('Daily data input'!$Q$8='pull down menu'!$A$5,Standards!P53,IF('Daily data input'!$Q$8='pull down menu'!$A$6,Standards!Z53,IF('Daily data input'!$Q$8='pull down menu'!$A$4,Standards!F53,IF('Daily data input'!$Q$8='pull down menu'!$A$7,Standards!AJ53,IF('Daily data input'!$Q$8='pull down menu'!$A$8,Standards!AT53,IF('Daily data input'!$Q$8='pull down menu'!$A$9,Standards!BD53,IF('Daily data input'!$Q$8='pull down menu'!$A$10,Standards!BN53,IF('Daily data input'!$Q$8='pull down menu'!$A$11,Standards!BX53,IF('Daily data input'!$Q$8='pull down menu'!$A$12,Standards!CH53,IF('Daily data input'!$Q$8='pull down menu'!$A$13,Standards!CR53,IF('Daily data input'!$Q$8='pull down menu'!$A$14,Standards!DB53,IF('Daily data input'!$Q$8='pull down menu'!$A$15,Standards!DL53,IF('Daily data input'!$Q$8='pull down menu'!$A$16,Standards!DV53,IF('Daily data input'!$Q$8='pull down menu'!$A$17,Standards!EF53,IF('Daily data input'!$Q$8='pull down menu'!$A$18,Standards!EP53)))))))))))))))</f>
        <v>63.899997711181641</v>
      </c>
      <c r="L55" s="270">
        <f t="shared" si="9"/>
        <v>0</v>
      </c>
      <c r="M55" s="293">
        <f t="shared" si="7"/>
        <v>53.675998077392578</v>
      </c>
      <c r="N55" s="185">
        <f>'Daily data input'!$Q$515</f>
        <v>0</v>
      </c>
      <c r="O55" s="299">
        <f>IF('Daily data input'!$Q$8='pull down menu'!$A$5,Standards!R53,IF('Daily data input'!$Q$8='pull down menu'!$A$6,Standards!AB53,IF('Daily data input'!$Q$8='pull down menu'!$A$4,Standards!H53,IF('Daily data input'!$Q$8='pull down menu'!$A$7,Standards!AL53,IF('Daily data input'!$Q$8='pull down menu'!$A$8,Standards!AV53,IF('Daily data input'!$Q$8='pull down menu'!$A$9,Standards!BF53,IF('Daily data input'!$Q$8='pull down menu'!$A$10,Standards!BP53,IF('Daily data input'!$Q$8='pull down menu'!$A$11,Standards!BZ53,IF('Daily data input'!$Q$8='pull down menu'!$A$12,Standards!CJ53,IF('Daily data input'!$Q$8='pull down menu'!$A$13,Standards!CT53,IF('Daily data input'!$Q$8='pull down menu'!$A$14,Standards!DD53,IF('Daily data input'!$Q$8='pull down menu'!$A$15,Standards!DN53,IF('Daily data input'!$Q$8='pull down menu'!$A$16,Standards!DX53,IF('Daily data input'!$Q$8='pull down menu'!$A$17,Standards!EH53,IF('Daily data input'!$Q$8='pull down menu'!$A$18,Standards!ER53)))))))))))))))</f>
        <v>125</v>
      </c>
      <c r="P55" s="185" t="str">
        <f t="shared" si="10"/>
        <v xml:space="preserve"> </v>
      </c>
      <c r="Q55" s="299">
        <f t="shared" si="8"/>
        <v>2.3287876234694158</v>
      </c>
      <c r="R55" s="186">
        <f>'Daily data input'!$J$517</f>
        <v>0</v>
      </c>
      <c r="S55" s="305">
        <f t="shared" si="4"/>
        <v>1.8</v>
      </c>
      <c r="T55" s="276">
        <f>IFERROR('Daily data input'!$X$516," ")</f>
        <v>218.76128555910833</v>
      </c>
      <c r="U55" s="299">
        <f>IF('Daily data input'!$Q$8='pull down menu'!$A$5,Standards!U53,IF('Daily data input'!$Q$8='pull down menu'!$A$6,Standards!AE53,IF('Daily data input'!$Q$8='pull down menu'!$A$4,Standards!K53,IF('Daily data input'!$Q$8='pull down menu'!$A$7,Standards!AO53,IF('Daily data input'!$Q$8='pull down menu'!$A$8,Standards!AY53,IF('Daily data input'!$Q$8='pull down menu'!$A$9,Standards!BI53,IF('Daily data input'!$Q$8='pull down menu'!$A$10,Standards!BS53,IF('Daily data input'!$Q$8='pull down menu'!$A$11,Standards!CC53,IF('Daily data input'!$Q$8='pull down menu'!$A$12,Standards!CM53,IF('Daily data input'!$Q$8='pull down menu'!$A$13,Standards!CW53,IF('Daily data input'!$Q$8='pull down menu'!$A$14,Standards!DG53,IF('Daily data input'!$Q$8='pull down menu'!$A$15,Standards!DQ53,IF('Daily data input'!$Q$8='pull down menu'!$A$16,Standards!EA53,IF('Daily data input'!$Q$8='pull down menu'!$A$17,Standards!EK53,IF('Daily data input'!$Q$8='pull down menu'!$A$18,Standards!EU53)))))))))))))))</f>
        <v>282.10000000000002</v>
      </c>
      <c r="V55" s="276">
        <f>IFERROR('Daily data input'!$W$512," ")</f>
        <v>217.6090909090909</v>
      </c>
      <c r="W55" s="299">
        <f>IF('Daily data input'!$Q$8='pull down menu'!$A$5,Standards!W53,IF('Daily data input'!$Q$8='pull down menu'!$A$6,Standards!AG53,IF('Daily data input'!$Q$8='pull down menu'!$A$4,Standards!M53,IF('Daily data input'!$Q$8='pull down menu'!$A$7,Standards!AQ53,IF('Daily data input'!$Q$8='pull down menu'!$A$8,Standards!BA53,IF('Daily data input'!$Q$8='pull down menu'!$A$9,Standards!BK53,IF('Daily data input'!$Q$8='pull down menu'!$A$10,Standards!BU53,IF('Daily data input'!$Q$8='pull down menu'!$A$11,Standards!CE53,IF('Daily data input'!$Q$8='pull down menu'!$A$12,Standards!CO53,IF('Daily data input'!$Q$8='pull down menu'!$A$13,Standards!CY53,IF('Daily data input'!$Q$8='pull down menu'!$A$14,Standards!DI53,IF('Daily data input'!$Q$8='pull down menu'!$A$15,Standards!DS53,IF('Daily data input'!$Q$8='pull down menu'!$A$16,Standards!EC53,IF('Daily data input'!$Q$8='pull down menu'!$A$17,Standards!EM53,IF('Daily data input'!$Q$8='pull down menu'!$A$18,Standards!EW53)))))))))))))))</f>
        <v>275.67379000000005</v>
      </c>
      <c r="X55" s="282">
        <f>'Daily data input'!$Q$517</f>
        <v>0</v>
      </c>
      <c r="Y55" s="312">
        <f>IF('Daily data input'!$Q$8='pull down menu'!$A$5,Standards!X53,IF('Daily data input'!$Q$8='pull down menu'!$A$6,Standards!AH53,IF('Daily data input'!$Q$8='pull down menu'!$A$4,Standards!N53,IF('Daily data input'!$Q$8='pull down menu'!$A$7,Standards!AR53,IF('Daily data input'!$Q$8='pull down menu'!$A$8,Standards!BB53,IF('Daily data input'!$Q$8='pull down menu'!$A$9,Standards!BL53,IF('Daily data input'!$Q$8='pull down menu'!$A$10,Standards!BV53,IF('Daily data input'!$Q$8='pull down menu'!$A$11,Standards!CF53,IF('Daily data input'!$Q$8='pull down menu'!$A$12,Standards!CP53,IF('Daily data input'!$Q$8='pull down menu'!$A$13,Standards!CZ53,IF('Daily data input'!$Q$8='pull down menu'!$A$14,Standards!DJ53,IF('Daily data input'!$Q$8='pull down menu'!$A$15,Standards!DT53,IF('Daily data input'!$Q$8='pull down menu'!$A$16,Standards!ED53,IF('Daily data input'!$Q$8='pull down menu'!$A$17,Standards!EN53,IF('Daily data input'!$Q$8='pull down menu'!$A$18,Standards!EX53)))))))))))))))</f>
        <v>1959.9999785423279</v>
      </c>
      <c r="AA55" s="258">
        <f t="shared" si="2"/>
        <v>0</v>
      </c>
      <c r="AB55" s="256">
        <f t="shared" si="3"/>
        <v>225</v>
      </c>
    </row>
    <row r="56" spans="2:28" ht="15" customHeight="1" x14ac:dyDescent="0.3">
      <c r="B56" s="187">
        <f t="shared" si="11"/>
        <v>65</v>
      </c>
      <c r="C56" s="263">
        <f>'Daily data input'!$Q$520</f>
        <v>0</v>
      </c>
      <c r="D56" s="289">
        <v>0.1</v>
      </c>
      <c r="E56" s="263">
        <f>IFERROR('Daily data input'!$W$521*100," ")</f>
        <v>0.83916083916083917</v>
      </c>
      <c r="F56" s="294">
        <f t="shared" si="6"/>
        <v>4.7999999999999989</v>
      </c>
      <c r="G56" s="271">
        <f>'Daily data input'!$Q$521</f>
        <v>0</v>
      </c>
      <c r="H56" s="294">
        <f>IF('Daily data input'!$Q$8='pull down menu'!$A$5,Standards!O54,IF('Daily data input'!$Q$8='pull down menu'!$A$6,Standards!Y54,IF('Daily data input'!$Q$8='pull down menu'!$A$4,Standards!E54,IF('Daily data input'!$Q$8='pull down menu'!$A$7,Standards!AI54,IF('Daily data input'!$Q$8='pull down menu'!$A$8,Standards!AS54,IF('Daily data input'!$Q$8='pull down menu'!$A$9,Standards!BC54,IF('Daily data input'!$Q$8='pull down menu'!$A$10,Standards!BM54,IF('Daily data input'!$Q$8='pull down menu'!$A$11,Standards!BW54,IF('Daily data input'!$Q$8='pull down menu'!$A$12,Standards!CG54,IF('Daily data input'!$Q$8='pull down menu'!$A$13,Standards!CQ54,IF('Daily data input'!$Q$8='pull down menu'!$A$14,Standards!DA54,IF('Daily data input'!$Q$8='pull down menu'!$A$15,Standards!DK54,IF('Daily data input'!$Q$8='pull down menu'!$A$16,Standards!DU54,IF('Daily data input'!$Q$8='pull down menu'!$A$17,Standards!EE54,IF('Daily data input'!$Q$8='pull down menu'!$A$18,Standards!EO54)))))))))))))))</f>
        <v>84</v>
      </c>
      <c r="I56" s="188">
        <f>'Daily data input'!$Q$522</f>
        <v>0</v>
      </c>
      <c r="J56" s="271">
        <f>'Daily data input'!$Q$523</f>
        <v>0</v>
      </c>
      <c r="K56" s="294">
        <f>IF('Daily data input'!$Q$8='pull down menu'!$A$5,Standards!P54,IF('Daily data input'!$Q$8='pull down menu'!$A$6,Standards!Z54,IF('Daily data input'!$Q$8='pull down menu'!$A$4,Standards!F54,IF('Daily data input'!$Q$8='pull down menu'!$A$7,Standards!AJ54,IF('Daily data input'!$Q$8='pull down menu'!$A$8,Standards!AT54,IF('Daily data input'!$Q$8='pull down menu'!$A$9,Standards!BD54,IF('Daily data input'!$Q$8='pull down menu'!$A$10,Standards!BN54,IF('Daily data input'!$Q$8='pull down menu'!$A$11,Standards!BX54,IF('Daily data input'!$Q$8='pull down menu'!$A$12,Standards!CH54,IF('Daily data input'!$Q$8='pull down menu'!$A$13,Standards!CR54,IF('Daily data input'!$Q$8='pull down menu'!$A$14,Standards!DB54,IF('Daily data input'!$Q$8='pull down menu'!$A$15,Standards!DL54,IF('Daily data input'!$Q$8='pull down menu'!$A$16,Standards!DV54,IF('Daily data input'!$Q$8='pull down menu'!$A$17,Standards!EF54,IF('Daily data input'!$Q$8='pull down menu'!$A$18,Standards!EP54)))))))))))))))</f>
        <v>64.000001907348633</v>
      </c>
      <c r="L56" s="271">
        <f t="shared" si="9"/>
        <v>0</v>
      </c>
      <c r="M56" s="294">
        <f t="shared" si="7"/>
        <v>53.760001602172849</v>
      </c>
      <c r="N56" s="189">
        <f>'Daily data input'!$Q$525</f>
        <v>0</v>
      </c>
      <c r="O56" s="300">
        <f>IF('Daily data input'!$Q$8='pull down menu'!$A$5,Standards!R54,IF('Daily data input'!$Q$8='pull down menu'!$A$6,Standards!AB54,IF('Daily data input'!$Q$8='pull down menu'!$A$4,Standards!H54,IF('Daily data input'!$Q$8='pull down menu'!$A$7,Standards!AL54,IF('Daily data input'!$Q$8='pull down menu'!$A$8,Standards!AV54,IF('Daily data input'!$Q$8='pull down menu'!$A$9,Standards!BF54,IF('Daily data input'!$Q$8='pull down menu'!$A$10,Standards!BP54,IF('Daily data input'!$Q$8='pull down menu'!$A$11,Standards!BZ54,IF('Daily data input'!$Q$8='pull down menu'!$A$12,Standards!CJ54,IF('Daily data input'!$Q$8='pull down menu'!$A$13,Standards!CT54,IF('Daily data input'!$Q$8='pull down menu'!$A$14,Standards!DD54,IF('Daily data input'!$Q$8='pull down menu'!$A$15,Standards!DN54,IF('Daily data input'!$Q$8='pull down menu'!$A$16,Standards!DX54,IF('Daily data input'!$Q$8='pull down menu'!$A$17,Standards!EH54,IF('Daily data input'!$Q$8='pull down menu'!$A$18,Standards!ER54)))))))))))))))</f>
        <v>125</v>
      </c>
      <c r="P56" s="189" t="str">
        <f t="shared" si="10"/>
        <v xml:space="preserve"> </v>
      </c>
      <c r="Q56" s="300">
        <f t="shared" si="8"/>
        <v>2.3251487402289772</v>
      </c>
      <c r="R56" s="190">
        <f>'Daily data input'!$J$527</f>
        <v>0</v>
      </c>
      <c r="S56" s="306">
        <f t="shared" si="4"/>
        <v>1.8</v>
      </c>
      <c r="T56" s="277">
        <f>IFERROR('Daily data input'!$X$526," ")</f>
        <v>218.76128555910833</v>
      </c>
      <c r="U56" s="300">
        <f>IF('Daily data input'!$Q$8='pull down menu'!$A$5,Standards!U54,IF('Daily data input'!$Q$8='pull down menu'!$A$6,Standards!AE54,IF('Daily data input'!$Q$8='pull down menu'!$A$4,Standards!K54,IF('Daily data input'!$Q$8='pull down menu'!$A$7,Standards!AO54,IF('Daily data input'!$Q$8='pull down menu'!$A$8,Standards!AY54,IF('Daily data input'!$Q$8='pull down menu'!$A$9,Standards!BI54,IF('Daily data input'!$Q$8='pull down menu'!$A$10,Standards!BS54,IF('Daily data input'!$Q$8='pull down menu'!$A$11,Standards!CC54,IF('Daily data input'!$Q$8='pull down menu'!$A$12,Standards!CM54,IF('Daily data input'!$Q$8='pull down menu'!$A$13,Standards!CW54,IF('Daily data input'!$Q$8='pull down menu'!$A$14,Standards!DG54,IF('Daily data input'!$Q$8='pull down menu'!$A$15,Standards!DQ54,IF('Daily data input'!$Q$8='pull down menu'!$A$16,Standards!EA54,IF('Daily data input'!$Q$8='pull down menu'!$A$17,Standards!EK54,IF('Daily data input'!$Q$8='pull down menu'!$A$18,Standards!EU54)))))))))))))))</f>
        <v>287.98</v>
      </c>
      <c r="V56" s="277">
        <f>IFERROR('Daily data input'!$W$522," ")</f>
        <v>217.6090909090909</v>
      </c>
      <c r="W56" s="300">
        <f>IF('Daily data input'!$Q$8='pull down menu'!$A$5,Standards!W54,IF('Daily data input'!$Q$8='pull down menu'!$A$6,Standards!AG54,IF('Daily data input'!$Q$8='pull down menu'!$A$4,Standards!M54,IF('Daily data input'!$Q$8='pull down menu'!$A$7,Standards!AQ54,IF('Daily data input'!$Q$8='pull down menu'!$A$8,Standards!BA54,IF('Daily data input'!$Q$8='pull down menu'!$A$9,Standards!BK54,IF('Daily data input'!$Q$8='pull down menu'!$A$10,Standards!BU54,IF('Daily data input'!$Q$8='pull down menu'!$A$11,Standards!CE54,IF('Daily data input'!$Q$8='pull down menu'!$A$12,Standards!CO54,IF('Daily data input'!$Q$8='pull down menu'!$A$13,Standards!CY54,IF('Daily data input'!$Q$8='pull down menu'!$A$14,Standards!DI54,IF('Daily data input'!$Q$8='pull down menu'!$A$15,Standards!DS54,IF('Daily data input'!$Q$8='pull down menu'!$A$16,Standards!EC54,IF('Daily data input'!$Q$8='pull down menu'!$A$17,Standards!EM54,IF('Daily data input'!$Q$8='pull down menu'!$A$18,Standards!EW54)))))))))))))))</f>
        <v>281.28331000000003</v>
      </c>
      <c r="X56" s="283">
        <f>'Daily data input'!$Q$527</f>
        <v>0</v>
      </c>
      <c r="Y56" s="313">
        <f>IF('Daily data input'!$Q$8='pull down menu'!$A$5,Standards!X54,IF('Daily data input'!$Q$8='pull down menu'!$A$6,Standards!AH54,IF('Daily data input'!$Q$8='pull down menu'!$A$4,Standards!N54,IF('Daily data input'!$Q$8='pull down menu'!$A$7,Standards!AR54,IF('Daily data input'!$Q$8='pull down menu'!$A$8,Standards!BB54,IF('Daily data input'!$Q$8='pull down menu'!$A$9,Standards!BL54,IF('Daily data input'!$Q$8='pull down menu'!$A$10,Standards!BV54,IF('Daily data input'!$Q$8='pull down menu'!$A$11,Standards!CF54,IF('Daily data input'!$Q$8='pull down menu'!$A$12,Standards!CP54,IF('Daily data input'!$Q$8='pull down menu'!$A$13,Standards!CZ54,IF('Daily data input'!$Q$8='pull down menu'!$A$14,Standards!DJ54,IF('Daily data input'!$Q$8='pull down menu'!$A$15,Standards!DT54,IF('Daily data input'!$Q$8='pull down menu'!$A$16,Standards!ED54,IF('Daily data input'!$Q$8='pull down menu'!$A$17,Standards!EN54,IF('Daily data input'!$Q$8='pull down menu'!$A$18,Standards!EX54)))))))))))))))</f>
        <v>1959.9999785423279</v>
      </c>
      <c r="AA56" s="258">
        <f t="shared" si="2"/>
        <v>0</v>
      </c>
      <c r="AB56" s="256">
        <f t="shared" si="3"/>
        <v>225</v>
      </c>
    </row>
    <row r="57" spans="2:28" ht="15" customHeight="1" x14ac:dyDescent="0.3">
      <c r="B57" s="183">
        <f t="shared" si="11"/>
        <v>66</v>
      </c>
      <c r="C57" s="262">
        <f>'Daily data input'!$Q$530</f>
        <v>0</v>
      </c>
      <c r="D57" s="288">
        <v>0.1</v>
      </c>
      <c r="E57" s="262">
        <f>IFERROR('Daily data input'!$W$531*100," ")</f>
        <v>0.83916083916083917</v>
      </c>
      <c r="F57" s="293">
        <f t="shared" si="6"/>
        <v>4.8999999999999986</v>
      </c>
      <c r="G57" s="270">
        <f>'Daily data input'!$Q$531</f>
        <v>0</v>
      </c>
      <c r="H57" s="293">
        <f>IF('Daily data input'!$Q$8='pull down menu'!$A$5,Standards!O55,IF('Daily data input'!$Q$8='pull down menu'!$A$6,Standards!Y55,IF('Daily data input'!$Q$8='pull down menu'!$A$4,Standards!E55,IF('Daily data input'!$Q$8='pull down menu'!$A$7,Standards!AI55,IF('Daily data input'!$Q$8='pull down menu'!$A$8,Standards!AS55,IF('Daily data input'!$Q$8='pull down menu'!$A$9,Standards!BC55,IF('Daily data input'!$Q$8='pull down menu'!$A$10,Standards!BM55,IF('Daily data input'!$Q$8='pull down menu'!$A$11,Standards!BW55,IF('Daily data input'!$Q$8='pull down menu'!$A$12,Standards!CG55,IF('Daily data input'!$Q$8='pull down menu'!$A$13,Standards!CQ55,IF('Daily data input'!$Q$8='pull down menu'!$A$14,Standards!DA55,IF('Daily data input'!$Q$8='pull down menu'!$A$15,Standards!DK55,IF('Daily data input'!$Q$8='pull down menu'!$A$16,Standards!DU55,IF('Daily data input'!$Q$8='pull down menu'!$A$17,Standards!EE55,IF('Daily data input'!$Q$8='pull down menu'!$A$18,Standards!EO55)))))))))))))))</f>
        <v>83</v>
      </c>
      <c r="I57" s="184">
        <f>'Daily data input'!$Q$532</f>
        <v>0</v>
      </c>
      <c r="J57" s="270">
        <f>'Daily data input'!$Q$533</f>
        <v>0</v>
      </c>
      <c r="K57" s="293">
        <f>IF('Daily data input'!$Q$8='pull down menu'!$A$5,Standards!P55,IF('Daily data input'!$Q$8='pull down menu'!$A$6,Standards!Z55,IF('Daily data input'!$Q$8='pull down menu'!$A$4,Standards!F55,IF('Daily data input'!$Q$8='pull down menu'!$A$7,Standards!AJ55,IF('Daily data input'!$Q$8='pull down menu'!$A$8,Standards!AT55,IF('Daily data input'!$Q$8='pull down menu'!$A$9,Standards!BD55,IF('Daily data input'!$Q$8='pull down menu'!$A$10,Standards!BN55,IF('Daily data input'!$Q$8='pull down menu'!$A$11,Standards!BX55,IF('Daily data input'!$Q$8='pull down menu'!$A$12,Standards!CH55,IF('Daily data input'!$Q$8='pull down menu'!$A$13,Standards!CR55,IF('Daily data input'!$Q$8='pull down menu'!$A$14,Standards!DB55,IF('Daily data input'!$Q$8='pull down menu'!$A$15,Standards!DL55,IF('Daily data input'!$Q$8='pull down menu'!$A$16,Standards!DV55,IF('Daily data input'!$Q$8='pull down menu'!$A$17,Standards!EF55,IF('Daily data input'!$Q$8='pull down menu'!$A$18,Standards!EP55)))))))))))))))</f>
        <v>64.000001907348633</v>
      </c>
      <c r="L57" s="270">
        <f t="shared" si="9"/>
        <v>0</v>
      </c>
      <c r="M57" s="293">
        <f t="shared" si="7"/>
        <v>53.120001583099359</v>
      </c>
      <c r="N57" s="185">
        <f>'Daily data input'!$Q$535</f>
        <v>0</v>
      </c>
      <c r="O57" s="299">
        <f>IF('Daily data input'!$Q$8='pull down menu'!$A$5,Standards!R55,IF('Daily data input'!$Q$8='pull down menu'!$A$6,Standards!AB55,IF('Daily data input'!$Q$8='pull down menu'!$A$4,Standards!H55,IF('Daily data input'!$Q$8='pull down menu'!$A$7,Standards!AL55,IF('Daily data input'!$Q$8='pull down menu'!$A$8,Standards!AV55,IF('Daily data input'!$Q$8='pull down menu'!$A$9,Standards!BF55,IF('Daily data input'!$Q$8='pull down menu'!$A$10,Standards!BP55,IF('Daily data input'!$Q$8='pull down menu'!$A$11,Standards!BZ55,IF('Daily data input'!$Q$8='pull down menu'!$A$12,Standards!CJ55,IF('Daily data input'!$Q$8='pull down menu'!$A$13,Standards!CT55,IF('Daily data input'!$Q$8='pull down menu'!$A$14,Standards!DD55,IF('Daily data input'!$Q$8='pull down menu'!$A$15,Standards!DN55,IF('Daily data input'!$Q$8='pull down menu'!$A$16,Standards!DX55,IF('Daily data input'!$Q$8='pull down menu'!$A$17,Standards!EH55,IF('Daily data input'!$Q$8='pull down menu'!$A$18,Standards!ER55)))))))))))))))</f>
        <v>125</v>
      </c>
      <c r="P57" s="185" t="str">
        <f t="shared" si="10"/>
        <v xml:space="preserve"> </v>
      </c>
      <c r="Q57" s="299">
        <f t="shared" si="8"/>
        <v>2.3531625804726999</v>
      </c>
      <c r="R57" s="186">
        <f>'Daily data input'!$J$537</f>
        <v>0</v>
      </c>
      <c r="S57" s="305">
        <f t="shared" si="4"/>
        <v>1.8</v>
      </c>
      <c r="T57" s="276">
        <f>IFERROR('Daily data input'!$X$536," ")</f>
        <v>218.76128555910833</v>
      </c>
      <c r="U57" s="299">
        <f>IF('Daily data input'!$Q$8='pull down menu'!$A$5,Standards!U55,IF('Daily data input'!$Q$8='pull down menu'!$A$6,Standards!AE55,IF('Daily data input'!$Q$8='pull down menu'!$A$4,Standards!K55,IF('Daily data input'!$Q$8='pull down menu'!$A$7,Standards!AO55,IF('Daily data input'!$Q$8='pull down menu'!$A$8,Standards!AY55,IF('Daily data input'!$Q$8='pull down menu'!$A$9,Standards!BI55,IF('Daily data input'!$Q$8='pull down menu'!$A$10,Standards!BS55,IF('Daily data input'!$Q$8='pull down menu'!$A$11,Standards!CC55,IF('Daily data input'!$Q$8='pull down menu'!$A$12,Standards!CM55,IF('Daily data input'!$Q$8='pull down menu'!$A$13,Standards!CW55,IF('Daily data input'!$Q$8='pull down menu'!$A$14,Standards!DG55,IF('Daily data input'!$Q$8='pull down menu'!$A$15,Standards!DQ55,IF('Daily data input'!$Q$8='pull down menu'!$A$16,Standards!EA55,IF('Daily data input'!$Q$8='pull down menu'!$A$17,Standards!EK55,IF('Daily data input'!$Q$8='pull down menu'!$A$18,Standards!EU55)))))))))))))))</f>
        <v>293.79000000000002</v>
      </c>
      <c r="V57" s="276">
        <f>IFERROR('Daily data input'!$W$532," ")</f>
        <v>217.6090909090909</v>
      </c>
      <c r="W57" s="299">
        <f>IF('Daily data input'!$Q$8='pull down menu'!$A$5,Standards!W55,IF('Daily data input'!$Q$8='pull down menu'!$A$6,Standards!AG55,IF('Daily data input'!$Q$8='pull down menu'!$A$4,Standards!M55,IF('Daily data input'!$Q$8='pull down menu'!$A$7,Standards!AQ55,IF('Daily data input'!$Q$8='pull down menu'!$A$8,Standards!BA55,IF('Daily data input'!$Q$8='pull down menu'!$A$9,Standards!BK55,IF('Daily data input'!$Q$8='pull down menu'!$A$10,Standards!BU55,IF('Daily data input'!$Q$8='pull down menu'!$A$11,Standards!CE55,IF('Daily data input'!$Q$8='pull down menu'!$A$12,Standards!CO55,IF('Daily data input'!$Q$8='pull down menu'!$A$13,Standards!CY55,IF('Daily data input'!$Q$8='pull down menu'!$A$14,Standards!DI55,IF('Daily data input'!$Q$8='pull down menu'!$A$15,Standards!DS55,IF('Daily data input'!$Q$8='pull down menu'!$A$16,Standards!EC55,IF('Daily data input'!$Q$8='pull down menu'!$A$17,Standards!EM55,IF('Daily data input'!$Q$8='pull down menu'!$A$18,Standards!EW55)))))))))))))))</f>
        <v>286.82024000000001</v>
      </c>
      <c r="X57" s="282">
        <f>'Daily data input'!$Q$537</f>
        <v>0</v>
      </c>
      <c r="Y57" s="312">
        <f>IF('Daily data input'!$Q$8='pull down menu'!$A$5,Standards!X55,IF('Daily data input'!$Q$8='pull down menu'!$A$6,Standards!AH55,IF('Daily data input'!$Q$8='pull down menu'!$A$4,Standards!N55,IF('Daily data input'!$Q$8='pull down menu'!$A$7,Standards!AR55,IF('Daily data input'!$Q$8='pull down menu'!$A$8,Standards!BB55,IF('Daily data input'!$Q$8='pull down menu'!$A$9,Standards!BL55,IF('Daily data input'!$Q$8='pull down menu'!$A$10,Standards!BV55,IF('Daily data input'!$Q$8='pull down menu'!$A$11,Standards!CF55,IF('Daily data input'!$Q$8='pull down menu'!$A$12,Standards!CP55,IF('Daily data input'!$Q$8='pull down menu'!$A$13,Standards!CZ55,IF('Daily data input'!$Q$8='pull down menu'!$A$14,Standards!DJ55,IF('Daily data input'!$Q$8='pull down menu'!$A$15,Standards!DT55,IF('Daily data input'!$Q$8='pull down menu'!$A$16,Standards!ED55,IF('Daily data input'!$Q$8='pull down menu'!$A$17,Standards!EN55,IF('Daily data input'!$Q$8='pull down menu'!$A$18,Standards!EX55)))))))))))))))</f>
        <v>1959.9999785423279</v>
      </c>
      <c r="AA57" s="258">
        <f t="shared" si="2"/>
        <v>0</v>
      </c>
      <c r="AB57" s="256">
        <f t="shared" si="3"/>
        <v>225</v>
      </c>
    </row>
    <row r="58" spans="2:28" ht="15" customHeight="1" x14ac:dyDescent="0.3">
      <c r="B58" s="187">
        <f t="shared" si="11"/>
        <v>67</v>
      </c>
      <c r="C58" s="263">
        <f>'Daily data input'!$Q$542</f>
        <v>0</v>
      </c>
      <c r="D58" s="289">
        <v>0.1</v>
      </c>
      <c r="E58" s="263">
        <f>IFERROR('Daily data input'!$W$543*100," ")</f>
        <v>0.83916083916083917</v>
      </c>
      <c r="F58" s="294">
        <f t="shared" si="6"/>
        <v>4.9999999999999982</v>
      </c>
      <c r="G58" s="271">
        <f>'Daily data input'!$Q$543</f>
        <v>0</v>
      </c>
      <c r="H58" s="294">
        <f>IF('Daily data input'!$Q$8='pull down menu'!$A$5,Standards!O56,IF('Daily data input'!$Q$8='pull down menu'!$A$6,Standards!Y56,IF('Daily data input'!$Q$8='pull down menu'!$A$4,Standards!E56,IF('Daily data input'!$Q$8='pull down menu'!$A$7,Standards!AI56,IF('Daily data input'!$Q$8='pull down menu'!$A$8,Standards!AS56,IF('Daily data input'!$Q$8='pull down menu'!$A$9,Standards!BC56,IF('Daily data input'!$Q$8='pull down menu'!$A$10,Standards!BM56,IF('Daily data input'!$Q$8='pull down menu'!$A$11,Standards!BW56,IF('Daily data input'!$Q$8='pull down menu'!$A$12,Standards!CG56,IF('Daily data input'!$Q$8='pull down menu'!$A$13,Standards!CQ56,IF('Daily data input'!$Q$8='pull down menu'!$A$14,Standards!DA56,IF('Daily data input'!$Q$8='pull down menu'!$A$15,Standards!DK56,IF('Daily data input'!$Q$8='pull down menu'!$A$16,Standards!DU56,IF('Daily data input'!$Q$8='pull down menu'!$A$17,Standards!EE56,IF('Daily data input'!$Q$8='pull down menu'!$A$18,Standards!EO56)))))))))))))))</f>
        <v>82.5</v>
      </c>
      <c r="I58" s="188">
        <f>'Daily data input'!$Q$544</f>
        <v>0</v>
      </c>
      <c r="J58" s="271">
        <f>'Daily data input'!$Q$545</f>
        <v>0</v>
      </c>
      <c r="K58" s="294">
        <f>IF('Daily data input'!$Q$8='pull down menu'!$A$5,Standards!P56,IF('Daily data input'!$Q$8='pull down menu'!$A$6,Standards!Z56,IF('Daily data input'!$Q$8='pull down menu'!$A$4,Standards!F56,IF('Daily data input'!$Q$8='pull down menu'!$A$7,Standards!AJ56,IF('Daily data input'!$Q$8='pull down menu'!$A$8,Standards!AT56,IF('Daily data input'!$Q$8='pull down menu'!$A$9,Standards!BD56,IF('Daily data input'!$Q$8='pull down menu'!$A$10,Standards!BN56,IF('Daily data input'!$Q$8='pull down menu'!$A$11,Standards!BX56,IF('Daily data input'!$Q$8='pull down menu'!$A$12,Standards!CH56,IF('Daily data input'!$Q$8='pull down menu'!$A$13,Standards!CR56,IF('Daily data input'!$Q$8='pull down menu'!$A$14,Standards!DB56,IF('Daily data input'!$Q$8='pull down menu'!$A$15,Standards!DL56,IF('Daily data input'!$Q$8='pull down menu'!$A$16,Standards!DV56,IF('Daily data input'!$Q$8='pull down menu'!$A$17,Standards!EF56,IF('Daily data input'!$Q$8='pull down menu'!$A$18,Standards!EP56)))))))))))))))</f>
        <v>64.100000381469727</v>
      </c>
      <c r="L58" s="271">
        <f t="shared" si="9"/>
        <v>0</v>
      </c>
      <c r="M58" s="294">
        <f t="shared" si="7"/>
        <v>52.882500314712523</v>
      </c>
      <c r="N58" s="189">
        <f>'Daily data input'!$Q$547</f>
        <v>0</v>
      </c>
      <c r="O58" s="300">
        <f>IF('Daily data input'!$Q$8='pull down menu'!$A$5,Standards!R56,IF('Daily data input'!$Q$8='pull down menu'!$A$6,Standards!AB56,IF('Daily data input'!$Q$8='pull down menu'!$A$4,Standards!H56,IF('Daily data input'!$Q$8='pull down menu'!$A$7,Standards!AL56,IF('Daily data input'!$Q$8='pull down menu'!$A$8,Standards!AV56,IF('Daily data input'!$Q$8='pull down menu'!$A$9,Standards!BF56,IF('Daily data input'!$Q$8='pull down menu'!$A$10,Standards!BP56,IF('Daily data input'!$Q$8='pull down menu'!$A$11,Standards!BZ56,IF('Daily data input'!$Q$8='pull down menu'!$A$12,Standards!CJ56,IF('Daily data input'!$Q$8='pull down menu'!$A$13,Standards!CT56,IF('Daily data input'!$Q$8='pull down menu'!$A$14,Standards!DD56,IF('Daily data input'!$Q$8='pull down menu'!$A$15,Standards!DN56,IF('Daily data input'!$Q$8='pull down menu'!$A$16,Standards!DX56,IF('Daily data input'!$Q$8='pull down menu'!$A$17,Standards!EH56,IF('Daily data input'!$Q$8='pull down menu'!$A$18,Standards!ER56)))))))))))))))</f>
        <v>125</v>
      </c>
      <c r="P58" s="189" t="str">
        <f t="shared" si="10"/>
        <v xml:space="preserve"> </v>
      </c>
      <c r="Q58" s="300">
        <f t="shared" si="8"/>
        <v>2.3637308988059242</v>
      </c>
      <c r="R58" s="190">
        <f>'Daily data input'!$J$549</f>
        <v>0</v>
      </c>
      <c r="S58" s="306">
        <f t="shared" si="4"/>
        <v>1.8</v>
      </c>
      <c r="T58" s="277">
        <f>IFERROR('Daily data input'!$X$548," ")</f>
        <v>218.76128555910833</v>
      </c>
      <c r="U58" s="300">
        <f>IF('Daily data input'!$Q$8='pull down menu'!$A$5,Standards!U56,IF('Daily data input'!$Q$8='pull down menu'!$A$6,Standards!AE56,IF('Daily data input'!$Q$8='pull down menu'!$A$4,Standards!K56,IF('Daily data input'!$Q$8='pull down menu'!$A$7,Standards!AO56,IF('Daily data input'!$Q$8='pull down menu'!$A$8,Standards!AY56,IF('Daily data input'!$Q$8='pull down menu'!$A$9,Standards!BI56,IF('Daily data input'!$Q$8='pull down menu'!$A$10,Standards!BS56,IF('Daily data input'!$Q$8='pull down menu'!$A$11,Standards!CC56,IF('Daily data input'!$Q$8='pull down menu'!$A$12,Standards!CM56,IF('Daily data input'!$Q$8='pull down menu'!$A$13,Standards!CW56,IF('Daily data input'!$Q$8='pull down menu'!$A$14,Standards!DG56,IF('Daily data input'!$Q$8='pull down menu'!$A$15,Standards!DQ56,IF('Daily data input'!$Q$8='pull down menu'!$A$16,Standards!EA56,IF('Daily data input'!$Q$8='pull down menu'!$A$17,Standards!EK56,IF('Daily data input'!$Q$8='pull down menu'!$A$18,Standards!EU56)))))))))))))))</f>
        <v>299.565</v>
      </c>
      <c r="V58" s="277">
        <f>IFERROR('Daily data input'!$W$544," ")</f>
        <v>217.6090909090909</v>
      </c>
      <c r="W58" s="300">
        <f>IF('Daily data input'!$Q$8='pull down menu'!$A$5,Standards!W56,IF('Daily data input'!$Q$8='pull down menu'!$A$6,Standards!AG56,IF('Daily data input'!$Q$8='pull down menu'!$A$4,Standards!M56,IF('Daily data input'!$Q$8='pull down menu'!$A$7,Standards!AQ56,IF('Daily data input'!$Q$8='pull down menu'!$A$8,Standards!BA56,IF('Daily data input'!$Q$8='pull down menu'!$A$9,Standards!BK56,IF('Daily data input'!$Q$8='pull down menu'!$A$10,Standards!BU56,IF('Daily data input'!$Q$8='pull down menu'!$A$11,Standards!CE56,IF('Daily data input'!$Q$8='pull down menu'!$A$12,Standards!CO56,IF('Daily data input'!$Q$8='pull down menu'!$A$13,Standards!CY56,IF('Daily data input'!$Q$8='pull down menu'!$A$14,Standards!DI56,IF('Daily data input'!$Q$8='pull down menu'!$A$15,Standards!DS56,IF('Daily data input'!$Q$8='pull down menu'!$A$16,Standards!EC56,IF('Daily data input'!$Q$8='pull down menu'!$A$17,Standards!EM56,IF('Daily data input'!$Q$8='pull down menu'!$A$18,Standards!EW56)))))))))))))))</f>
        <v>292.31804</v>
      </c>
      <c r="X58" s="283">
        <f>'Daily data input'!$Q$549</f>
        <v>0</v>
      </c>
      <c r="Y58" s="313">
        <f>IF('Daily data input'!$Q$8='pull down menu'!$A$5,Standards!X56,IF('Daily data input'!$Q$8='pull down menu'!$A$6,Standards!AH56,IF('Daily data input'!$Q$8='pull down menu'!$A$4,Standards!N56,IF('Daily data input'!$Q$8='pull down menu'!$A$7,Standards!AR56,IF('Daily data input'!$Q$8='pull down menu'!$A$8,Standards!BB56,IF('Daily data input'!$Q$8='pull down menu'!$A$9,Standards!BL56,IF('Daily data input'!$Q$8='pull down menu'!$A$10,Standards!BV56,IF('Daily data input'!$Q$8='pull down menu'!$A$11,Standards!CF56,IF('Daily data input'!$Q$8='pull down menu'!$A$12,Standards!CP56,IF('Daily data input'!$Q$8='pull down menu'!$A$13,Standards!CZ56,IF('Daily data input'!$Q$8='pull down menu'!$A$14,Standards!DJ56,IF('Daily data input'!$Q$8='pull down menu'!$A$15,Standards!DT56,IF('Daily data input'!$Q$8='pull down menu'!$A$16,Standards!ED56,IF('Daily data input'!$Q$8='pull down menu'!$A$17,Standards!EN56,IF('Daily data input'!$Q$8='pull down menu'!$A$18,Standards!EX56)))))))))))))))</f>
        <v>1959.9999785423279</v>
      </c>
      <c r="AA58" s="258">
        <f t="shared" si="2"/>
        <v>0</v>
      </c>
      <c r="AB58" s="256">
        <f t="shared" si="3"/>
        <v>225</v>
      </c>
    </row>
    <row r="59" spans="2:28" ht="15" customHeight="1" x14ac:dyDescent="0.3">
      <c r="B59" s="183">
        <f t="shared" si="11"/>
        <v>68</v>
      </c>
      <c r="C59" s="262">
        <f>'Daily data input'!$Q$552</f>
        <v>0</v>
      </c>
      <c r="D59" s="288">
        <v>0.1</v>
      </c>
      <c r="E59" s="262">
        <f>IFERROR('Daily data input'!$W$553*100," ")</f>
        <v>0.83916083916083917</v>
      </c>
      <c r="F59" s="293">
        <f t="shared" si="6"/>
        <v>5.0999999999999979</v>
      </c>
      <c r="G59" s="270">
        <f>'Daily data input'!$Q$553</f>
        <v>0</v>
      </c>
      <c r="H59" s="293">
        <f>IF('Daily data input'!$Q$8='pull down menu'!$A$5,Standards!O57,IF('Daily data input'!$Q$8='pull down menu'!$A$6,Standards!Y57,IF('Daily data input'!$Q$8='pull down menu'!$A$4,Standards!E57,IF('Daily data input'!$Q$8='pull down menu'!$A$7,Standards!AI57,IF('Daily data input'!$Q$8='pull down menu'!$A$8,Standards!AS57,IF('Daily data input'!$Q$8='pull down menu'!$A$9,Standards!BC57,IF('Daily data input'!$Q$8='pull down menu'!$A$10,Standards!BM57,IF('Daily data input'!$Q$8='pull down menu'!$A$11,Standards!BW57,IF('Daily data input'!$Q$8='pull down menu'!$A$12,Standards!CG57,IF('Daily data input'!$Q$8='pull down menu'!$A$13,Standards!CQ57,IF('Daily data input'!$Q$8='pull down menu'!$A$14,Standards!DA57,IF('Daily data input'!$Q$8='pull down menu'!$A$15,Standards!DK57,IF('Daily data input'!$Q$8='pull down menu'!$A$16,Standards!DU57,IF('Daily data input'!$Q$8='pull down menu'!$A$17,Standards!EE57,IF('Daily data input'!$Q$8='pull down menu'!$A$18,Standards!EO57)))))))))))))))</f>
        <v>82</v>
      </c>
      <c r="I59" s="184">
        <f>'Daily data input'!$Q$554</f>
        <v>0</v>
      </c>
      <c r="J59" s="270">
        <f>'Daily data input'!$Q$555</f>
        <v>0</v>
      </c>
      <c r="K59" s="293">
        <f>IF('Daily data input'!$Q$8='pull down menu'!$A$5,Standards!P57,IF('Daily data input'!$Q$8='pull down menu'!$A$6,Standards!Z57,IF('Daily data input'!$Q$8='pull down menu'!$A$4,Standards!F57,IF('Daily data input'!$Q$8='pull down menu'!$A$7,Standards!AJ57,IF('Daily data input'!$Q$8='pull down menu'!$A$8,Standards!AT57,IF('Daily data input'!$Q$8='pull down menu'!$A$9,Standards!BD57,IF('Daily data input'!$Q$8='pull down menu'!$A$10,Standards!BN57,IF('Daily data input'!$Q$8='pull down menu'!$A$11,Standards!BX57,IF('Daily data input'!$Q$8='pull down menu'!$A$12,Standards!CH57,IF('Daily data input'!$Q$8='pull down menu'!$A$13,Standards!CR57,IF('Daily data input'!$Q$8='pull down menu'!$A$14,Standards!DB57,IF('Daily data input'!$Q$8='pull down menu'!$A$15,Standards!DL57,IF('Daily data input'!$Q$8='pull down menu'!$A$16,Standards!DV57,IF('Daily data input'!$Q$8='pull down menu'!$A$17,Standards!EF57,IF('Daily data input'!$Q$8='pull down menu'!$A$18,Standards!EP57)))))))))))))))</f>
        <v>64.100000381469727</v>
      </c>
      <c r="L59" s="270">
        <f t="shared" si="9"/>
        <v>0</v>
      </c>
      <c r="M59" s="293">
        <f t="shared" si="7"/>
        <v>52.562000312805175</v>
      </c>
      <c r="N59" s="185">
        <f>'Daily data input'!$Q$557</f>
        <v>0</v>
      </c>
      <c r="O59" s="299">
        <f>IF('Daily data input'!$Q$8='pull down menu'!$A$5,Standards!R57,IF('Daily data input'!$Q$8='pull down menu'!$A$6,Standards!AB57,IF('Daily data input'!$Q$8='pull down menu'!$A$4,Standards!H57,IF('Daily data input'!$Q$8='pull down menu'!$A$7,Standards!AL57,IF('Daily data input'!$Q$8='pull down menu'!$A$8,Standards!AV57,IF('Daily data input'!$Q$8='pull down menu'!$A$9,Standards!BF57,IF('Daily data input'!$Q$8='pull down menu'!$A$10,Standards!BP57,IF('Daily data input'!$Q$8='pull down menu'!$A$11,Standards!BZ57,IF('Daily data input'!$Q$8='pull down menu'!$A$12,Standards!CJ57,IF('Daily data input'!$Q$8='pull down menu'!$A$13,Standards!CT57,IF('Daily data input'!$Q$8='pull down menu'!$A$14,Standards!DD57,IF('Daily data input'!$Q$8='pull down menu'!$A$15,Standards!DN57,IF('Daily data input'!$Q$8='pull down menu'!$A$16,Standards!DX57,IF('Daily data input'!$Q$8='pull down menu'!$A$17,Standards!EH57,IF('Daily data input'!$Q$8='pull down menu'!$A$18,Standards!ER57)))))))))))))))</f>
        <v>125</v>
      </c>
      <c r="P59" s="185" t="str">
        <f t="shared" si="10"/>
        <v xml:space="preserve"> </v>
      </c>
      <c r="Q59" s="299">
        <f t="shared" si="8"/>
        <v>2.3781438920913263</v>
      </c>
      <c r="R59" s="186">
        <f>'Daily data input'!$J$559</f>
        <v>0</v>
      </c>
      <c r="S59" s="305">
        <f t="shared" si="4"/>
        <v>1.8</v>
      </c>
      <c r="T59" s="276">
        <f>IFERROR('Daily data input'!$X$558," ")</f>
        <v>218.76128555910833</v>
      </c>
      <c r="U59" s="299">
        <f>IF('Daily data input'!$Q$8='pull down menu'!$A$5,Standards!U57,IF('Daily data input'!$Q$8='pull down menu'!$A$6,Standards!AE57,IF('Daily data input'!$Q$8='pull down menu'!$A$4,Standards!K57,IF('Daily data input'!$Q$8='pull down menu'!$A$7,Standards!AO57,IF('Daily data input'!$Q$8='pull down menu'!$A$8,Standards!AY57,IF('Daily data input'!$Q$8='pull down menu'!$A$9,Standards!BI57,IF('Daily data input'!$Q$8='pull down menu'!$A$10,Standards!BS57,IF('Daily data input'!$Q$8='pull down menu'!$A$11,Standards!CC57,IF('Daily data input'!$Q$8='pull down menu'!$A$12,Standards!CM57,IF('Daily data input'!$Q$8='pull down menu'!$A$13,Standards!CW57,IF('Daily data input'!$Q$8='pull down menu'!$A$14,Standards!DG57,IF('Daily data input'!$Q$8='pull down menu'!$A$15,Standards!DQ57,IF('Daily data input'!$Q$8='pull down menu'!$A$16,Standards!EA57,IF('Daily data input'!$Q$8='pull down menu'!$A$17,Standards!EK57,IF('Daily data input'!$Q$8='pull down menu'!$A$18,Standards!EU57)))))))))))))))</f>
        <v>305.30500000000001</v>
      </c>
      <c r="V59" s="276">
        <f>IFERROR('Daily data input'!$W$554," ")</f>
        <v>217.6090909090909</v>
      </c>
      <c r="W59" s="299">
        <f>IF('Daily data input'!$Q$8='pull down menu'!$A$5,Standards!W57,IF('Daily data input'!$Q$8='pull down menu'!$A$6,Standards!AG57,IF('Daily data input'!$Q$8='pull down menu'!$A$4,Standards!M57,IF('Daily data input'!$Q$8='pull down menu'!$A$7,Standards!AQ57,IF('Daily data input'!$Q$8='pull down menu'!$A$8,Standards!BA57,IF('Daily data input'!$Q$8='pull down menu'!$A$9,Standards!BK57,IF('Daily data input'!$Q$8='pull down menu'!$A$10,Standards!BU57,IF('Daily data input'!$Q$8='pull down menu'!$A$11,Standards!CE57,IF('Daily data input'!$Q$8='pull down menu'!$A$12,Standards!CO57,IF('Daily data input'!$Q$8='pull down menu'!$A$13,Standards!CY57,IF('Daily data input'!$Q$8='pull down menu'!$A$14,Standards!DI57,IF('Daily data input'!$Q$8='pull down menu'!$A$15,Standards!DS57,IF('Daily data input'!$Q$8='pull down menu'!$A$16,Standards!EC57,IF('Daily data input'!$Q$8='pull down menu'!$A$17,Standards!EM57,IF('Daily data input'!$Q$8='pull down menu'!$A$18,Standards!EW57)))))))))))))))</f>
        <v>297.77677999999997</v>
      </c>
      <c r="X59" s="282">
        <f>'Daily data input'!$Q$559</f>
        <v>0</v>
      </c>
      <c r="Y59" s="312">
        <f>IF('Daily data input'!$Q$8='pull down menu'!$A$5,Standards!X57,IF('Daily data input'!$Q$8='pull down menu'!$A$6,Standards!AH57,IF('Daily data input'!$Q$8='pull down menu'!$A$4,Standards!N57,IF('Daily data input'!$Q$8='pull down menu'!$A$7,Standards!AR57,IF('Daily data input'!$Q$8='pull down menu'!$A$8,Standards!BB57,IF('Daily data input'!$Q$8='pull down menu'!$A$9,Standards!BL57,IF('Daily data input'!$Q$8='pull down menu'!$A$10,Standards!BV57,IF('Daily data input'!$Q$8='pull down menu'!$A$11,Standards!CF57,IF('Daily data input'!$Q$8='pull down menu'!$A$12,Standards!CP57,IF('Daily data input'!$Q$8='pull down menu'!$A$13,Standards!CZ57,IF('Daily data input'!$Q$8='pull down menu'!$A$14,Standards!DJ57,IF('Daily data input'!$Q$8='pull down menu'!$A$15,Standards!DT57,IF('Daily data input'!$Q$8='pull down menu'!$A$16,Standards!ED57,IF('Daily data input'!$Q$8='pull down menu'!$A$17,Standards!EN57,IF('Daily data input'!$Q$8='pull down menu'!$A$18,Standards!EX57)))))))))))))))</f>
        <v>1959.9999785423279</v>
      </c>
      <c r="AA59" s="258">
        <f t="shared" si="2"/>
        <v>0</v>
      </c>
      <c r="AB59" s="256">
        <f t="shared" si="3"/>
        <v>225</v>
      </c>
    </row>
    <row r="60" spans="2:28" ht="15" customHeight="1" x14ac:dyDescent="0.3">
      <c r="B60" s="187">
        <f t="shared" si="11"/>
        <v>69</v>
      </c>
      <c r="C60" s="263">
        <f>'Daily data input'!$Q$562</f>
        <v>0</v>
      </c>
      <c r="D60" s="289">
        <v>0.1</v>
      </c>
      <c r="E60" s="263">
        <f>IFERROR('Daily data input'!$W$563*100," ")</f>
        <v>0.83916083916083917</v>
      </c>
      <c r="F60" s="294">
        <f t="shared" si="6"/>
        <v>5.1999999999999975</v>
      </c>
      <c r="G60" s="271">
        <f>'Daily data input'!$Q$563</f>
        <v>0</v>
      </c>
      <c r="H60" s="294">
        <f>IF('Daily data input'!$Q$8='pull down menu'!$A$5,Standards!O58,IF('Daily data input'!$Q$8='pull down menu'!$A$6,Standards!Y58,IF('Daily data input'!$Q$8='pull down menu'!$A$4,Standards!E58,IF('Daily data input'!$Q$8='pull down menu'!$A$7,Standards!AI58,IF('Daily data input'!$Q$8='pull down menu'!$A$8,Standards!AS58,IF('Daily data input'!$Q$8='pull down menu'!$A$9,Standards!BC58,IF('Daily data input'!$Q$8='pull down menu'!$A$10,Standards!BM58,IF('Daily data input'!$Q$8='pull down menu'!$A$11,Standards!BW58,IF('Daily data input'!$Q$8='pull down menu'!$A$12,Standards!CG58,IF('Daily data input'!$Q$8='pull down menu'!$A$13,Standards!CQ58,IF('Daily data input'!$Q$8='pull down menu'!$A$14,Standards!DA58,IF('Daily data input'!$Q$8='pull down menu'!$A$15,Standards!DK58,IF('Daily data input'!$Q$8='pull down menu'!$A$16,Standards!DU58,IF('Daily data input'!$Q$8='pull down menu'!$A$17,Standards!EE58,IF('Daily data input'!$Q$8='pull down menu'!$A$18,Standards!EO58)))))))))))))))</f>
        <v>81.5</v>
      </c>
      <c r="I60" s="188">
        <f>'Daily data input'!$Q$564</f>
        <v>0</v>
      </c>
      <c r="J60" s="271">
        <f>'Daily data input'!$Q$565</f>
        <v>0</v>
      </c>
      <c r="K60" s="294">
        <f>IF('Daily data input'!$Q$8='pull down menu'!$A$5,Standards!P58,IF('Daily data input'!$Q$8='pull down menu'!$A$6,Standards!Z58,IF('Daily data input'!$Q$8='pull down menu'!$A$4,Standards!F58,IF('Daily data input'!$Q$8='pull down menu'!$A$7,Standards!AJ58,IF('Daily data input'!$Q$8='pull down menu'!$A$8,Standards!AT58,IF('Daily data input'!$Q$8='pull down menu'!$A$9,Standards!BD58,IF('Daily data input'!$Q$8='pull down menu'!$A$10,Standards!BN58,IF('Daily data input'!$Q$8='pull down menu'!$A$11,Standards!BX58,IF('Daily data input'!$Q$8='pull down menu'!$A$12,Standards!CH58,IF('Daily data input'!$Q$8='pull down menu'!$A$13,Standards!CR58,IF('Daily data input'!$Q$8='pull down menu'!$A$14,Standards!DB58,IF('Daily data input'!$Q$8='pull down menu'!$A$15,Standards!DL58,IF('Daily data input'!$Q$8='pull down menu'!$A$16,Standards!DV58,IF('Daily data input'!$Q$8='pull down menu'!$A$17,Standards!EF58,IF('Daily data input'!$Q$8='pull down menu'!$A$18,Standards!EP58)))))))))))))))</f>
        <v>64.200000762939453</v>
      </c>
      <c r="L60" s="271">
        <f t="shared" si="9"/>
        <v>0</v>
      </c>
      <c r="M60" s="294">
        <f t="shared" si="7"/>
        <v>52.32300062179565</v>
      </c>
      <c r="N60" s="189">
        <f>'Daily data input'!$Q$567</f>
        <v>0</v>
      </c>
      <c r="O60" s="300">
        <f>IF('Daily data input'!$Q$8='pull down menu'!$A$5,Standards!R58,IF('Daily data input'!$Q$8='pull down menu'!$A$6,Standards!AB58,IF('Daily data input'!$Q$8='pull down menu'!$A$4,Standards!H58,IF('Daily data input'!$Q$8='pull down menu'!$A$7,Standards!AL58,IF('Daily data input'!$Q$8='pull down menu'!$A$8,Standards!AV58,IF('Daily data input'!$Q$8='pull down menu'!$A$9,Standards!BF58,IF('Daily data input'!$Q$8='pull down menu'!$A$10,Standards!BP58,IF('Daily data input'!$Q$8='pull down menu'!$A$11,Standards!BZ58,IF('Daily data input'!$Q$8='pull down menu'!$A$12,Standards!CJ58,IF('Daily data input'!$Q$8='pull down menu'!$A$13,Standards!CT58,IF('Daily data input'!$Q$8='pull down menu'!$A$14,Standards!DD58,IF('Daily data input'!$Q$8='pull down menu'!$A$15,Standards!DN58,IF('Daily data input'!$Q$8='pull down menu'!$A$16,Standards!DX58,IF('Daily data input'!$Q$8='pull down menu'!$A$17,Standards!EH58,IF('Daily data input'!$Q$8='pull down menu'!$A$18,Standards!ER58)))))))))))))))</f>
        <v>125</v>
      </c>
      <c r="P60" s="189" t="str">
        <f t="shared" si="10"/>
        <v xml:space="preserve"> </v>
      </c>
      <c r="Q60" s="300">
        <f t="shared" si="8"/>
        <v>2.3890067181645933</v>
      </c>
      <c r="R60" s="190">
        <f>'Daily data input'!$J$569</f>
        <v>0</v>
      </c>
      <c r="S60" s="306">
        <f t="shared" si="4"/>
        <v>1.8</v>
      </c>
      <c r="T60" s="277">
        <f>IFERROR('Daily data input'!$X$568," ")</f>
        <v>218.76128555910833</v>
      </c>
      <c r="U60" s="300">
        <f>IF('Daily data input'!$Q$8='pull down menu'!$A$5,Standards!U58,IF('Daily data input'!$Q$8='pull down menu'!$A$6,Standards!AE58,IF('Daily data input'!$Q$8='pull down menu'!$A$4,Standards!K58,IF('Daily data input'!$Q$8='pull down menu'!$A$7,Standards!AO58,IF('Daily data input'!$Q$8='pull down menu'!$A$8,Standards!AY58,IF('Daily data input'!$Q$8='pull down menu'!$A$9,Standards!BI58,IF('Daily data input'!$Q$8='pull down menu'!$A$10,Standards!BS58,IF('Daily data input'!$Q$8='pull down menu'!$A$11,Standards!CC58,IF('Daily data input'!$Q$8='pull down menu'!$A$12,Standards!CM58,IF('Daily data input'!$Q$8='pull down menu'!$A$13,Standards!CW58,IF('Daily data input'!$Q$8='pull down menu'!$A$14,Standards!DG58,IF('Daily data input'!$Q$8='pull down menu'!$A$15,Standards!DQ58,IF('Daily data input'!$Q$8='pull down menu'!$A$16,Standards!EA58,IF('Daily data input'!$Q$8='pull down menu'!$A$17,Standards!EK58,IF('Daily data input'!$Q$8='pull down menu'!$A$18,Standards!EU58)))))))))))))))</f>
        <v>311.01</v>
      </c>
      <c r="V60" s="277">
        <f>IFERROR('Daily data input'!$W$564," ")</f>
        <v>217.6090909090909</v>
      </c>
      <c r="W60" s="300">
        <f>IF('Daily data input'!$Q$8='pull down menu'!$A$5,Standards!W58,IF('Daily data input'!$Q$8='pull down menu'!$A$6,Standards!AG58,IF('Daily data input'!$Q$8='pull down menu'!$A$4,Standards!M58,IF('Daily data input'!$Q$8='pull down menu'!$A$7,Standards!AQ58,IF('Daily data input'!$Q$8='pull down menu'!$A$8,Standards!BA58,IF('Daily data input'!$Q$8='pull down menu'!$A$9,Standards!BK58,IF('Daily data input'!$Q$8='pull down menu'!$A$10,Standards!BU58,IF('Daily data input'!$Q$8='pull down menu'!$A$11,Standards!CE58,IF('Daily data input'!$Q$8='pull down menu'!$A$12,Standards!CO58,IF('Daily data input'!$Q$8='pull down menu'!$A$13,Standards!CY58,IF('Daily data input'!$Q$8='pull down menu'!$A$14,Standards!DI58,IF('Daily data input'!$Q$8='pull down menu'!$A$15,Standards!DS58,IF('Daily data input'!$Q$8='pull down menu'!$A$16,Standards!EC58,IF('Daily data input'!$Q$8='pull down menu'!$A$17,Standards!EM58,IF('Daily data input'!$Q$8='pull down menu'!$A$18,Standards!EW58)))))))))))))))</f>
        <v>303.19653</v>
      </c>
      <c r="X60" s="283">
        <f>'Daily data input'!$Q$569</f>
        <v>0</v>
      </c>
      <c r="Y60" s="313">
        <f>IF('Daily data input'!$Q$8='pull down menu'!$A$5,Standards!X58,IF('Daily data input'!$Q$8='pull down menu'!$A$6,Standards!AH58,IF('Daily data input'!$Q$8='pull down menu'!$A$4,Standards!N58,IF('Daily data input'!$Q$8='pull down menu'!$A$7,Standards!AR58,IF('Daily data input'!$Q$8='pull down menu'!$A$8,Standards!BB58,IF('Daily data input'!$Q$8='pull down menu'!$A$9,Standards!BL58,IF('Daily data input'!$Q$8='pull down menu'!$A$10,Standards!BV58,IF('Daily data input'!$Q$8='pull down menu'!$A$11,Standards!CF58,IF('Daily data input'!$Q$8='pull down menu'!$A$12,Standards!CP58,IF('Daily data input'!$Q$8='pull down menu'!$A$13,Standards!CZ58,IF('Daily data input'!$Q$8='pull down menu'!$A$14,Standards!DJ58,IF('Daily data input'!$Q$8='pull down menu'!$A$15,Standards!DT58,IF('Daily data input'!$Q$8='pull down menu'!$A$16,Standards!ED58,IF('Daily data input'!$Q$8='pull down menu'!$A$17,Standards!EN58,IF('Daily data input'!$Q$8='pull down menu'!$A$18,Standards!EX58)))))))))))))))</f>
        <v>1959.9999785423279</v>
      </c>
      <c r="AA60" s="258">
        <f t="shared" si="2"/>
        <v>0</v>
      </c>
      <c r="AB60" s="256">
        <f t="shared" si="3"/>
        <v>225</v>
      </c>
    </row>
    <row r="61" spans="2:28" ht="15" customHeight="1" x14ac:dyDescent="0.3">
      <c r="B61" s="183">
        <f t="shared" si="11"/>
        <v>70</v>
      </c>
      <c r="C61" s="262">
        <f>'Daily data input'!$Q$572</f>
        <v>0</v>
      </c>
      <c r="D61" s="288">
        <v>0.1</v>
      </c>
      <c r="E61" s="262">
        <f>IFERROR('Daily data input'!$W$573*100," ")</f>
        <v>0.83916083916083917</v>
      </c>
      <c r="F61" s="293">
        <f t="shared" si="6"/>
        <v>5.2999999999999972</v>
      </c>
      <c r="G61" s="270">
        <f>'Daily data input'!$Q$573</f>
        <v>0</v>
      </c>
      <c r="H61" s="293">
        <f>IF('Daily data input'!$Q$8='pull down menu'!$A$5,Standards!O59,IF('Daily data input'!$Q$8='pull down menu'!$A$6,Standards!Y59,IF('Daily data input'!$Q$8='pull down menu'!$A$4,Standards!E59,IF('Daily data input'!$Q$8='pull down menu'!$A$7,Standards!AI59,IF('Daily data input'!$Q$8='pull down menu'!$A$8,Standards!AS59,IF('Daily data input'!$Q$8='pull down menu'!$A$9,Standards!BC59,IF('Daily data input'!$Q$8='pull down menu'!$A$10,Standards!BM59,IF('Daily data input'!$Q$8='pull down menu'!$A$11,Standards!BW59,IF('Daily data input'!$Q$8='pull down menu'!$A$12,Standards!CG59,IF('Daily data input'!$Q$8='pull down menu'!$A$13,Standards!CQ59,IF('Daily data input'!$Q$8='pull down menu'!$A$14,Standards!DA59,IF('Daily data input'!$Q$8='pull down menu'!$A$15,Standards!DK59,IF('Daily data input'!$Q$8='pull down menu'!$A$16,Standards!DU59,IF('Daily data input'!$Q$8='pull down menu'!$A$17,Standards!EE59,IF('Daily data input'!$Q$8='pull down menu'!$A$18,Standards!EO59)))))))))))))))</f>
        <v>81</v>
      </c>
      <c r="I61" s="184">
        <f>'Daily data input'!$Q$574</f>
        <v>0</v>
      </c>
      <c r="J61" s="270">
        <f>'Daily data input'!$Q$575</f>
        <v>0</v>
      </c>
      <c r="K61" s="293">
        <f>IF('Daily data input'!$Q$8='pull down menu'!$A$5,Standards!P59,IF('Daily data input'!$Q$8='pull down menu'!$A$6,Standards!Z59,IF('Daily data input'!$Q$8='pull down menu'!$A$4,Standards!F59,IF('Daily data input'!$Q$8='pull down menu'!$A$7,Standards!AJ59,IF('Daily data input'!$Q$8='pull down menu'!$A$8,Standards!AT59,IF('Daily data input'!$Q$8='pull down menu'!$A$9,Standards!BD59,IF('Daily data input'!$Q$8='pull down menu'!$A$10,Standards!BN59,IF('Daily data input'!$Q$8='pull down menu'!$A$11,Standards!BX59,IF('Daily data input'!$Q$8='pull down menu'!$A$12,Standards!CH59,IF('Daily data input'!$Q$8='pull down menu'!$A$13,Standards!CR59,IF('Daily data input'!$Q$8='pull down menu'!$A$14,Standards!DB59,IF('Daily data input'!$Q$8='pull down menu'!$A$15,Standards!DL59,IF('Daily data input'!$Q$8='pull down menu'!$A$16,Standards!DV59,IF('Daily data input'!$Q$8='pull down menu'!$A$17,Standards!EF59,IF('Daily data input'!$Q$8='pull down menu'!$A$18,Standards!EP59)))))))))))))))</f>
        <v>64.200000762939453</v>
      </c>
      <c r="L61" s="270">
        <f t="shared" si="9"/>
        <v>0</v>
      </c>
      <c r="M61" s="293">
        <f t="shared" si="7"/>
        <v>52.002000617980961</v>
      </c>
      <c r="N61" s="185">
        <f>'Daily data input'!$Q$577</f>
        <v>0</v>
      </c>
      <c r="O61" s="299">
        <f>IF('Daily data input'!$Q$8='pull down menu'!$A$5,Standards!R59,IF('Daily data input'!$Q$8='pull down menu'!$A$6,Standards!AB59,IF('Daily data input'!$Q$8='pull down menu'!$A$4,Standards!H59,IF('Daily data input'!$Q$8='pull down menu'!$A$7,Standards!AL59,IF('Daily data input'!$Q$8='pull down menu'!$A$8,Standards!AV59,IF('Daily data input'!$Q$8='pull down menu'!$A$9,Standards!BF59,IF('Daily data input'!$Q$8='pull down menu'!$A$10,Standards!BP59,IF('Daily data input'!$Q$8='pull down menu'!$A$11,Standards!BZ59,IF('Daily data input'!$Q$8='pull down menu'!$A$12,Standards!CJ59,IF('Daily data input'!$Q$8='pull down menu'!$A$13,Standards!CT59,IF('Daily data input'!$Q$8='pull down menu'!$A$14,Standards!DD59,IF('Daily data input'!$Q$8='pull down menu'!$A$15,Standards!DN59,IF('Daily data input'!$Q$8='pull down menu'!$A$16,Standards!DX59,IF('Daily data input'!$Q$8='pull down menu'!$A$17,Standards!EH59,IF('Daily data input'!$Q$8='pull down menu'!$A$18,Standards!ER59)))))))))))))))</f>
        <v>125</v>
      </c>
      <c r="P61" s="185" t="str">
        <f t="shared" si="10"/>
        <v xml:space="preserve"> </v>
      </c>
      <c r="Q61" s="299">
        <f t="shared" si="8"/>
        <v>2.4037536732149918</v>
      </c>
      <c r="R61" s="186">
        <f>'Daily data input'!$J$579</f>
        <v>0</v>
      </c>
      <c r="S61" s="305">
        <f t="shared" si="4"/>
        <v>1.8</v>
      </c>
      <c r="T61" s="276">
        <f>IFERROR('Daily data input'!$X$578," ")</f>
        <v>218.76128555910833</v>
      </c>
      <c r="U61" s="299">
        <f>IF('Daily data input'!$Q$8='pull down menu'!$A$5,Standards!U59,IF('Daily data input'!$Q$8='pull down menu'!$A$6,Standards!AE59,IF('Daily data input'!$Q$8='pull down menu'!$A$4,Standards!K59,IF('Daily data input'!$Q$8='pull down menu'!$A$7,Standards!AO59,IF('Daily data input'!$Q$8='pull down menu'!$A$8,Standards!AY59,IF('Daily data input'!$Q$8='pull down menu'!$A$9,Standards!BI59,IF('Daily data input'!$Q$8='pull down menu'!$A$10,Standards!BS59,IF('Daily data input'!$Q$8='pull down menu'!$A$11,Standards!CC59,IF('Daily data input'!$Q$8='pull down menu'!$A$12,Standards!CM59,IF('Daily data input'!$Q$8='pull down menu'!$A$13,Standards!CW59,IF('Daily data input'!$Q$8='pull down menu'!$A$14,Standards!DG59,IF('Daily data input'!$Q$8='pull down menu'!$A$15,Standards!DQ59,IF('Daily data input'!$Q$8='pull down menu'!$A$16,Standards!EA59,IF('Daily data input'!$Q$8='pull down menu'!$A$17,Standards!EK59,IF('Daily data input'!$Q$8='pull down menu'!$A$18,Standards!EU59)))))))))))))))</f>
        <v>316.68</v>
      </c>
      <c r="V61" s="276">
        <f>IFERROR('Daily data input'!$W$574," ")</f>
        <v>217.6090909090909</v>
      </c>
      <c r="W61" s="299">
        <f>IF('Daily data input'!$Q$8='pull down menu'!$A$5,Standards!W59,IF('Daily data input'!$Q$8='pull down menu'!$A$6,Standards!AG59,IF('Daily data input'!$Q$8='pull down menu'!$A$4,Standards!M59,IF('Daily data input'!$Q$8='pull down menu'!$A$7,Standards!AQ59,IF('Daily data input'!$Q$8='pull down menu'!$A$8,Standards!BA59,IF('Daily data input'!$Q$8='pull down menu'!$A$9,Standards!BK59,IF('Daily data input'!$Q$8='pull down menu'!$A$10,Standards!BU59,IF('Daily data input'!$Q$8='pull down menu'!$A$11,Standards!CE59,IF('Daily data input'!$Q$8='pull down menu'!$A$12,Standards!CO59,IF('Daily data input'!$Q$8='pull down menu'!$A$13,Standards!CY59,IF('Daily data input'!$Q$8='pull down menu'!$A$14,Standards!DI59,IF('Daily data input'!$Q$8='pull down menu'!$A$15,Standards!DS59,IF('Daily data input'!$Q$8='pull down menu'!$A$16,Standards!EC59,IF('Daily data input'!$Q$8='pull down menu'!$A$17,Standards!EM59,IF('Daily data input'!$Q$8='pull down menu'!$A$18,Standards!EW59)))))))))))))))</f>
        <v>308.57736</v>
      </c>
      <c r="X61" s="282">
        <f>'Daily data input'!$Q$579</f>
        <v>0</v>
      </c>
      <c r="Y61" s="312">
        <f>IF('Daily data input'!$Q$8='pull down menu'!$A$5,Standards!X59,IF('Daily data input'!$Q$8='pull down menu'!$A$6,Standards!AH59,IF('Daily data input'!$Q$8='pull down menu'!$A$4,Standards!N59,IF('Daily data input'!$Q$8='pull down menu'!$A$7,Standards!AR59,IF('Daily data input'!$Q$8='pull down menu'!$A$8,Standards!BB59,IF('Daily data input'!$Q$8='pull down menu'!$A$9,Standards!BL59,IF('Daily data input'!$Q$8='pull down menu'!$A$10,Standards!BV59,IF('Daily data input'!$Q$8='pull down menu'!$A$11,Standards!CF59,IF('Daily data input'!$Q$8='pull down menu'!$A$12,Standards!CP59,IF('Daily data input'!$Q$8='pull down menu'!$A$13,Standards!CZ59,IF('Daily data input'!$Q$8='pull down menu'!$A$14,Standards!DJ59,IF('Daily data input'!$Q$8='pull down menu'!$A$15,Standards!DT59,IF('Daily data input'!$Q$8='pull down menu'!$A$16,Standards!ED59,IF('Daily data input'!$Q$8='pull down menu'!$A$17,Standards!EN59,IF('Daily data input'!$Q$8='pull down menu'!$A$18,Standards!EX59)))))))))))))))</f>
        <v>1969.9999690055847</v>
      </c>
      <c r="AA61" s="258">
        <f t="shared" si="2"/>
        <v>0</v>
      </c>
      <c r="AB61" s="256">
        <f t="shared" si="3"/>
        <v>225</v>
      </c>
    </row>
    <row r="62" spans="2:28" ht="15" customHeight="1" x14ac:dyDescent="0.3">
      <c r="B62" s="187">
        <f t="shared" si="11"/>
        <v>71</v>
      </c>
      <c r="C62" s="263">
        <f>'Daily data input'!$Q$584</f>
        <v>0</v>
      </c>
      <c r="D62" s="289">
        <v>0.1</v>
      </c>
      <c r="E62" s="263">
        <f>IFERROR('Daily data input'!$W$585*100," ")</f>
        <v>0.83916083916083917</v>
      </c>
      <c r="F62" s="294">
        <f t="shared" si="6"/>
        <v>5.3999999999999968</v>
      </c>
      <c r="G62" s="271">
        <f>'Daily data input'!$Q$585</f>
        <v>0</v>
      </c>
      <c r="H62" s="294">
        <f>IF('Daily data input'!$Q$8='pull down menu'!$A$5,Standards!O60,IF('Daily data input'!$Q$8='pull down menu'!$A$6,Standards!Y60,IF('Daily data input'!$Q$8='pull down menu'!$A$4,Standards!E60,IF('Daily data input'!$Q$8='pull down menu'!$A$7,Standards!AI60,IF('Daily data input'!$Q$8='pull down menu'!$A$8,Standards!AS60,IF('Daily data input'!$Q$8='pull down menu'!$A$9,Standards!BC60,IF('Daily data input'!$Q$8='pull down menu'!$A$10,Standards!BM60,IF('Daily data input'!$Q$8='pull down menu'!$A$11,Standards!BW60,IF('Daily data input'!$Q$8='pull down menu'!$A$12,Standards!CG60,IF('Daily data input'!$Q$8='pull down menu'!$A$13,Standards!CQ60,IF('Daily data input'!$Q$8='pull down menu'!$A$14,Standards!DA60,IF('Daily data input'!$Q$8='pull down menu'!$A$15,Standards!DK60,IF('Daily data input'!$Q$8='pull down menu'!$A$16,Standards!DU60,IF('Daily data input'!$Q$8='pull down menu'!$A$17,Standards!EE60,IF('Daily data input'!$Q$8='pull down menu'!$A$18,Standards!EO60)))))))))))))))</f>
        <v>80</v>
      </c>
      <c r="I62" s="188">
        <f>'Daily data input'!$Q$586</f>
        <v>0</v>
      </c>
      <c r="J62" s="271">
        <f>'Daily data input'!$Q$587</f>
        <v>0</v>
      </c>
      <c r="K62" s="294">
        <f>IF('Daily data input'!$Q$8='pull down menu'!$A$5,Standards!P60,IF('Daily data input'!$Q$8='pull down menu'!$A$6,Standards!Z60,IF('Daily data input'!$Q$8='pull down menu'!$A$4,Standards!F60,IF('Daily data input'!$Q$8='pull down menu'!$A$7,Standards!AJ60,IF('Daily data input'!$Q$8='pull down menu'!$A$8,Standards!AT60,IF('Daily data input'!$Q$8='pull down menu'!$A$9,Standards!BD60,IF('Daily data input'!$Q$8='pull down menu'!$A$10,Standards!BN60,IF('Daily data input'!$Q$8='pull down menu'!$A$11,Standards!BX60,IF('Daily data input'!$Q$8='pull down menu'!$A$12,Standards!CH60,IF('Daily data input'!$Q$8='pull down menu'!$A$13,Standards!CR60,IF('Daily data input'!$Q$8='pull down menu'!$A$14,Standards!DB60,IF('Daily data input'!$Q$8='pull down menu'!$A$15,Standards!DL60,IF('Daily data input'!$Q$8='pull down menu'!$A$16,Standards!DV60,IF('Daily data input'!$Q$8='pull down menu'!$A$17,Standards!EF60,IF('Daily data input'!$Q$8='pull down menu'!$A$18,Standards!EP60)))))))))))))))</f>
        <v>64.299999237060547</v>
      </c>
      <c r="L62" s="271">
        <f t="shared" si="9"/>
        <v>0</v>
      </c>
      <c r="M62" s="294">
        <f t="shared" si="7"/>
        <v>51.439999389648442</v>
      </c>
      <c r="N62" s="189">
        <f>'Daily data input'!$Q$589</f>
        <v>0</v>
      </c>
      <c r="O62" s="300">
        <f>IF('Daily data input'!$Q$8='pull down menu'!$A$5,Standards!R60,IF('Daily data input'!$Q$8='pull down menu'!$A$6,Standards!AB60,IF('Daily data input'!$Q$8='pull down menu'!$A$4,Standards!H60,IF('Daily data input'!$Q$8='pull down menu'!$A$7,Standards!AL60,IF('Daily data input'!$Q$8='pull down menu'!$A$8,Standards!AV60,IF('Daily data input'!$Q$8='pull down menu'!$A$9,Standards!BF60,IF('Daily data input'!$Q$8='pull down menu'!$A$10,Standards!BP60,IF('Daily data input'!$Q$8='pull down menu'!$A$11,Standards!BZ60,IF('Daily data input'!$Q$8='pull down menu'!$A$12,Standards!CJ60,IF('Daily data input'!$Q$8='pull down menu'!$A$13,Standards!CT60,IF('Daily data input'!$Q$8='pull down menu'!$A$14,Standards!DD60,IF('Daily data input'!$Q$8='pull down menu'!$A$15,Standards!DN60,IF('Daily data input'!$Q$8='pull down menu'!$A$16,Standards!DX60,IF('Daily data input'!$Q$8='pull down menu'!$A$17,Standards!EH60,IF('Daily data input'!$Q$8='pull down menu'!$A$18,Standards!ER60)))))))))))))))</f>
        <v>125</v>
      </c>
      <c r="P62" s="189" t="str">
        <f t="shared" si="10"/>
        <v xml:space="preserve"> </v>
      </c>
      <c r="Q62" s="300">
        <f t="shared" si="8"/>
        <v>2.4300155809324222</v>
      </c>
      <c r="R62" s="190">
        <f>'Daily data input'!$J$591</f>
        <v>0</v>
      </c>
      <c r="S62" s="306">
        <f t="shared" si="4"/>
        <v>1.8</v>
      </c>
      <c r="T62" s="277">
        <f>IFERROR('Daily data input'!$X$590," ")</f>
        <v>218.76128555910833</v>
      </c>
      <c r="U62" s="300">
        <f>IF('Daily data input'!$Q$8='pull down menu'!$A$5,Standards!U60,IF('Daily data input'!$Q$8='pull down menu'!$A$6,Standards!AE60,IF('Daily data input'!$Q$8='pull down menu'!$A$4,Standards!K60,IF('Daily data input'!$Q$8='pull down menu'!$A$7,Standards!AO60,IF('Daily data input'!$Q$8='pull down menu'!$A$8,Standards!AY60,IF('Daily data input'!$Q$8='pull down menu'!$A$9,Standards!BI60,IF('Daily data input'!$Q$8='pull down menu'!$A$10,Standards!BS60,IF('Daily data input'!$Q$8='pull down menu'!$A$11,Standards!CC60,IF('Daily data input'!$Q$8='pull down menu'!$A$12,Standards!CM60,IF('Daily data input'!$Q$8='pull down menu'!$A$13,Standards!CW60,IF('Daily data input'!$Q$8='pull down menu'!$A$14,Standards!DG60,IF('Daily data input'!$Q$8='pull down menu'!$A$15,Standards!DQ60,IF('Daily data input'!$Q$8='pull down menu'!$A$16,Standards!EA60,IF('Daily data input'!$Q$8='pull down menu'!$A$17,Standards!EK60,IF('Daily data input'!$Q$8='pull down menu'!$A$18,Standards!EU60)))))))))))))))</f>
        <v>322.28000000000003</v>
      </c>
      <c r="V62" s="277">
        <f>IFERROR('Daily data input'!$W$586," ")</f>
        <v>217.6090909090909</v>
      </c>
      <c r="W62" s="300">
        <f>IF('Daily data input'!$Q$8='pull down menu'!$A$5,Standards!W60,IF('Daily data input'!$Q$8='pull down menu'!$A$6,Standards!AG60,IF('Daily data input'!$Q$8='pull down menu'!$A$4,Standards!M60,IF('Daily data input'!$Q$8='pull down menu'!$A$7,Standards!AQ60,IF('Daily data input'!$Q$8='pull down menu'!$A$8,Standards!BA60,IF('Daily data input'!$Q$8='pull down menu'!$A$9,Standards!BK60,IF('Daily data input'!$Q$8='pull down menu'!$A$10,Standards!BU60,IF('Daily data input'!$Q$8='pull down menu'!$A$11,Standards!CE60,IF('Daily data input'!$Q$8='pull down menu'!$A$12,Standards!CO60,IF('Daily data input'!$Q$8='pull down menu'!$A$13,Standards!CY60,IF('Daily data input'!$Q$8='pull down menu'!$A$14,Standards!DI60,IF('Daily data input'!$Q$8='pull down menu'!$A$15,Standards!DS60,IF('Daily data input'!$Q$8='pull down menu'!$A$16,Standards!EC60,IF('Daily data input'!$Q$8='pull down menu'!$A$17,Standards!EM60,IF('Daily data input'!$Q$8='pull down menu'!$A$18,Standards!EW60)))))))))))))))</f>
        <v>313.88616000000002</v>
      </c>
      <c r="X62" s="283">
        <f>'Daily data input'!$Q$591</f>
        <v>0</v>
      </c>
      <c r="Y62" s="313">
        <f>IF('Daily data input'!$Q$8='pull down menu'!$A$5,Standards!X60,IF('Daily data input'!$Q$8='pull down menu'!$A$6,Standards!AH60,IF('Daily data input'!$Q$8='pull down menu'!$A$4,Standards!N60,IF('Daily data input'!$Q$8='pull down menu'!$A$7,Standards!AR60,IF('Daily data input'!$Q$8='pull down menu'!$A$8,Standards!BB60,IF('Daily data input'!$Q$8='pull down menu'!$A$9,Standards!BL60,IF('Daily data input'!$Q$8='pull down menu'!$A$10,Standards!BV60,IF('Daily data input'!$Q$8='pull down menu'!$A$11,Standards!CF60,IF('Daily data input'!$Q$8='pull down menu'!$A$12,Standards!CP60,IF('Daily data input'!$Q$8='pull down menu'!$A$13,Standards!CZ60,IF('Daily data input'!$Q$8='pull down menu'!$A$14,Standards!DJ60,IF('Daily data input'!$Q$8='pull down menu'!$A$15,Standards!DT60,IF('Daily data input'!$Q$8='pull down menu'!$A$16,Standards!ED60,IF('Daily data input'!$Q$8='pull down menu'!$A$17,Standards!EN60,IF('Daily data input'!$Q$8='pull down menu'!$A$18,Standards!EX60)))))))))))))))</f>
        <v>1969.9999690055847</v>
      </c>
      <c r="AA62" s="258">
        <f t="shared" si="2"/>
        <v>0</v>
      </c>
      <c r="AB62" s="256">
        <f t="shared" si="3"/>
        <v>225</v>
      </c>
    </row>
    <row r="63" spans="2:28" ht="15" customHeight="1" x14ac:dyDescent="0.3">
      <c r="B63" s="183">
        <f t="shared" si="11"/>
        <v>72</v>
      </c>
      <c r="C63" s="262">
        <f>'Daily data input'!$Q$594</f>
        <v>0</v>
      </c>
      <c r="D63" s="288">
        <v>0.1</v>
      </c>
      <c r="E63" s="262">
        <f>IFERROR('Daily data input'!$W$595*100," ")</f>
        <v>0.83916083916083917</v>
      </c>
      <c r="F63" s="293">
        <f t="shared" si="6"/>
        <v>5.4999999999999964</v>
      </c>
      <c r="G63" s="270">
        <f>'Daily data input'!$Q$595</f>
        <v>0</v>
      </c>
      <c r="H63" s="293">
        <f>IF('Daily data input'!$Q$8='pull down menu'!$A$5,Standards!O61,IF('Daily data input'!$Q$8='pull down menu'!$A$6,Standards!Y61,IF('Daily data input'!$Q$8='pull down menu'!$A$4,Standards!E61,IF('Daily data input'!$Q$8='pull down menu'!$A$7,Standards!AI61,IF('Daily data input'!$Q$8='pull down menu'!$A$8,Standards!AS61,IF('Daily data input'!$Q$8='pull down menu'!$A$9,Standards!BC61,IF('Daily data input'!$Q$8='pull down menu'!$A$10,Standards!BM61,IF('Daily data input'!$Q$8='pull down menu'!$A$11,Standards!BW61,IF('Daily data input'!$Q$8='pull down menu'!$A$12,Standards!CG61,IF('Daily data input'!$Q$8='pull down menu'!$A$13,Standards!CQ61,IF('Daily data input'!$Q$8='pull down menu'!$A$14,Standards!DA61,IF('Daily data input'!$Q$8='pull down menu'!$A$15,Standards!DK61,IF('Daily data input'!$Q$8='pull down menu'!$A$16,Standards!DU61,IF('Daily data input'!$Q$8='pull down menu'!$A$17,Standards!EE61,IF('Daily data input'!$Q$8='pull down menu'!$A$18,Standards!EO61)))))))))))))))</f>
        <v>80</v>
      </c>
      <c r="I63" s="184">
        <f>'Daily data input'!$Q$596</f>
        <v>0</v>
      </c>
      <c r="J63" s="270">
        <f>'Daily data input'!$Q$597</f>
        <v>0</v>
      </c>
      <c r="K63" s="293">
        <f>IF('Daily data input'!$Q$8='pull down menu'!$A$5,Standards!P61,IF('Daily data input'!$Q$8='pull down menu'!$A$6,Standards!Z61,IF('Daily data input'!$Q$8='pull down menu'!$A$4,Standards!F61,IF('Daily data input'!$Q$8='pull down menu'!$A$7,Standards!AJ61,IF('Daily data input'!$Q$8='pull down menu'!$A$8,Standards!AT61,IF('Daily data input'!$Q$8='pull down menu'!$A$9,Standards!BD61,IF('Daily data input'!$Q$8='pull down menu'!$A$10,Standards!BN61,IF('Daily data input'!$Q$8='pull down menu'!$A$11,Standards!BX61,IF('Daily data input'!$Q$8='pull down menu'!$A$12,Standards!CH61,IF('Daily data input'!$Q$8='pull down menu'!$A$13,Standards!CR61,IF('Daily data input'!$Q$8='pull down menu'!$A$14,Standards!DB61,IF('Daily data input'!$Q$8='pull down menu'!$A$15,Standards!DL61,IF('Daily data input'!$Q$8='pull down menu'!$A$16,Standards!DV61,IF('Daily data input'!$Q$8='pull down menu'!$A$17,Standards!EF61,IF('Daily data input'!$Q$8='pull down menu'!$A$18,Standards!EP61)))))))))))))))</f>
        <v>64.299999237060547</v>
      </c>
      <c r="L63" s="270">
        <f t="shared" si="9"/>
        <v>0</v>
      </c>
      <c r="M63" s="293">
        <f t="shared" si="7"/>
        <v>51.439999389648442</v>
      </c>
      <c r="N63" s="185">
        <f>'Daily data input'!$Q$599</f>
        <v>0</v>
      </c>
      <c r="O63" s="299">
        <f>IF('Daily data input'!$Q$8='pull down menu'!$A$5,Standards!R61,IF('Daily data input'!$Q$8='pull down menu'!$A$6,Standards!AB61,IF('Daily data input'!$Q$8='pull down menu'!$A$4,Standards!H61,IF('Daily data input'!$Q$8='pull down menu'!$A$7,Standards!AL61,IF('Daily data input'!$Q$8='pull down menu'!$A$8,Standards!AV61,IF('Daily data input'!$Q$8='pull down menu'!$A$9,Standards!BF61,IF('Daily data input'!$Q$8='pull down menu'!$A$10,Standards!BP61,IF('Daily data input'!$Q$8='pull down menu'!$A$11,Standards!BZ61,IF('Daily data input'!$Q$8='pull down menu'!$A$12,Standards!CJ61,IF('Daily data input'!$Q$8='pull down menu'!$A$13,Standards!CT61,IF('Daily data input'!$Q$8='pull down menu'!$A$14,Standards!DD61,IF('Daily data input'!$Q$8='pull down menu'!$A$15,Standards!DN61,IF('Daily data input'!$Q$8='pull down menu'!$A$16,Standards!DX61,IF('Daily data input'!$Q$8='pull down menu'!$A$17,Standards!EH61,IF('Daily data input'!$Q$8='pull down menu'!$A$18,Standards!ER61)))))))))))))))</f>
        <v>125</v>
      </c>
      <c r="P63" s="185" t="str">
        <f t="shared" si="10"/>
        <v xml:space="preserve"> </v>
      </c>
      <c r="Q63" s="299">
        <f t="shared" si="8"/>
        <v>2.4300155809324222</v>
      </c>
      <c r="R63" s="186">
        <f>'Daily data input'!$J$601</f>
        <v>0</v>
      </c>
      <c r="S63" s="305">
        <f t="shared" si="4"/>
        <v>1.8</v>
      </c>
      <c r="T63" s="276">
        <f>IFERROR('Daily data input'!$X$600," ")</f>
        <v>218.76128555910833</v>
      </c>
      <c r="U63" s="299">
        <f>IF('Daily data input'!$Q$8='pull down menu'!$A$5,Standards!U61,IF('Daily data input'!$Q$8='pull down menu'!$A$6,Standards!AE61,IF('Daily data input'!$Q$8='pull down menu'!$A$4,Standards!K61,IF('Daily data input'!$Q$8='pull down menu'!$A$7,Standards!AO61,IF('Daily data input'!$Q$8='pull down menu'!$A$8,Standards!AY61,IF('Daily data input'!$Q$8='pull down menu'!$A$9,Standards!BI61,IF('Daily data input'!$Q$8='pull down menu'!$A$10,Standards!BS61,IF('Daily data input'!$Q$8='pull down menu'!$A$11,Standards!CC61,IF('Daily data input'!$Q$8='pull down menu'!$A$12,Standards!CM61,IF('Daily data input'!$Q$8='pull down menu'!$A$13,Standards!CW61,IF('Daily data input'!$Q$8='pull down menu'!$A$14,Standards!DG61,IF('Daily data input'!$Q$8='pull down menu'!$A$15,Standards!DQ61,IF('Daily data input'!$Q$8='pull down menu'!$A$16,Standards!EA61,IF('Daily data input'!$Q$8='pull down menu'!$A$17,Standards!EK61,IF('Daily data input'!$Q$8='pull down menu'!$A$18,Standards!EU61)))))))))))))))</f>
        <v>327.88000000000005</v>
      </c>
      <c r="V63" s="276">
        <f>IFERROR('Daily data input'!$W$596," ")</f>
        <v>217.6090909090909</v>
      </c>
      <c r="W63" s="299">
        <f>IF('Daily data input'!$Q$8='pull down menu'!$A$5,Standards!W61,IF('Daily data input'!$Q$8='pull down menu'!$A$6,Standards!AG61,IF('Daily data input'!$Q$8='pull down menu'!$A$4,Standards!M61,IF('Daily data input'!$Q$8='pull down menu'!$A$7,Standards!AQ61,IF('Daily data input'!$Q$8='pull down menu'!$A$8,Standards!BA61,IF('Daily data input'!$Q$8='pull down menu'!$A$9,Standards!BK61,IF('Daily data input'!$Q$8='pull down menu'!$A$10,Standards!BU61,IF('Daily data input'!$Q$8='pull down menu'!$A$11,Standards!CE61,IF('Daily data input'!$Q$8='pull down menu'!$A$12,Standards!CO61,IF('Daily data input'!$Q$8='pull down menu'!$A$13,Standards!CY61,IF('Daily data input'!$Q$8='pull down menu'!$A$14,Standards!DI61,IF('Daily data input'!$Q$8='pull down menu'!$A$15,Standards!DS61,IF('Daily data input'!$Q$8='pull down menu'!$A$16,Standards!EC61,IF('Daily data input'!$Q$8='pull down menu'!$A$17,Standards!EM61,IF('Daily data input'!$Q$8='pull down menu'!$A$18,Standards!EW61)))))))))))))))</f>
        <v>319.18936000000002</v>
      </c>
      <c r="X63" s="282">
        <f>'Daily data input'!$Q$601</f>
        <v>0</v>
      </c>
      <c r="Y63" s="312">
        <f>IF('Daily data input'!$Q$8='pull down menu'!$A$5,Standards!X61,IF('Daily data input'!$Q$8='pull down menu'!$A$6,Standards!AH61,IF('Daily data input'!$Q$8='pull down menu'!$A$4,Standards!N61,IF('Daily data input'!$Q$8='pull down menu'!$A$7,Standards!AR61,IF('Daily data input'!$Q$8='pull down menu'!$A$8,Standards!BB61,IF('Daily data input'!$Q$8='pull down menu'!$A$9,Standards!BL61,IF('Daily data input'!$Q$8='pull down menu'!$A$10,Standards!BV61,IF('Daily data input'!$Q$8='pull down menu'!$A$11,Standards!CF61,IF('Daily data input'!$Q$8='pull down menu'!$A$12,Standards!CP61,IF('Daily data input'!$Q$8='pull down menu'!$A$13,Standards!CZ61,IF('Daily data input'!$Q$8='pull down menu'!$A$14,Standards!DJ61,IF('Daily data input'!$Q$8='pull down menu'!$A$15,Standards!DT61,IF('Daily data input'!$Q$8='pull down menu'!$A$16,Standards!ED61,IF('Daily data input'!$Q$8='pull down menu'!$A$17,Standards!EN61,IF('Daily data input'!$Q$8='pull down menu'!$A$18,Standards!EX61)))))))))))))))</f>
        <v>1969.9999690055847</v>
      </c>
      <c r="AA63" s="258">
        <f t="shared" si="2"/>
        <v>0</v>
      </c>
      <c r="AB63" s="256">
        <f t="shared" si="3"/>
        <v>225</v>
      </c>
    </row>
    <row r="64" spans="2:28" ht="15" customHeight="1" x14ac:dyDescent="0.3">
      <c r="B64" s="187">
        <f t="shared" si="11"/>
        <v>73</v>
      </c>
      <c r="C64" s="263">
        <f>'Daily data input'!$Q$604</f>
        <v>0</v>
      </c>
      <c r="D64" s="289">
        <v>0.1</v>
      </c>
      <c r="E64" s="263">
        <f>IFERROR('Daily data input'!$W$605*100," ")</f>
        <v>0.83916083916083917</v>
      </c>
      <c r="F64" s="294">
        <f t="shared" si="6"/>
        <v>5.5999999999999961</v>
      </c>
      <c r="G64" s="271">
        <f>'Daily data input'!$Q$605</f>
        <v>0</v>
      </c>
      <c r="H64" s="294">
        <f>IF('Daily data input'!$Q$8='pull down menu'!$A$5,Standards!O62,IF('Daily data input'!$Q$8='pull down menu'!$A$6,Standards!Y62,IF('Daily data input'!$Q$8='pull down menu'!$A$4,Standards!E62,IF('Daily data input'!$Q$8='pull down menu'!$A$7,Standards!AI62,IF('Daily data input'!$Q$8='pull down menu'!$A$8,Standards!AS62,IF('Daily data input'!$Q$8='pull down menu'!$A$9,Standards!BC62,IF('Daily data input'!$Q$8='pull down menu'!$A$10,Standards!BM62,IF('Daily data input'!$Q$8='pull down menu'!$A$11,Standards!BW62,IF('Daily data input'!$Q$8='pull down menu'!$A$12,Standards!CG62,IF('Daily data input'!$Q$8='pull down menu'!$A$13,Standards!CQ62,IF('Daily data input'!$Q$8='pull down menu'!$A$14,Standards!DA62,IF('Daily data input'!$Q$8='pull down menu'!$A$15,Standards!DK62,IF('Daily data input'!$Q$8='pull down menu'!$A$16,Standards!DU62,IF('Daily data input'!$Q$8='pull down menu'!$A$17,Standards!EE62,IF('Daily data input'!$Q$8='pull down menu'!$A$18,Standards!EO62)))))))))))))))</f>
        <v>79</v>
      </c>
      <c r="I64" s="188">
        <f>'Daily data input'!$Q$606</f>
        <v>0</v>
      </c>
      <c r="J64" s="271">
        <f>'Daily data input'!$Q$607</f>
        <v>0</v>
      </c>
      <c r="K64" s="294">
        <f>IF('Daily data input'!$Q$8='pull down menu'!$A$5,Standards!P62,IF('Daily data input'!$Q$8='pull down menu'!$A$6,Standards!Z62,IF('Daily data input'!$Q$8='pull down menu'!$A$4,Standards!F62,IF('Daily data input'!$Q$8='pull down menu'!$A$7,Standards!AJ62,IF('Daily data input'!$Q$8='pull down menu'!$A$8,Standards!AT62,IF('Daily data input'!$Q$8='pull down menu'!$A$9,Standards!BD62,IF('Daily data input'!$Q$8='pull down menu'!$A$10,Standards!BN62,IF('Daily data input'!$Q$8='pull down menu'!$A$11,Standards!BX62,IF('Daily data input'!$Q$8='pull down menu'!$A$12,Standards!CH62,IF('Daily data input'!$Q$8='pull down menu'!$A$13,Standards!CR62,IF('Daily data input'!$Q$8='pull down menu'!$A$14,Standards!DB62,IF('Daily data input'!$Q$8='pull down menu'!$A$15,Standards!DL62,IF('Daily data input'!$Q$8='pull down menu'!$A$16,Standards!DV62,IF('Daily data input'!$Q$8='pull down menu'!$A$17,Standards!EF62,IF('Daily data input'!$Q$8='pull down menu'!$A$18,Standards!EP62)))))))))))))))</f>
        <v>64.399997711181641</v>
      </c>
      <c r="L64" s="271">
        <f t="shared" si="9"/>
        <v>0</v>
      </c>
      <c r="M64" s="294">
        <f t="shared" si="7"/>
        <v>50.875998191833496</v>
      </c>
      <c r="N64" s="189">
        <f>'Daily data input'!$Q$609</f>
        <v>0</v>
      </c>
      <c r="O64" s="300">
        <f>IF('Daily data input'!$Q$8='pull down menu'!$A$5,Standards!R62,IF('Daily data input'!$Q$8='pull down menu'!$A$6,Standards!AB62,IF('Daily data input'!$Q$8='pull down menu'!$A$4,Standards!H62,IF('Daily data input'!$Q$8='pull down menu'!$A$7,Standards!AL62,IF('Daily data input'!$Q$8='pull down menu'!$A$8,Standards!AV62,IF('Daily data input'!$Q$8='pull down menu'!$A$9,Standards!BF62,IF('Daily data input'!$Q$8='pull down menu'!$A$10,Standards!BP62,IF('Daily data input'!$Q$8='pull down menu'!$A$11,Standards!BZ62,IF('Daily data input'!$Q$8='pull down menu'!$A$12,Standards!CJ62,IF('Daily data input'!$Q$8='pull down menu'!$A$13,Standards!CT62,IF('Daily data input'!$Q$8='pull down menu'!$A$14,Standards!DD62,IF('Daily data input'!$Q$8='pull down menu'!$A$15,Standards!DN62,IF('Daily data input'!$Q$8='pull down menu'!$A$16,Standards!DX62,IF('Daily data input'!$Q$8='pull down menu'!$A$17,Standards!EH62,IF('Daily data input'!$Q$8='pull down menu'!$A$18,Standards!ER62)))))))))))))))</f>
        <v>125</v>
      </c>
      <c r="P64" s="189" t="str">
        <f t="shared" si="10"/>
        <v xml:space="preserve"> </v>
      </c>
      <c r="Q64" s="300">
        <f t="shared" si="8"/>
        <v>2.456954250384904</v>
      </c>
      <c r="R64" s="190">
        <f>'Daily data input'!$J$611</f>
        <v>0</v>
      </c>
      <c r="S64" s="306">
        <f t="shared" si="4"/>
        <v>1.8</v>
      </c>
      <c r="T64" s="277">
        <f>IFERROR('Daily data input'!$X$610," ")</f>
        <v>218.76128555910833</v>
      </c>
      <c r="U64" s="300">
        <f>IF('Daily data input'!$Q$8='pull down menu'!$A$5,Standards!U62,IF('Daily data input'!$Q$8='pull down menu'!$A$6,Standards!AE62,IF('Daily data input'!$Q$8='pull down menu'!$A$4,Standards!K62,IF('Daily data input'!$Q$8='pull down menu'!$A$7,Standards!AO62,IF('Daily data input'!$Q$8='pull down menu'!$A$8,Standards!AY62,IF('Daily data input'!$Q$8='pull down menu'!$A$9,Standards!BI62,IF('Daily data input'!$Q$8='pull down menu'!$A$10,Standards!BS62,IF('Daily data input'!$Q$8='pull down menu'!$A$11,Standards!CC62,IF('Daily data input'!$Q$8='pull down menu'!$A$12,Standards!CM62,IF('Daily data input'!$Q$8='pull down menu'!$A$13,Standards!CW62,IF('Daily data input'!$Q$8='pull down menu'!$A$14,Standards!DG62,IF('Daily data input'!$Q$8='pull down menu'!$A$15,Standards!DQ62,IF('Daily data input'!$Q$8='pull down menu'!$A$16,Standards!EA62,IF('Daily data input'!$Q$8='pull down menu'!$A$17,Standards!EK62,IF('Daily data input'!$Q$8='pull down menu'!$A$18,Standards!EU62)))))))))))))))</f>
        <v>333.41</v>
      </c>
      <c r="V64" s="277">
        <f>IFERROR('Daily data input'!$W$606," ")</f>
        <v>217.6090909090909</v>
      </c>
      <c r="W64" s="300">
        <f>IF('Daily data input'!$Q$8='pull down menu'!$A$5,Standards!W62,IF('Daily data input'!$Q$8='pull down menu'!$A$6,Standards!AG62,IF('Daily data input'!$Q$8='pull down menu'!$A$4,Standards!M62,IF('Daily data input'!$Q$8='pull down menu'!$A$7,Standards!AQ62,IF('Daily data input'!$Q$8='pull down menu'!$A$8,Standards!BA62,IF('Daily data input'!$Q$8='pull down menu'!$A$9,Standards!BK62,IF('Daily data input'!$Q$8='pull down menu'!$A$10,Standards!BU62,IF('Daily data input'!$Q$8='pull down menu'!$A$11,Standards!CE62,IF('Daily data input'!$Q$8='pull down menu'!$A$12,Standards!CO62,IF('Daily data input'!$Q$8='pull down menu'!$A$13,Standards!CY62,IF('Daily data input'!$Q$8='pull down menu'!$A$14,Standards!DI62,IF('Daily data input'!$Q$8='pull down menu'!$A$15,Standards!DS62,IF('Daily data input'!$Q$8='pull down menu'!$A$16,Standards!EC62,IF('Daily data input'!$Q$8='pull down menu'!$A$17,Standards!EM62,IF('Daily data input'!$Q$8='pull down menu'!$A$18,Standards!EW62)))))))))))))))</f>
        <v>324.42074000000002</v>
      </c>
      <c r="X64" s="283">
        <f>'Daily data input'!$Q$611</f>
        <v>0</v>
      </c>
      <c r="Y64" s="313">
        <f>IF('Daily data input'!$Q$8='pull down menu'!$A$5,Standards!X62,IF('Daily data input'!$Q$8='pull down menu'!$A$6,Standards!AH62,IF('Daily data input'!$Q$8='pull down menu'!$A$4,Standards!N62,IF('Daily data input'!$Q$8='pull down menu'!$A$7,Standards!AR62,IF('Daily data input'!$Q$8='pull down menu'!$A$8,Standards!BB62,IF('Daily data input'!$Q$8='pull down menu'!$A$9,Standards!BL62,IF('Daily data input'!$Q$8='pull down menu'!$A$10,Standards!BV62,IF('Daily data input'!$Q$8='pull down menu'!$A$11,Standards!CF62,IF('Daily data input'!$Q$8='pull down menu'!$A$12,Standards!CP62,IF('Daily data input'!$Q$8='pull down menu'!$A$13,Standards!CZ62,IF('Daily data input'!$Q$8='pull down menu'!$A$14,Standards!DJ62,IF('Daily data input'!$Q$8='pull down menu'!$A$15,Standards!DT62,IF('Daily data input'!$Q$8='pull down menu'!$A$16,Standards!ED62,IF('Daily data input'!$Q$8='pull down menu'!$A$17,Standards!EN62,IF('Daily data input'!$Q$8='pull down menu'!$A$18,Standards!EX62)))))))))))))))</f>
        <v>1969.9999690055847</v>
      </c>
      <c r="AA64" s="258">
        <f t="shared" si="2"/>
        <v>0</v>
      </c>
      <c r="AB64" s="256">
        <f t="shared" si="3"/>
        <v>225</v>
      </c>
    </row>
    <row r="65" spans="2:28" ht="15" customHeight="1" x14ac:dyDescent="0.3">
      <c r="B65" s="183">
        <f t="shared" si="11"/>
        <v>74</v>
      </c>
      <c r="C65" s="262">
        <f>'Daily data input'!$Q$614</f>
        <v>0</v>
      </c>
      <c r="D65" s="288">
        <v>0.1</v>
      </c>
      <c r="E65" s="262">
        <f>IFERROR('Daily data input'!$W$615*100," ")</f>
        <v>0.83916083916083917</v>
      </c>
      <c r="F65" s="293">
        <f t="shared" si="6"/>
        <v>5.6999999999999957</v>
      </c>
      <c r="G65" s="270">
        <f>'Daily data input'!$Q$615</f>
        <v>0</v>
      </c>
      <c r="H65" s="293">
        <f>IF('Daily data input'!$Q$8='pull down menu'!$A$5,Standards!O63,IF('Daily data input'!$Q$8='pull down menu'!$A$6,Standards!Y63,IF('Daily data input'!$Q$8='pull down menu'!$A$4,Standards!E63,IF('Daily data input'!$Q$8='pull down menu'!$A$7,Standards!AI63,IF('Daily data input'!$Q$8='pull down menu'!$A$8,Standards!AS63,IF('Daily data input'!$Q$8='pull down menu'!$A$9,Standards!BC63,IF('Daily data input'!$Q$8='pull down menu'!$A$10,Standards!BM63,IF('Daily data input'!$Q$8='pull down menu'!$A$11,Standards!BW63,IF('Daily data input'!$Q$8='pull down menu'!$A$12,Standards!CG63,IF('Daily data input'!$Q$8='pull down menu'!$A$13,Standards!CQ63,IF('Daily data input'!$Q$8='pull down menu'!$A$14,Standards!DA63,IF('Daily data input'!$Q$8='pull down menu'!$A$15,Standards!DK63,IF('Daily data input'!$Q$8='pull down menu'!$A$16,Standards!DU63,IF('Daily data input'!$Q$8='pull down menu'!$A$17,Standards!EE63,IF('Daily data input'!$Q$8='pull down menu'!$A$18,Standards!EO63)))))))))))))))</f>
        <v>78.5</v>
      </c>
      <c r="I65" s="184">
        <f>'Daily data input'!$Q$616</f>
        <v>0</v>
      </c>
      <c r="J65" s="270">
        <f>'Daily data input'!$Q$617</f>
        <v>0</v>
      </c>
      <c r="K65" s="293">
        <f>IF('Daily data input'!$Q$8='pull down menu'!$A$5,Standards!P63,IF('Daily data input'!$Q$8='pull down menu'!$A$6,Standards!Z63,IF('Daily data input'!$Q$8='pull down menu'!$A$4,Standards!F63,IF('Daily data input'!$Q$8='pull down menu'!$A$7,Standards!AJ63,IF('Daily data input'!$Q$8='pull down menu'!$A$8,Standards!AT63,IF('Daily data input'!$Q$8='pull down menu'!$A$9,Standards!BD63,IF('Daily data input'!$Q$8='pull down menu'!$A$10,Standards!BN63,IF('Daily data input'!$Q$8='pull down menu'!$A$11,Standards!BX63,IF('Daily data input'!$Q$8='pull down menu'!$A$12,Standards!CH63,IF('Daily data input'!$Q$8='pull down menu'!$A$13,Standards!CR63,IF('Daily data input'!$Q$8='pull down menu'!$A$14,Standards!DB63,IF('Daily data input'!$Q$8='pull down menu'!$A$15,Standards!DL63,IF('Daily data input'!$Q$8='pull down menu'!$A$16,Standards!DV63,IF('Daily data input'!$Q$8='pull down menu'!$A$17,Standards!EF63,IF('Daily data input'!$Q$8='pull down menu'!$A$18,Standards!EP63)))))))))))))))</f>
        <v>64.399997711181641</v>
      </c>
      <c r="L65" s="270">
        <f t="shared" si="9"/>
        <v>0</v>
      </c>
      <c r="M65" s="293">
        <f t="shared" si="7"/>
        <v>50.553998203277587</v>
      </c>
      <c r="N65" s="185">
        <f>'Daily data input'!$Q$619</f>
        <v>0</v>
      </c>
      <c r="O65" s="299">
        <f>IF('Daily data input'!$Q$8='pull down menu'!$A$5,Standards!R63,IF('Daily data input'!$Q$8='pull down menu'!$A$6,Standards!AB63,IF('Daily data input'!$Q$8='pull down menu'!$A$4,Standards!H63,IF('Daily data input'!$Q$8='pull down menu'!$A$7,Standards!AL63,IF('Daily data input'!$Q$8='pull down menu'!$A$8,Standards!AV63,IF('Daily data input'!$Q$8='pull down menu'!$A$9,Standards!BF63,IF('Daily data input'!$Q$8='pull down menu'!$A$10,Standards!BP63,IF('Daily data input'!$Q$8='pull down menu'!$A$11,Standards!BZ63,IF('Daily data input'!$Q$8='pull down menu'!$A$12,Standards!CJ63,IF('Daily data input'!$Q$8='pull down menu'!$A$13,Standards!CT63,IF('Daily data input'!$Q$8='pull down menu'!$A$14,Standards!DD63,IF('Daily data input'!$Q$8='pull down menu'!$A$15,Standards!DN63,IF('Daily data input'!$Q$8='pull down menu'!$A$16,Standards!DX63,IF('Daily data input'!$Q$8='pull down menu'!$A$17,Standards!EH63,IF('Daily data input'!$Q$8='pull down menu'!$A$18,Standards!ER63)))))))))))))))</f>
        <v>125</v>
      </c>
      <c r="P65" s="185" t="str">
        <f t="shared" si="10"/>
        <v xml:space="preserve"> </v>
      </c>
      <c r="Q65" s="299">
        <f t="shared" si="8"/>
        <v>2.4726036405147442</v>
      </c>
      <c r="R65" s="186">
        <f>'Daily data input'!$J$621</f>
        <v>0</v>
      </c>
      <c r="S65" s="305">
        <f t="shared" si="4"/>
        <v>1.8</v>
      </c>
      <c r="T65" s="276">
        <f>IFERROR('Daily data input'!$X$620," ")</f>
        <v>218.76128555910833</v>
      </c>
      <c r="U65" s="299">
        <f>IF('Daily data input'!$Q$8='pull down menu'!$A$5,Standards!U63,IF('Daily data input'!$Q$8='pull down menu'!$A$6,Standards!AE63,IF('Daily data input'!$Q$8='pull down menu'!$A$4,Standards!K63,IF('Daily data input'!$Q$8='pull down menu'!$A$7,Standards!AO63,IF('Daily data input'!$Q$8='pull down menu'!$A$8,Standards!AY63,IF('Daily data input'!$Q$8='pull down menu'!$A$9,Standards!BI63,IF('Daily data input'!$Q$8='pull down menu'!$A$10,Standards!BS63,IF('Daily data input'!$Q$8='pull down menu'!$A$11,Standards!CC63,IF('Daily data input'!$Q$8='pull down menu'!$A$12,Standards!CM63,IF('Daily data input'!$Q$8='pull down menu'!$A$13,Standards!CW63,IF('Daily data input'!$Q$8='pull down menu'!$A$14,Standards!DG63,IF('Daily data input'!$Q$8='pull down menu'!$A$15,Standards!DQ63,IF('Daily data input'!$Q$8='pull down menu'!$A$16,Standards!EA63,IF('Daily data input'!$Q$8='pull down menu'!$A$17,Standards!EK63,IF('Daily data input'!$Q$8='pull down menu'!$A$18,Standards!EU63)))))))))))))))</f>
        <v>338.90500000000003</v>
      </c>
      <c r="V65" s="276">
        <f>IFERROR('Daily data input'!$W$616," ")</f>
        <v>217.6090909090909</v>
      </c>
      <c r="W65" s="299">
        <f>IF('Daily data input'!$Q$8='pull down menu'!$A$5,Standards!W63,IF('Daily data input'!$Q$8='pull down menu'!$A$6,Standards!AG63,IF('Daily data input'!$Q$8='pull down menu'!$A$4,Standards!M63,IF('Daily data input'!$Q$8='pull down menu'!$A$7,Standards!AQ63,IF('Daily data input'!$Q$8='pull down menu'!$A$8,Standards!BA63,IF('Daily data input'!$Q$8='pull down menu'!$A$9,Standards!BK63,IF('Daily data input'!$Q$8='pull down menu'!$A$10,Standards!BU63,IF('Daily data input'!$Q$8='pull down menu'!$A$11,Standards!CE63,IF('Daily data input'!$Q$8='pull down menu'!$A$12,Standards!CO63,IF('Daily data input'!$Q$8='pull down menu'!$A$13,Standards!CY63,IF('Daily data input'!$Q$8='pull down menu'!$A$14,Standards!DI63,IF('Daily data input'!$Q$8='pull down menu'!$A$15,Standards!DS63,IF('Daily data input'!$Q$8='pull down menu'!$A$16,Standards!EC63,IF('Daily data input'!$Q$8='pull down menu'!$A$17,Standards!EM63,IF('Daily data input'!$Q$8='pull down menu'!$A$18,Standards!EW63)))))))))))))))</f>
        <v>329.61351500000001</v>
      </c>
      <c r="X65" s="282">
        <f>'Daily data input'!$Q$621</f>
        <v>0</v>
      </c>
      <c r="Y65" s="312">
        <f>IF('Daily data input'!$Q$8='pull down menu'!$A$5,Standards!X63,IF('Daily data input'!$Q$8='pull down menu'!$A$6,Standards!AH63,IF('Daily data input'!$Q$8='pull down menu'!$A$4,Standards!N63,IF('Daily data input'!$Q$8='pull down menu'!$A$7,Standards!AR63,IF('Daily data input'!$Q$8='pull down menu'!$A$8,Standards!BB63,IF('Daily data input'!$Q$8='pull down menu'!$A$9,Standards!BL63,IF('Daily data input'!$Q$8='pull down menu'!$A$10,Standards!BV63,IF('Daily data input'!$Q$8='pull down menu'!$A$11,Standards!CF63,IF('Daily data input'!$Q$8='pull down menu'!$A$12,Standards!CP63,IF('Daily data input'!$Q$8='pull down menu'!$A$13,Standards!CZ63,IF('Daily data input'!$Q$8='pull down menu'!$A$14,Standards!DJ63,IF('Daily data input'!$Q$8='pull down menu'!$A$15,Standards!DT63,IF('Daily data input'!$Q$8='pull down menu'!$A$16,Standards!ED63,IF('Daily data input'!$Q$8='pull down menu'!$A$17,Standards!EN63,IF('Daily data input'!$Q$8='pull down menu'!$A$18,Standards!EX63)))))))))))))))</f>
        <v>1969.9999690055847</v>
      </c>
      <c r="AA65" s="258">
        <f t="shared" si="2"/>
        <v>0</v>
      </c>
      <c r="AB65" s="256">
        <f t="shared" si="3"/>
        <v>225</v>
      </c>
    </row>
    <row r="66" spans="2:28" ht="15" customHeight="1" x14ac:dyDescent="0.3">
      <c r="B66" s="187">
        <f t="shared" si="11"/>
        <v>75</v>
      </c>
      <c r="C66" s="263">
        <f>'Daily data input'!$Q$626</f>
        <v>0</v>
      </c>
      <c r="D66" s="289">
        <v>0.1</v>
      </c>
      <c r="E66" s="263">
        <f>IFERROR('Daily data input'!$W$627*100," ")</f>
        <v>0.83916083916083917</v>
      </c>
      <c r="F66" s="294">
        <f t="shared" si="6"/>
        <v>5.7999999999999954</v>
      </c>
      <c r="G66" s="271">
        <f>'Daily data input'!$Q$627</f>
        <v>0</v>
      </c>
      <c r="H66" s="294">
        <f>IF('Daily data input'!$Q$8='pull down menu'!$A$5,Standards!O64,IF('Daily data input'!$Q$8='pull down menu'!$A$6,Standards!Y64,IF('Daily data input'!$Q$8='pull down menu'!$A$4,Standards!E64,IF('Daily data input'!$Q$8='pull down menu'!$A$7,Standards!AI64,IF('Daily data input'!$Q$8='pull down menu'!$A$8,Standards!AS64,IF('Daily data input'!$Q$8='pull down menu'!$A$9,Standards!BC64,IF('Daily data input'!$Q$8='pull down menu'!$A$10,Standards!BM64,IF('Daily data input'!$Q$8='pull down menu'!$A$11,Standards!BW64,IF('Daily data input'!$Q$8='pull down menu'!$A$12,Standards!CG64,IF('Daily data input'!$Q$8='pull down menu'!$A$13,Standards!CQ64,IF('Daily data input'!$Q$8='pull down menu'!$A$14,Standards!DA64,IF('Daily data input'!$Q$8='pull down menu'!$A$15,Standards!DK64,IF('Daily data input'!$Q$8='pull down menu'!$A$16,Standards!DU64,IF('Daily data input'!$Q$8='pull down menu'!$A$17,Standards!EE64,IF('Daily data input'!$Q$8='pull down menu'!$A$18,Standards!EO64)))))))))))))))</f>
        <v>77.5</v>
      </c>
      <c r="I66" s="188">
        <f>'Daily data input'!$Q$628</f>
        <v>0</v>
      </c>
      <c r="J66" s="271">
        <f>'Daily data input'!$Q$629</f>
        <v>0</v>
      </c>
      <c r="K66" s="294">
        <f>IF('Daily data input'!$Q$8='pull down menu'!$A$5,Standards!P64,IF('Daily data input'!$Q$8='pull down menu'!$A$6,Standards!Z64,IF('Daily data input'!$Q$8='pull down menu'!$A$4,Standards!F64,IF('Daily data input'!$Q$8='pull down menu'!$A$7,Standards!AJ64,IF('Daily data input'!$Q$8='pull down menu'!$A$8,Standards!AT64,IF('Daily data input'!$Q$8='pull down menu'!$A$9,Standards!BD64,IF('Daily data input'!$Q$8='pull down menu'!$A$10,Standards!BN64,IF('Daily data input'!$Q$8='pull down menu'!$A$11,Standards!BX64,IF('Daily data input'!$Q$8='pull down menu'!$A$12,Standards!CH64,IF('Daily data input'!$Q$8='pull down menu'!$A$13,Standards!CR64,IF('Daily data input'!$Q$8='pull down menu'!$A$14,Standards!DB64,IF('Daily data input'!$Q$8='pull down menu'!$A$15,Standards!DL64,IF('Daily data input'!$Q$8='pull down menu'!$A$16,Standards!DV64,IF('Daily data input'!$Q$8='pull down menu'!$A$17,Standards!EF64,IF('Daily data input'!$Q$8='pull down menu'!$A$18,Standards!EP64)))))))))))))))</f>
        <v>64.500001907348633</v>
      </c>
      <c r="L66" s="271">
        <f t="shared" si="9"/>
        <v>0</v>
      </c>
      <c r="M66" s="294">
        <f t="shared" si="7"/>
        <v>49.987501478195192</v>
      </c>
      <c r="N66" s="189">
        <f>'Daily data input'!$Q$631</f>
        <v>0</v>
      </c>
      <c r="O66" s="300">
        <f>IF('Daily data input'!$Q$8='pull down menu'!$A$5,Standards!R64,IF('Daily data input'!$Q$8='pull down menu'!$A$6,Standards!AB64,IF('Daily data input'!$Q$8='pull down menu'!$A$4,Standards!H64,IF('Daily data input'!$Q$8='pull down menu'!$A$7,Standards!AL64,IF('Daily data input'!$Q$8='pull down menu'!$A$8,Standards!AV64,IF('Daily data input'!$Q$8='pull down menu'!$A$9,Standards!BF64,IF('Daily data input'!$Q$8='pull down menu'!$A$10,Standards!BP64,IF('Daily data input'!$Q$8='pull down menu'!$A$11,Standards!BZ64,IF('Daily data input'!$Q$8='pull down menu'!$A$12,Standards!CJ64,IF('Daily data input'!$Q$8='pull down menu'!$A$13,Standards!CT64,IF('Daily data input'!$Q$8='pull down menu'!$A$14,Standards!DD64,IF('Daily data input'!$Q$8='pull down menu'!$A$15,Standards!DN64,IF('Daily data input'!$Q$8='pull down menu'!$A$16,Standards!DX64,IF('Daily data input'!$Q$8='pull down menu'!$A$17,Standards!EH64,IF('Daily data input'!$Q$8='pull down menu'!$A$18,Standards!ER64)))))))))))))))</f>
        <v>125</v>
      </c>
      <c r="P66" s="189" t="str">
        <f t="shared" si="10"/>
        <v xml:space="preserve"> </v>
      </c>
      <c r="Q66" s="300">
        <f t="shared" si="8"/>
        <v>2.5006250823423462</v>
      </c>
      <c r="R66" s="190">
        <f>'Daily data input'!$J$633</f>
        <v>0</v>
      </c>
      <c r="S66" s="306">
        <f t="shared" si="4"/>
        <v>1.8</v>
      </c>
      <c r="T66" s="277">
        <f>IFERROR('Daily data input'!$X$632," ")</f>
        <v>218.76128555910833</v>
      </c>
      <c r="U66" s="300">
        <f>IF('Daily data input'!$Q$8='pull down menu'!$A$5,Standards!U64,IF('Daily data input'!$Q$8='pull down menu'!$A$6,Standards!AE64,IF('Daily data input'!$Q$8='pull down menu'!$A$4,Standards!K64,IF('Daily data input'!$Q$8='pull down menu'!$A$7,Standards!AO64,IF('Daily data input'!$Q$8='pull down menu'!$A$8,Standards!AY64,IF('Daily data input'!$Q$8='pull down menu'!$A$9,Standards!BI64,IF('Daily data input'!$Q$8='pull down menu'!$A$10,Standards!BS64,IF('Daily data input'!$Q$8='pull down menu'!$A$11,Standards!CC64,IF('Daily data input'!$Q$8='pull down menu'!$A$12,Standards!CM64,IF('Daily data input'!$Q$8='pull down menu'!$A$13,Standards!CW64,IF('Daily data input'!$Q$8='pull down menu'!$A$14,Standards!DG64,IF('Daily data input'!$Q$8='pull down menu'!$A$15,Standards!DQ64,IF('Daily data input'!$Q$8='pull down menu'!$A$16,Standards!EA64,IF('Daily data input'!$Q$8='pull down menu'!$A$17,Standards!EK64,IF('Daily data input'!$Q$8='pull down menu'!$A$18,Standards!EU64)))))))))))))))</f>
        <v>344.33000000000004</v>
      </c>
      <c r="V66" s="277">
        <f>IFERROR('Daily data input'!$W$628," ")</f>
        <v>217.6090909090909</v>
      </c>
      <c r="W66" s="300">
        <f>IF('Daily data input'!$Q$8='pull down menu'!$A$5,Standards!W64,IF('Daily data input'!$Q$8='pull down menu'!$A$6,Standards!AG64,IF('Daily data input'!$Q$8='pull down menu'!$A$4,Standards!M64,IF('Daily data input'!$Q$8='pull down menu'!$A$7,Standards!AQ64,IF('Daily data input'!$Q$8='pull down menu'!$A$8,Standards!BA64,IF('Daily data input'!$Q$8='pull down menu'!$A$9,Standards!BK64,IF('Daily data input'!$Q$8='pull down menu'!$A$10,Standards!BU64,IF('Daily data input'!$Q$8='pull down menu'!$A$11,Standards!CE64,IF('Daily data input'!$Q$8='pull down menu'!$A$12,Standards!CO64,IF('Daily data input'!$Q$8='pull down menu'!$A$13,Standards!CY64,IF('Daily data input'!$Q$8='pull down menu'!$A$14,Standards!DI64,IF('Daily data input'!$Q$8='pull down menu'!$A$15,Standards!DS64,IF('Daily data input'!$Q$8='pull down menu'!$A$16,Standards!EC64,IF('Daily data input'!$Q$8='pull down menu'!$A$17,Standards!EM64,IF('Daily data input'!$Q$8='pull down menu'!$A$18,Standards!EW64)))))))))))))))</f>
        <v>334.73471499999999</v>
      </c>
      <c r="X66" s="283">
        <f>'Daily data input'!$Q$633</f>
        <v>0</v>
      </c>
      <c r="Y66" s="313">
        <f>IF('Daily data input'!$Q$8='pull down menu'!$A$5,Standards!X64,IF('Daily data input'!$Q$8='pull down menu'!$A$6,Standards!AH64,IF('Daily data input'!$Q$8='pull down menu'!$A$4,Standards!N64,IF('Daily data input'!$Q$8='pull down menu'!$A$7,Standards!AR64,IF('Daily data input'!$Q$8='pull down menu'!$A$8,Standards!BB64,IF('Daily data input'!$Q$8='pull down menu'!$A$9,Standards!BL64,IF('Daily data input'!$Q$8='pull down menu'!$A$10,Standards!BV64,IF('Daily data input'!$Q$8='pull down menu'!$A$11,Standards!CF64,IF('Daily data input'!$Q$8='pull down menu'!$A$12,Standards!CP64,IF('Daily data input'!$Q$8='pull down menu'!$A$13,Standards!CZ64,IF('Daily data input'!$Q$8='pull down menu'!$A$14,Standards!DJ64,IF('Daily data input'!$Q$8='pull down menu'!$A$15,Standards!DT64,IF('Daily data input'!$Q$8='pull down menu'!$A$16,Standards!ED64,IF('Daily data input'!$Q$8='pull down menu'!$A$17,Standards!EN64,IF('Daily data input'!$Q$8='pull down menu'!$A$18,Standards!EX64)))))))))))))))</f>
        <v>1969.9999690055847</v>
      </c>
      <c r="AA66" s="258">
        <f t="shared" si="2"/>
        <v>0</v>
      </c>
      <c r="AB66" s="256">
        <f t="shared" si="3"/>
        <v>225</v>
      </c>
    </row>
    <row r="67" spans="2:28" ht="15" customHeight="1" x14ac:dyDescent="0.3">
      <c r="B67" s="183">
        <f t="shared" si="11"/>
        <v>76</v>
      </c>
      <c r="C67" s="262">
        <f>'Daily data input'!$Q$636</f>
        <v>0</v>
      </c>
      <c r="D67" s="288">
        <v>0.1</v>
      </c>
      <c r="E67" s="262">
        <f>IFERROR('Daily data input'!$W$637*100," ")</f>
        <v>0.83916083916083917</v>
      </c>
      <c r="F67" s="293">
        <f t="shared" si="6"/>
        <v>5.899999999999995</v>
      </c>
      <c r="G67" s="270">
        <f>'Daily data input'!$Q$637</f>
        <v>0</v>
      </c>
      <c r="H67" s="293">
        <f>IF('Daily data input'!$Q$8='pull down menu'!$A$5,Standards!O65,IF('Daily data input'!$Q$8='pull down menu'!$A$6,Standards!Y65,IF('Daily data input'!$Q$8='pull down menu'!$A$4,Standards!E65,IF('Daily data input'!$Q$8='pull down menu'!$A$7,Standards!AI65,IF('Daily data input'!$Q$8='pull down menu'!$A$8,Standards!AS65,IF('Daily data input'!$Q$8='pull down menu'!$A$9,Standards!BC65,IF('Daily data input'!$Q$8='pull down menu'!$A$10,Standards!BM65,IF('Daily data input'!$Q$8='pull down menu'!$A$11,Standards!BW65,IF('Daily data input'!$Q$8='pull down menu'!$A$12,Standards!CG65,IF('Daily data input'!$Q$8='pull down menu'!$A$13,Standards!CQ65,IF('Daily data input'!$Q$8='pull down menu'!$A$14,Standards!DA65,IF('Daily data input'!$Q$8='pull down menu'!$A$15,Standards!DK65,IF('Daily data input'!$Q$8='pull down menu'!$A$16,Standards!DU65,IF('Daily data input'!$Q$8='pull down menu'!$A$17,Standards!EE65,IF('Daily data input'!$Q$8='pull down menu'!$A$18,Standards!EO65)))))))))))))))</f>
        <v>77</v>
      </c>
      <c r="I67" s="184">
        <f>'Daily data input'!$Q$638</f>
        <v>0</v>
      </c>
      <c r="J67" s="270">
        <f>'Daily data input'!$Q$639</f>
        <v>0</v>
      </c>
      <c r="K67" s="293">
        <f>IF('Daily data input'!$Q$8='pull down menu'!$A$5,Standards!P65,IF('Daily data input'!$Q$8='pull down menu'!$A$6,Standards!Z65,IF('Daily data input'!$Q$8='pull down menu'!$A$4,Standards!F65,IF('Daily data input'!$Q$8='pull down menu'!$A$7,Standards!AJ65,IF('Daily data input'!$Q$8='pull down menu'!$A$8,Standards!AT65,IF('Daily data input'!$Q$8='pull down menu'!$A$9,Standards!BD65,IF('Daily data input'!$Q$8='pull down menu'!$A$10,Standards!BN65,IF('Daily data input'!$Q$8='pull down menu'!$A$11,Standards!BX65,IF('Daily data input'!$Q$8='pull down menu'!$A$12,Standards!CH65,IF('Daily data input'!$Q$8='pull down menu'!$A$13,Standards!CR65,IF('Daily data input'!$Q$8='pull down menu'!$A$14,Standards!DB65,IF('Daily data input'!$Q$8='pull down menu'!$A$15,Standards!DL65,IF('Daily data input'!$Q$8='pull down menu'!$A$16,Standards!DV65,IF('Daily data input'!$Q$8='pull down menu'!$A$17,Standards!EF65,IF('Daily data input'!$Q$8='pull down menu'!$A$18,Standards!EP65)))))))))))))))</f>
        <v>64.500001907348633</v>
      </c>
      <c r="L67" s="270">
        <f t="shared" si="9"/>
        <v>0</v>
      </c>
      <c r="M67" s="293">
        <f t="shared" si="7"/>
        <v>49.665001468658446</v>
      </c>
      <c r="N67" s="185">
        <f>'Daily data input'!$Q$641</f>
        <v>0</v>
      </c>
      <c r="O67" s="299">
        <f>IF('Daily data input'!$Q$8='pull down menu'!$A$5,Standards!R65,IF('Daily data input'!$Q$8='pull down menu'!$A$6,Standards!AB65,IF('Daily data input'!$Q$8='pull down menu'!$A$4,Standards!H65,IF('Daily data input'!$Q$8='pull down menu'!$A$7,Standards!AL65,IF('Daily data input'!$Q$8='pull down menu'!$A$8,Standards!AV65,IF('Daily data input'!$Q$8='pull down menu'!$A$9,Standards!BF65,IF('Daily data input'!$Q$8='pull down menu'!$A$10,Standards!BP65,IF('Daily data input'!$Q$8='pull down menu'!$A$11,Standards!BZ65,IF('Daily data input'!$Q$8='pull down menu'!$A$12,Standards!CJ65,IF('Daily data input'!$Q$8='pull down menu'!$A$13,Standards!CT65,IF('Daily data input'!$Q$8='pull down menu'!$A$14,Standards!DD65,IF('Daily data input'!$Q$8='pull down menu'!$A$15,Standards!DN65,IF('Daily data input'!$Q$8='pull down menu'!$A$16,Standards!DX65,IF('Daily data input'!$Q$8='pull down menu'!$A$17,Standards!EH65,IF('Daily data input'!$Q$8='pull down menu'!$A$18,Standards!ER65)))))))))))))))</f>
        <v>125</v>
      </c>
      <c r="P67" s="185" t="str">
        <f t="shared" si="10"/>
        <v xml:space="preserve"> </v>
      </c>
      <c r="Q67" s="299">
        <f t="shared" si="8"/>
        <v>2.5168629075523614</v>
      </c>
      <c r="R67" s="186">
        <f>'Daily data input'!$J$643</f>
        <v>0</v>
      </c>
      <c r="S67" s="305">
        <f t="shared" si="4"/>
        <v>1.8</v>
      </c>
      <c r="T67" s="276">
        <f>IFERROR('Daily data input'!$X$642," ")</f>
        <v>218.76128555910833</v>
      </c>
      <c r="U67" s="299">
        <f>IF('Daily data input'!$Q$8='pull down menu'!$A$5,Standards!U65,IF('Daily data input'!$Q$8='pull down menu'!$A$6,Standards!AE65,IF('Daily data input'!$Q$8='pull down menu'!$A$4,Standards!K65,IF('Daily data input'!$Q$8='pull down menu'!$A$7,Standards!AO65,IF('Daily data input'!$Q$8='pull down menu'!$A$8,Standards!AY65,IF('Daily data input'!$Q$8='pull down menu'!$A$9,Standards!BI65,IF('Daily data input'!$Q$8='pull down menu'!$A$10,Standards!BS65,IF('Daily data input'!$Q$8='pull down menu'!$A$11,Standards!CC65,IF('Daily data input'!$Q$8='pull down menu'!$A$12,Standards!CM65,IF('Daily data input'!$Q$8='pull down menu'!$A$13,Standards!CW65,IF('Daily data input'!$Q$8='pull down menu'!$A$14,Standards!DG65,IF('Daily data input'!$Q$8='pull down menu'!$A$15,Standards!DQ65,IF('Daily data input'!$Q$8='pull down menu'!$A$16,Standards!EA65,IF('Daily data input'!$Q$8='pull down menu'!$A$17,Standards!EK65,IF('Daily data input'!$Q$8='pull down menu'!$A$18,Standards!EU65)))))))))))))))</f>
        <v>349.72</v>
      </c>
      <c r="V67" s="276">
        <f>IFERROR('Daily data input'!$W$638," ")</f>
        <v>217.6090909090909</v>
      </c>
      <c r="W67" s="299">
        <f>IF('Daily data input'!$Q$8='pull down menu'!$A$5,Standards!W65,IF('Daily data input'!$Q$8='pull down menu'!$A$6,Standards!AG65,IF('Daily data input'!$Q$8='pull down menu'!$A$4,Standards!M65,IF('Daily data input'!$Q$8='pull down menu'!$A$7,Standards!AQ65,IF('Daily data input'!$Q$8='pull down menu'!$A$8,Standards!BA65,IF('Daily data input'!$Q$8='pull down menu'!$A$9,Standards!BK65,IF('Daily data input'!$Q$8='pull down menu'!$A$10,Standards!BU65,IF('Daily data input'!$Q$8='pull down menu'!$A$11,Standards!CE65,IF('Daily data input'!$Q$8='pull down menu'!$A$12,Standards!CO65,IF('Daily data input'!$Q$8='pull down menu'!$A$13,Standards!CY65,IF('Daily data input'!$Q$8='pull down menu'!$A$14,Standards!DI65,IF('Daily data input'!$Q$8='pull down menu'!$A$15,Standards!DS65,IF('Daily data input'!$Q$8='pull down menu'!$A$16,Standards!EC65,IF('Daily data input'!$Q$8='pull down menu'!$A$17,Standards!EM65,IF('Daily data input'!$Q$8='pull down menu'!$A$18,Standards!EW65)))))))))))))))</f>
        <v>339.81748499999998</v>
      </c>
      <c r="X67" s="282">
        <f>'Daily data input'!$Q$643</f>
        <v>0</v>
      </c>
      <c r="Y67" s="312">
        <f>IF('Daily data input'!$Q$8='pull down menu'!$A$5,Standards!X65,IF('Daily data input'!$Q$8='pull down menu'!$A$6,Standards!AH65,IF('Daily data input'!$Q$8='pull down menu'!$A$4,Standards!N65,IF('Daily data input'!$Q$8='pull down menu'!$A$7,Standards!AR65,IF('Daily data input'!$Q$8='pull down menu'!$A$8,Standards!BB65,IF('Daily data input'!$Q$8='pull down menu'!$A$9,Standards!BL65,IF('Daily data input'!$Q$8='pull down menu'!$A$10,Standards!BV65,IF('Daily data input'!$Q$8='pull down menu'!$A$11,Standards!CF65,IF('Daily data input'!$Q$8='pull down menu'!$A$12,Standards!CP65,IF('Daily data input'!$Q$8='pull down menu'!$A$13,Standards!CZ65,IF('Daily data input'!$Q$8='pull down menu'!$A$14,Standards!DJ65,IF('Daily data input'!$Q$8='pull down menu'!$A$15,Standards!DT65,IF('Daily data input'!$Q$8='pull down menu'!$A$16,Standards!ED65,IF('Daily data input'!$Q$8='pull down menu'!$A$17,Standards!EN65,IF('Daily data input'!$Q$8='pull down menu'!$A$18,Standards!EX65)))))))))))))))</f>
        <v>1969.9999690055847</v>
      </c>
      <c r="AA67" s="258">
        <f t="shared" si="2"/>
        <v>0</v>
      </c>
      <c r="AB67" s="256">
        <f t="shared" si="3"/>
        <v>225</v>
      </c>
    </row>
    <row r="68" spans="2:28" ht="15" customHeight="1" x14ac:dyDescent="0.3">
      <c r="B68" s="187">
        <f t="shared" si="11"/>
        <v>77</v>
      </c>
      <c r="C68" s="263">
        <f>'Daily data input'!$Q$646</f>
        <v>0</v>
      </c>
      <c r="D68" s="289">
        <v>0.1</v>
      </c>
      <c r="E68" s="263">
        <f>IFERROR('Daily data input'!$W$647*100," ")</f>
        <v>0.83916083916083917</v>
      </c>
      <c r="F68" s="294">
        <f t="shared" si="6"/>
        <v>5.9999999999999947</v>
      </c>
      <c r="G68" s="271">
        <f>'Daily data input'!$Q$647</f>
        <v>0</v>
      </c>
      <c r="H68" s="294">
        <f>IF('Daily data input'!$Q$8='pull down menu'!$A$5,Standards!O66,IF('Daily data input'!$Q$8='pull down menu'!$A$6,Standards!Y66,IF('Daily data input'!$Q$8='pull down menu'!$A$4,Standards!E66,IF('Daily data input'!$Q$8='pull down menu'!$A$7,Standards!AI66,IF('Daily data input'!$Q$8='pull down menu'!$A$8,Standards!AS66,IF('Daily data input'!$Q$8='pull down menu'!$A$9,Standards!BC66,IF('Daily data input'!$Q$8='pull down menu'!$A$10,Standards!BM66,IF('Daily data input'!$Q$8='pull down menu'!$A$11,Standards!BW66,IF('Daily data input'!$Q$8='pull down menu'!$A$12,Standards!CG66,IF('Daily data input'!$Q$8='pull down menu'!$A$13,Standards!CQ66,IF('Daily data input'!$Q$8='pull down menu'!$A$14,Standards!DA66,IF('Daily data input'!$Q$8='pull down menu'!$A$15,Standards!DK66,IF('Daily data input'!$Q$8='pull down menu'!$A$16,Standards!DU66,IF('Daily data input'!$Q$8='pull down menu'!$A$17,Standards!EE66,IF('Daily data input'!$Q$8='pull down menu'!$A$18,Standards!EO66)))))))))))))))</f>
        <v>76</v>
      </c>
      <c r="I68" s="188">
        <f>'Daily data input'!$Q$648</f>
        <v>0</v>
      </c>
      <c r="J68" s="271">
        <f>'Daily data input'!$Q$649</f>
        <v>0</v>
      </c>
      <c r="K68" s="294">
        <f>IF('Daily data input'!$Q$8='pull down menu'!$A$5,Standards!P66,IF('Daily data input'!$Q$8='pull down menu'!$A$6,Standards!Z66,IF('Daily data input'!$Q$8='pull down menu'!$A$4,Standards!F66,IF('Daily data input'!$Q$8='pull down menu'!$A$7,Standards!AJ66,IF('Daily data input'!$Q$8='pull down menu'!$A$8,Standards!AT66,IF('Daily data input'!$Q$8='pull down menu'!$A$9,Standards!BD66,IF('Daily data input'!$Q$8='pull down menu'!$A$10,Standards!BN66,IF('Daily data input'!$Q$8='pull down menu'!$A$11,Standards!BX66,IF('Daily data input'!$Q$8='pull down menu'!$A$12,Standards!CH66,IF('Daily data input'!$Q$8='pull down menu'!$A$13,Standards!CR66,IF('Daily data input'!$Q$8='pull down menu'!$A$14,Standards!DB66,IF('Daily data input'!$Q$8='pull down menu'!$A$15,Standards!DL66,IF('Daily data input'!$Q$8='pull down menu'!$A$16,Standards!DV66,IF('Daily data input'!$Q$8='pull down menu'!$A$17,Standards!EF66,IF('Daily data input'!$Q$8='pull down menu'!$A$18,Standards!EP66)))))))))))))))</f>
        <v>64.600000381469727</v>
      </c>
      <c r="L68" s="271">
        <f t="shared" si="9"/>
        <v>0</v>
      </c>
      <c r="M68" s="294">
        <f t="shared" si="7"/>
        <v>49.096000289916994</v>
      </c>
      <c r="N68" s="189">
        <f>'Daily data input'!$Q$651</f>
        <v>0</v>
      </c>
      <c r="O68" s="300">
        <f>IF('Daily data input'!$Q$8='pull down menu'!$A$5,Standards!R66,IF('Daily data input'!$Q$8='pull down menu'!$A$6,Standards!AB66,IF('Daily data input'!$Q$8='pull down menu'!$A$4,Standards!H66,IF('Daily data input'!$Q$8='pull down menu'!$A$7,Standards!AL66,IF('Daily data input'!$Q$8='pull down menu'!$A$8,Standards!AV66,IF('Daily data input'!$Q$8='pull down menu'!$A$9,Standards!BF66,IF('Daily data input'!$Q$8='pull down menu'!$A$10,Standards!BP66,IF('Daily data input'!$Q$8='pull down menu'!$A$11,Standards!BZ66,IF('Daily data input'!$Q$8='pull down menu'!$A$12,Standards!CJ66,IF('Daily data input'!$Q$8='pull down menu'!$A$13,Standards!CT66,IF('Daily data input'!$Q$8='pull down menu'!$A$14,Standards!DD66,IF('Daily data input'!$Q$8='pull down menu'!$A$15,Standards!DN66,IF('Daily data input'!$Q$8='pull down menu'!$A$16,Standards!DX66,IF('Daily data input'!$Q$8='pull down menu'!$A$17,Standards!EH66,IF('Daily data input'!$Q$8='pull down menu'!$A$18,Standards!ER66)))))))))))))))</f>
        <v>125</v>
      </c>
      <c r="P68" s="189" t="str">
        <f t="shared" si="10"/>
        <v xml:space="preserve"> </v>
      </c>
      <c r="Q68" s="300">
        <f t="shared" si="8"/>
        <v>2.5460322482862554</v>
      </c>
      <c r="R68" s="190">
        <f>'Daily data input'!$J$653</f>
        <v>0</v>
      </c>
      <c r="S68" s="306">
        <f t="shared" si="4"/>
        <v>1.8</v>
      </c>
      <c r="T68" s="277">
        <f>IFERROR('Daily data input'!$X$652," ")</f>
        <v>218.76128555910833</v>
      </c>
      <c r="U68" s="300">
        <f>IF('Daily data input'!$Q$8='pull down menu'!$A$5,Standards!U66,IF('Daily data input'!$Q$8='pull down menu'!$A$6,Standards!AE66,IF('Daily data input'!$Q$8='pull down menu'!$A$4,Standards!K66,IF('Daily data input'!$Q$8='pull down menu'!$A$7,Standards!AO66,IF('Daily data input'!$Q$8='pull down menu'!$A$8,Standards!AY66,IF('Daily data input'!$Q$8='pull down menu'!$A$9,Standards!BI66,IF('Daily data input'!$Q$8='pull down menu'!$A$10,Standards!BS66,IF('Daily data input'!$Q$8='pull down menu'!$A$11,Standards!CC66,IF('Daily data input'!$Q$8='pull down menu'!$A$12,Standards!CM66,IF('Daily data input'!$Q$8='pull down menu'!$A$13,Standards!CW66,IF('Daily data input'!$Q$8='pull down menu'!$A$14,Standards!DG66,IF('Daily data input'!$Q$8='pull down menu'!$A$15,Standards!DQ66,IF('Daily data input'!$Q$8='pull down menu'!$A$16,Standards!EA66,IF('Daily data input'!$Q$8='pull down menu'!$A$17,Standards!EK66,IF('Daily data input'!$Q$8='pull down menu'!$A$18,Standards!EU66)))))))))))))))</f>
        <v>355.04</v>
      </c>
      <c r="V68" s="277">
        <f>IFERROR('Daily data input'!$W$648," ")</f>
        <v>217.6090909090909</v>
      </c>
      <c r="W68" s="300">
        <f>IF('Daily data input'!$Q$8='pull down menu'!$A$5,Standards!W66,IF('Daily data input'!$Q$8='pull down menu'!$A$6,Standards!AG66,IF('Daily data input'!$Q$8='pull down menu'!$A$4,Standards!M66,IF('Daily data input'!$Q$8='pull down menu'!$A$7,Standards!AQ66,IF('Daily data input'!$Q$8='pull down menu'!$A$8,Standards!BA66,IF('Daily data input'!$Q$8='pull down menu'!$A$9,Standards!BK66,IF('Daily data input'!$Q$8='pull down menu'!$A$10,Standards!BU66,IF('Daily data input'!$Q$8='pull down menu'!$A$11,Standards!CE66,IF('Daily data input'!$Q$8='pull down menu'!$A$12,Standards!CO66,IF('Daily data input'!$Q$8='pull down menu'!$A$13,Standards!CY66,IF('Daily data input'!$Q$8='pull down menu'!$A$14,Standards!DI66,IF('Daily data input'!$Q$8='pull down menu'!$A$15,Standards!DS66,IF('Daily data input'!$Q$8='pull down menu'!$A$16,Standards!EC66,IF('Daily data input'!$Q$8='pull down menu'!$A$17,Standards!EM66,IF('Daily data input'!$Q$8='pull down menu'!$A$18,Standards!EW66)))))))))))))))</f>
        <v>344.82892499999997</v>
      </c>
      <c r="X68" s="283">
        <f>'Daily data input'!$Q$653</f>
        <v>0</v>
      </c>
      <c r="Y68" s="313">
        <f>IF('Daily data input'!$Q$8='pull down menu'!$A$5,Standards!X66,IF('Daily data input'!$Q$8='pull down menu'!$A$6,Standards!AH66,IF('Daily data input'!$Q$8='pull down menu'!$A$4,Standards!N66,IF('Daily data input'!$Q$8='pull down menu'!$A$7,Standards!AR66,IF('Daily data input'!$Q$8='pull down menu'!$A$8,Standards!BB66,IF('Daily data input'!$Q$8='pull down menu'!$A$9,Standards!BL66,IF('Daily data input'!$Q$8='pull down menu'!$A$10,Standards!BV66,IF('Daily data input'!$Q$8='pull down menu'!$A$11,Standards!CF66,IF('Daily data input'!$Q$8='pull down menu'!$A$12,Standards!CP66,IF('Daily data input'!$Q$8='pull down menu'!$A$13,Standards!CZ66,IF('Daily data input'!$Q$8='pull down menu'!$A$14,Standards!DJ66,IF('Daily data input'!$Q$8='pull down menu'!$A$15,Standards!DT66,IF('Daily data input'!$Q$8='pull down menu'!$A$16,Standards!ED66,IF('Daily data input'!$Q$8='pull down menu'!$A$17,Standards!EN66,IF('Daily data input'!$Q$8='pull down menu'!$A$18,Standards!EX66)))))))))))))))</f>
        <v>1969.9999690055847</v>
      </c>
      <c r="AA68" s="258">
        <f t="shared" si="2"/>
        <v>0</v>
      </c>
      <c r="AB68" s="256">
        <f t="shared" si="3"/>
        <v>225</v>
      </c>
    </row>
    <row r="69" spans="2:28" ht="15" customHeight="1" x14ac:dyDescent="0.3">
      <c r="B69" s="183">
        <f t="shared" si="11"/>
        <v>78</v>
      </c>
      <c r="C69" s="262">
        <f>'Daily data input'!$Q$656</f>
        <v>0</v>
      </c>
      <c r="D69" s="288">
        <v>0.1</v>
      </c>
      <c r="E69" s="262">
        <f>IFERROR('Daily data input'!$W$657*100," ")</f>
        <v>0.83916083916083917</v>
      </c>
      <c r="F69" s="293">
        <f t="shared" si="6"/>
        <v>6.0999999999999943</v>
      </c>
      <c r="G69" s="270">
        <f>'Daily data input'!$Q$657</f>
        <v>0</v>
      </c>
      <c r="H69" s="293">
        <f>IF('Daily data input'!$Q$8='pull down menu'!$A$5,Standards!O67,IF('Daily data input'!$Q$8='pull down menu'!$A$6,Standards!Y67,IF('Daily data input'!$Q$8='pull down menu'!$A$4,Standards!E67,IF('Daily data input'!$Q$8='pull down menu'!$A$7,Standards!AI67,IF('Daily data input'!$Q$8='pull down menu'!$A$8,Standards!AS67,IF('Daily data input'!$Q$8='pull down menu'!$A$9,Standards!BC67,IF('Daily data input'!$Q$8='pull down menu'!$A$10,Standards!BM67,IF('Daily data input'!$Q$8='pull down menu'!$A$11,Standards!BW67,IF('Daily data input'!$Q$8='pull down menu'!$A$12,Standards!CG67,IF('Daily data input'!$Q$8='pull down menu'!$A$13,Standards!CQ67,IF('Daily data input'!$Q$8='pull down menu'!$A$14,Standards!DA67,IF('Daily data input'!$Q$8='pull down menu'!$A$15,Standards!DK67,IF('Daily data input'!$Q$8='pull down menu'!$A$16,Standards!DU67,IF('Daily data input'!$Q$8='pull down menu'!$A$17,Standards!EE67,IF('Daily data input'!$Q$8='pull down menu'!$A$18,Standards!EO67)))))))))))))))</f>
        <v>76</v>
      </c>
      <c r="I69" s="184">
        <f>'Daily data input'!$Q$658</f>
        <v>0</v>
      </c>
      <c r="J69" s="270">
        <f>'Daily data input'!$Q$659</f>
        <v>0</v>
      </c>
      <c r="K69" s="293">
        <f>IF('Daily data input'!$Q$8='pull down menu'!$A$5,Standards!P67,IF('Daily data input'!$Q$8='pull down menu'!$A$6,Standards!Z67,IF('Daily data input'!$Q$8='pull down menu'!$A$4,Standards!F67,IF('Daily data input'!$Q$8='pull down menu'!$A$7,Standards!AJ67,IF('Daily data input'!$Q$8='pull down menu'!$A$8,Standards!AT67,IF('Daily data input'!$Q$8='pull down menu'!$A$9,Standards!BD67,IF('Daily data input'!$Q$8='pull down menu'!$A$10,Standards!BN67,IF('Daily data input'!$Q$8='pull down menu'!$A$11,Standards!BX67,IF('Daily data input'!$Q$8='pull down menu'!$A$12,Standards!CH67,IF('Daily data input'!$Q$8='pull down menu'!$A$13,Standards!CR67,IF('Daily data input'!$Q$8='pull down menu'!$A$14,Standards!DB67,IF('Daily data input'!$Q$8='pull down menu'!$A$15,Standards!DL67,IF('Daily data input'!$Q$8='pull down menu'!$A$16,Standards!DV67,IF('Daily data input'!$Q$8='pull down menu'!$A$17,Standards!EF67,IF('Daily data input'!$Q$8='pull down menu'!$A$18,Standards!EP67)))))))))))))))</f>
        <v>64.600000381469727</v>
      </c>
      <c r="L69" s="270">
        <f t="shared" si="9"/>
        <v>0</v>
      </c>
      <c r="M69" s="293">
        <f t="shared" si="7"/>
        <v>49.096000289916994</v>
      </c>
      <c r="N69" s="185">
        <f>'Daily data input'!$Q$661</f>
        <v>0</v>
      </c>
      <c r="O69" s="299">
        <f>IF('Daily data input'!$Q$8='pull down menu'!$A$5,Standards!R67,IF('Daily data input'!$Q$8='pull down menu'!$A$6,Standards!AB67,IF('Daily data input'!$Q$8='pull down menu'!$A$4,Standards!H67,IF('Daily data input'!$Q$8='pull down menu'!$A$7,Standards!AL67,IF('Daily data input'!$Q$8='pull down menu'!$A$8,Standards!AV67,IF('Daily data input'!$Q$8='pull down menu'!$A$9,Standards!BF67,IF('Daily data input'!$Q$8='pull down menu'!$A$10,Standards!BP67,IF('Daily data input'!$Q$8='pull down menu'!$A$11,Standards!BZ67,IF('Daily data input'!$Q$8='pull down menu'!$A$12,Standards!CJ67,IF('Daily data input'!$Q$8='pull down menu'!$A$13,Standards!CT67,IF('Daily data input'!$Q$8='pull down menu'!$A$14,Standards!DD67,IF('Daily data input'!$Q$8='pull down menu'!$A$15,Standards!DN67,IF('Daily data input'!$Q$8='pull down menu'!$A$16,Standards!DX67,IF('Daily data input'!$Q$8='pull down menu'!$A$17,Standards!EH67,IF('Daily data input'!$Q$8='pull down menu'!$A$18,Standards!ER67)))))))))))))))</f>
        <v>125</v>
      </c>
      <c r="P69" s="185" t="str">
        <f t="shared" si="10"/>
        <v xml:space="preserve"> </v>
      </c>
      <c r="Q69" s="299">
        <f t="shared" si="8"/>
        <v>2.5460322482862554</v>
      </c>
      <c r="R69" s="186">
        <f>'Daily data input'!$J$663</f>
        <v>0</v>
      </c>
      <c r="S69" s="305">
        <f t="shared" si="4"/>
        <v>1.8</v>
      </c>
      <c r="T69" s="276">
        <f>IFERROR('Daily data input'!$X$662," ")</f>
        <v>218.76128555910833</v>
      </c>
      <c r="U69" s="299">
        <f>IF('Daily data input'!$Q$8='pull down menu'!$A$5,Standards!U67,IF('Daily data input'!$Q$8='pull down menu'!$A$6,Standards!AE67,IF('Daily data input'!$Q$8='pull down menu'!$A$4,Standards!K67,IF('Daily data input'!$Q$8='pull down menu'!$A$7,Standards!AO67,IF('Daily data input'!$Q$8='pull down menu'!$A$8,Standards!AY67,IF('Daily data input'!$Q$8='pull down menu'!$A$9,Standards!BI67,IF('Daily data input'!$Q$8='pull down menu'!$A$10,Standards!BS67,IF('Daily data input'!$Q$8='pull down menu'!$A$11,Standards!CC67,IF('Daily data input'!$Q$8='pull down menu'!$A$12,Standards!CM67,IF('Daily data input'!$Q$8='pull down menu'!$A$13,Standards!CW67,IF('Daily data input'!$Q$8='pull down menu'!$A$14,Standards!DG67,IF('Daily data input'!$Q$8='pull down menu'!$A$15,Standards!DQ67,IF('Daily data input'!$Q$8='pull down menu'!$A$16,Standards!EA67,IF('Daily data input'!$Q$8='pull down menu'!$A$17,Standards!EK67,IF('Daily data input'!$Q$8='pull down menu'!$A$18,Standards!EU67)))))))))))))))</f>
        <v>360.36</v>
      </c>
      <c r="V69" s="276">
        <f>IFERROR('Daily data input'!$W$658," ")</f>
        <v>217.6090909090909</v>
      </c>
      <c r="W69" s="299">
        <f>IF('Daily data input'!$Q$8='pull down menu'!$A$5,Standards!W67,IF('Daily data input'!$Q$8='pull down menu'!$A$6,Standards!AG67,IF('Daily data input'!$Q$8='pull down menu'!$A$4,Standards!M67,IF('Daily data input'!$Q$8='pull down menu'!$A$7,Standards!AQ67,IF('Daily data input'!$Q$8='pull down menu'!$A$8,Standards!BA67,IF('Daily data input'!$Q$8='pull down menu'!$A$9,Standards!BK67,IF('Daily data input'!$Q$8='pull down menu'!$A$10,Standards!BU67,IF('Daily data input'!$Q$8='pull down menu'!$A$11,Standards!CE67,IF('Daily data input'!$Q$8='pull down menu'!$A$12,Standards!CO67,IF('Daily data input'!$Q$8='pull down menu'!$A$13,Standards!CY67,IF('Daily data input'!$Q$8='pull down menu'!$A$14,Standards!DI67,IF('Daily data input'!$Q$8='pull down menu'!$A$15,Standards!DS67,IF('Daily data input'!$Q$8='pull down menu'!$A$16,Standards!EC67,IF('Daily data input'!$Q$8='pull down menu'!$A$17,Standards!EM67,IF('Daily data input'!$Q$8='pull down menu'!$A$18,Standards!EW67)))))))))))))))</f>
        <v>349.83504499999998</v>
      </c>
      <c r="X69" s="282">
        <f>'Daily data input'!$Q$663</f>
        <v>0</v>
      </c>
      <c r="Y69" s="312">
        <f>IF('Daily data input'!$Q$8='pull down menu'!$A$5,Standards!X67,IF('Daily data input'!$Q$8='pull down menu'!$A$6,Standards!AH67,IF('Daily data input'!$Q$8='pull down menu'!$A$4,Standards!N67,IF('Daily data input'!$Q$8='pull down menu'!$A$7,Standards!AR67,IF('Daily data input'!$Q$8='pull down menu'!$A$8,Standards!BB67,IF('Daily data input'!$Q$8='pull down menu'!$A$9,Standards!BL67,IF('Daily data input'!$Q$8='pull down menu'!$A$10,Standards!BV67,IF('Daily data input'!$Q$8='pull down menu'!$A$11,Standards!CF67,IF('Daily data input'!$Q$8='pull down menu'!$A$12,Standards!CP67,IF('Daily data input'!$Q$8='pull down menu'!$A$13,Standards!CZ67,IF('Daily data input'!$Q$8='pull down menu'!$A$14,Standards!DJ67,IF('Daily data input'!$Q$8='pull down menu'!$A$15,Standards!DT67,IF('Daily data input'!$Q$8='pull down menu'!$A$16,Standards!ED67,IF('Daily data input'!$Q$8='pull down menu'!$A$17,Standards!EN67,IF('Daily data input'!$Q$8='pull down menu'!$A$18,Standards!EX67)))))))))))))))</f>
        <v>1969.9999690055847</v>
      </c>
      <c r="AA69" s="258">
        <f t="shared" si="2"/>
        <v>0</v>
      </c>
      <c r="AB69" s="256">
        <f t="shared" si="3"/>
        <v>225</v>
      </c>
    </row>
    <row r="70" spans="2:28" ht="15" customHeight="1" x14ac:dyDescent="0.3">
      <c r="B70" s="187">
        <f t="shared" si="11"/>
        <v>79</v>
      </c>
      <c r="C70" s="263">
        <f>'Daily data input'!$Q$668</f>
        <v>0</v>
      </c>
      <c r="D70" s="289">
        <v>0.1</v>
      </c>
      <c r="E70" s="263">
        <f>IFERROR('Daily data input'!$W$669*100," ")</f>
        <v>0.83916083916083917</v>
      </c>
      <c r="F70" s="294">
        <f t="shared" si="6"/>
        <v>6.199999999999994</v>
      </c>
      <c r="G70" s="271">
        <f>'Daily data input'!$Q$669</f>
        <v>0</v>
      </c>
      <c r="H70" s="294">
        <f>IF('Daily data input'!$Q$8='pull down menu'!$A$5,Standards!O68,IF('Daily data input'!$Q$8='pull down menu'!$A$6,Standards!Y68,IF('Daily data input'!$Q$8='pull down menu'!$A$4,Standards!E68,IF('Daily data input'!$Q$8='pull down menu'!$A$7,Standards!AI68,IF('Daily data input'!$Q$8='pull down menu'!$A$8,Standards!AS68,IF('Daily data input'!$Q$8='pull down menu'!$A$9,Standards!BC68,IF('Daily data input'!$Q$8='pull down menu'!$A$10,Standards!BM68,IF('Daily data input'!$Q$8='pull down menu'!$A$11,Standards!BW68,IF('Daily data input'!$Q$8='pull down menu'!$A$12,Standards!CG68,IF('Daily data input'!$Q$8='pull down menu'!$A$13,Standards!CQ68,IF('Daily data input'!$Q$8='pull down menu'!$A$14,Standards!DA68,IF('Daily data input'!$Q$8='pull down menu'!$A$15,Standards!DK68,IF('Daily data input'!$Q$8='pull down menu'!$A$16,Standards!DU68,IF('Daily data input'!$Q$8='pull down menu'!$A$17,Standards!EE68,IF('Daily data input'!$Q$8='pull down menu'!$A$18,Standards!EO68)))))))))))))))</f>
        <v>75.5</v>
      </c>
      <c r="I70" s="188">
        <f>'Daily data input'!$Q$670</f>
        <v>0</v>
      </c>
      <c r="J70" s="271">
        <f>'Daily data input'!$Q$671</f>
        <v>0</v>
      </c>
      <c r="K70" s="294">
        <f>IF('Daily data input'!$Q$8='pull down menu'!$A$5,Standards!P68,IF('Daily data input'!$Q$8='pull down menu'!$A$6,Standards!Z68,IF('Daily data input'!$Q$8='pull down menu'!$A$4,Standards!F68,IF('Daily data input'!$Q$8='pull down menu'!$A$7,Standards!AJ68,IF('Daily data input'!$Q$8='pull down menu'!$A$8,Standards!AT68,IF('Daily data input'!$Q$8='pull down menu'!$A$9,Standards!BD68,IF('Daily data input'!$Q$8='pull down menu'!$A$10,Standards!BN68,IF('Daily data input'!$Q$8='pull down menu'!$A$11,Standards!BX68,IF('Daily data input'!$Q$8='pull down menu'!$A$12,Standards!CH68,IF('Daily data input'!$Q$8='pull down menu'!$A$13,Standards!CR68,IF('Daily data input'!$Q$8='pull down menu'!$A$14,Standards!DB68,IF('Daily data input'!$Q$8='pull down menu'!$A$15,Standards!DL68,IF('Daily data input'!$Q$8='pull down menu'!$A$16,Standards!DV68,IF('Daily data input'!$Q$8='pull down menu'!$A$17,Standards!EF68,IF('Daily data input'!$Q$8='pull down menu'!$A$18,Standards!EP68)))))))))))))))</f>
        <v>64.700000762939453</v>
      </c>
      <c r="L70" s="271">
        <f t="shared" si="9"/>
        <v>0</v>
      </c>
      <c r="M70" s="294">
        <f t="shared" si="7"/>
        <v>48.848500576019291</v>
      </c>
      <c r="N70" s="189">
        <f>'Daily data input'!$Q$673</f>
        <v>0</v>
      </c>
      <c r="O70" s="300">
        <f>IF('Daily data input'!$Q$8='pull down menu'!$A$5,Standards!R68,IF('Daily data input'!$Q$8='pull down menu'!$A$6,Standards!AB68,IF('Daily data input'!$Q$8='pull down menu'!$A$4,Standards!H68,IF('Daily data input'!$Q$8='pull down menu'!$A$7,Standards!AL68,IF('Daily data input'!$Q$8='pull down menu'!$A$8,Standards!AV68,IF('Daily data input'!$Q$8='pull down menu'!$A$9,Standards!BF68,IF('Daily data input'!$Q$8='pull down menu'!$A$10,Standards!BP68,IF('Daily data input'!$Q$8='pull down menu'!$A$11,Standards!BZ68,IF('Daily data input'!$Q$8='pull down menu'!$A$12,Standards!CJ68,IF('Daily data input'!$Q$8='pull down menu'!$A$13,Standards!CT68,IF('Daily data input'!$Q$8='pull down menu'!$A$14,Standards!DD68,IF('Daily data input'!$Q$8='pull down menu'!$A$15,Standards!DN68,IF('Daily data input'!$Q$8='pull down menu'!$A$16,Standards!DX68,IF('Daily data input'!$Q$8='pull down menu'!$A$17,Standards!EH68,IF('Daily data input'!$Q$8='pull down menu'!$A$18,Standards!ER68)))))))))))))))</f>
        <v>125</v>
      </c>
      <c r="P70" s="189" t="str">
        <f t="shared" si="10"/>
        <v xml:space="preserve"> </v>
      </c>
      <c r="Q70" s="300">
        <f t="shared" si="8"/>
        <v>2.5589321785931136</v>
      </c>
      <c r="R70" s="190">
        <f>'Daily data input'!$J$675</f>
        <v>0</v>
      </c>
      <c r="S70" s="306">
        <f t="shared" si="4"/>
        <v>1.8</v>
      </c>
      <c r="T70" s="277">
        <f>IFERROR('Daily data input'!$X$674," ")</f>
        <v>218.76128555910833</v>
      </c>
      <c r="U70" s="300">
        <f>IF('Daily data input'!$Q$8='pull down menu'!$A$5,Standards!U68,IF('Daily data input'!$Q$8='pull down menu'!$A$6,Standards!AE68,IF('Daily data input'!$Q$8='pull down menu'!$A$4,Standards!K68,IF('Daily data input'!$Q$8='pull down menu'!$A$7,Standards!AO68,IF('Daily data input'!$Q$8='pull down menu'!$A$8,Standards!AY68,IF('Daily data input'!$Q$8='pull down menu'!$A$9,Standards!BI68,IF('Daily data input'!$Q$8='pull down menu'!$A$10,Standards!BS68,IF('Daily data input'!$Q$8='pull down menu'!$A$11,Standards!CC68,IF('Daily data input'!$Q$8='pull down menu'!$A$12,Standards!CM68,IF('Daily data input'!$Q$8='pull down menu'!$A$13,Standards!CW68,IF('Daily data input'!$Q$8='pull down menu'!$A$14,Standards!DG68,IF('Daily data input'!$Q$8='pull down menu'!$A$15,Standards!DQ68,IF('Daily data input'!$Q$8='pull down menu'!$A$16,Standards!EA68,IF('Daily data input'!$Q$8='pull down menu'!$A$17,Standards!EK68,IF('Daily data input'!$Q$8='pull down menu'!$A$18,Standards!EU68)))))))))))))))</f>
        <v>365.64500000000004</v>
      </c>
      <c r="V70" s="277">
        <f>IFERROR('Daily data input'!$W$670," ")</f>
        <v>217.6090909090909</v>
      </c>
      <c r="W70" s="300">
        <f>IF('Daily data input'!$Q$8='pull down menu'!$A$5,Standards!W68,IF('Daily data input'!$Q$8='pull down menu'!$A$6,Standards!AG68,IF('Daily data input'!$Q$8='pull down menu'!$A$4,Standards!M68,IF('Daily data input'!$Q$8='pull down menu'!$A$7,Standards!AQ68,IF('Daily data input'!$Q$8='pull down menu'!$A$8,Standards!BA68,IF('Daily data input'!$Q$8='pull down menu'!$A$9,Standards!BK68,IF('Daily data input'!$Q$8='pull down menu'!$A$10,Standards!BU68,IF('Daily data input'!$Q$8='pull down menu'!$A$11,Standards!CE68,IF('Daily data input'!$Q$8='pull down menu'!$A$12,Standards!CO68,IF('Daily data input'!$Q$8='pull down menu'!$A$13,Standards!CY68,IF('Daily data input'!$Q$8='pull down menu'!$A$14,Standards!DI68,IF('Daily data input'!$Q$8='pull down menu'!$A$15,Standards!DS68,IF('Daily data input'!$Q$8='pull down menu'!$A$16,Standards!EC68,IF('Daily data input'!$Q$8='pull down menu'!$A$17,Standards!EM68,IF('Daily data input'!$Q$8='pull down menu'!$A$18,Standards!EW68)))))))))))))))</f>
        <v>354.80294499999997</v>
      </c>
      <c r="X70" s="283">
        <f>'Daily data input'!$Q$675</f>
        <v>0</v>
      </c>
      <c r="Y70" s="313">
        <f>IF('Daily data input'!$Q$8='pull down menu'!$A$5,Standards!X68,IF('Daily data input'!$Q$8='pull down menu'!$A$6,Standards!AH68,IF('Daily data input'!$Q$8='pull down menu'!$A$4,Standards!N68,IF('Daily data input'!$Q$8='pull down menu'!$A$7,Standards!AR68,IF('Daily data input'!$Q$8='pull down menu'!$A$8,Standards!BB68,IF('Daily data input'!$Q$8='pull down menu'!$A$9,Standards!BL68,IF('Daily data input'!$Q$8='pull down menu'!$A$10,Standards!BV68,IF('Daily data input'!$Q$8='pull down menu'!$A$11,Standards!CF68,IF('Daily data input'!$Q$8='pull down menu'!$A$12,Standards!CP68,IF('Daily data input'!$Q$8='pull down menu'!$A$13,Standards!CZ68,IF('Daily data input'!$Q$8='pull down menu'!$A$14,Standards!DJ68,IF('Daily data input'!$Q$8='pull down menu'!$A$15,Standards!DT68,IF('Daily data input'!$Q$8='pull down menu'!$A$16,Standards!ED68,IF('Daily data input'!$Q$8='pull down menu'!$A$17,Standards!EN68,IF('Daily data input'!$Q$8='pull down menu'!$A$18,Standards!EX68)))))))))))))))</f>
        <v>1969.9999690055847</v>
      </c>
      <c r="AA70" s="258">
        <f t="shared" si="2"/>
        <v>0</v>
      </c>
      <c r="AB70" s="256">
        <f t="shared" si="3"/>
        <v>225</v>
      </c>
    </row>
    <row r="71" spans="2:28" ht="15" customHeight="1" x14ac:dyDescent="0.3">
      <c r="B71" s="183">
        <f t="shared" si="11"/>
        <v>80</v>
      </c>
      <c r="C71" s="262">
        <f>'Daily data input'!$Q$678</f>
        <v>0</v>
      </c>
      <c r="D71" s="288">
        <v>0.1</v>
      </c>
      <c r="E71" s="262">
        <f>IFERROR('Daily data input'!$W$679*100," ")</f>
        <v>0.83916083916083917</v>
      </c>
      <c r="F71" s="293">
        <f t="shared" si="6"/>
        <v>6.2999999999999936</v>
      </c>
      <c r="G71" s="270">
        <f>'Daily data input'!$Q$679</f>
        <v>0</v>
      </c>
      <c r="H71" s="293">
        <f>IF('Daily data input'!$Q$8='pull down menu'!$A$5,Standards!O69,IF('Daily data input'!$Q$8='pull down menu'!$A$6,Standards!Y69,IF('Daily data input'!$Q$8='pull down menu'!$A$4,Standards!E69,IF('Daily data input'!$Q$8='pull down menu'!$A$7,Standards!AI69,IF('Daily data input'!$Q$8='pull down menu'!$A$8,Standards!AS69,IF('Daily data input'!$Q$8='pull down menu'!$A$9,Standards!BC69,IF('Daily data input'!$Q$8='pull down menu'!$A$10,Standards!BM69,IF('Daily data input'!$Q$8='pull down menu'!$A$11,Standards!BW69,IF('Daily data input'!$Q$8='pull down menu'!$A$12,Standards!CG69,IF('Daily data input'!$Q$8='pull down menu'!$A$13,Standards!CQ69,IF('Daily data input'!$Q$8='pull down menu'!$A$14,Standards!DA69,IF('Daily data input'!$Q$8='pull down menu'!$A$15,Standards!DK69,IF('Daily data input'!$Q$8='pull down menu'!$A$16,Standards!DU69,IF('Daily data input'!$Q$8='pull down menu'!$A$17,Standards!EE69,IF('Daily data input'!$Q$8='pull down menu'!$A$18,Standards!EO69)))))))))))))))</f>
        <v>75</v>
      </c>
      <c r="I71" s="184">
        <f>'Daily data input'!$Q$680</f>
        <v>0</v>
      </c>
      <c r="J71" s="270">
        <f>'Daily data input'!$Q$681</f>
        <v>0</v>
      </c>
      <c r="K71" s="293">
        <f>IF('Daily data input'!$Q$8='pull down menu'!$A$5,Standards!P69,IF('Daily data input'!$Q$8='pull down menu'!$A$6,Standards!Z69,IF('Daily data input'!$Q$8='pull down menu'!$A$4,Standards!F69,IF('Daily data input'!$Q$8='pull down menu'!$A$7,Standards!AJ69,IF('Daily data input'!$Q$8='pull down menu'!$A$8,Standards!AT69,IF('Daily data input'!$Q$8='pull down menu'!$A$9,Standards!BD69,IF('Daily data input'!$Q$8='pull down menu'!$A$10,Standards!BN69,IF('Daily data input'!$Q$8='pull down menu'!$A$11,Standards!BX69,IF('Daily data input'!$Q$8='pull down menu'!$A$12,Standards!CH69,IF('Daily data input'!$Q$8='pull down menu'!$A$13,Standards!CR69,IF('Daily data input'!$Q$8='pull down menu'!$A$14,Standards!DB69,IF('Daily data input'!$Q$8='pull down menu'!$A$15,Standards!DL69,IF('Daily data input'!$Q$8='pull down menu'!$A$16,Standards!DV69,IF('Daily data input'!$Q$8='pull down menu'!$A$17,Standards!EF69,IF('Daily data input'!$Q$8='pull down menu'!$A$18,Standards!EP69)))))))))))))))</f>
        <v>64.799999237060547</v>
      </c>
      <c r="L71" s="270">
        <f t="shared" si="9"/>
        <v>0</v>
      </c>
      <c r="M71" s="293">
        <f t="shared" si="7"/>
        <v>48.59999942779541</v>
      </c>
      <c r="N71" s="185">
        <f>'Daily data input'!$Q$683</f>
        <v>0</v>
      </c>
      <c r="O71" s="299">
        <f>IF('Daily data input'!$Q$8='pull down menu'!$A$5,Standards!R69,IF('Daily data input'!$Q$8='pull down menu'!$A$6,Standards!AB69,IF('Daily data input'!$Q$8='pull down menu'!$A$4,Standards!H69,IF('Daily data input'!$Q$8='pull down menu'!$A$7,Standards!AL69,IF('Daily data input'!$Q$8='pull down menu'!$A$8,Standards!AV69,IF('Daily data input'!$Q$8='pull down menu'!$A$9,Standards!BF69,IF('Daily data input'!$Q$8='pull down menu'!$A$10,Standards!BP69,IF('Daily data input'!$Q$8='pull down menu'!$A$11,Standards!BZ69,IF('Daily data input'!$Q$8='pull down menu'!$A$12,Standards!CJ69,IF('Daily data input'!$Q$8='pull down menu'!$A$13,Standards!CT69,IF('Daily data input'!$Q$8='pull down menu'!$A$14,Standards!DD69,IF('Daily data input'!$Q$8='pull down menu'!$A$15,Standards!DN69,IF('Daily data input'!$Q$8='pull down menu'!$A$16,Standards!DX69,IF('Daily data input'!$Q$8='pull down menu'!$A$17,Standards!EH69,IF('Daily data input'!$Q$8='pull down menu'!$A$18,Standards!ER69)))))))))))))))</f>
        <v>125</v>
      </c>
      <c r="P71" s="185" t="str">
        <f t="shared" si="10"/>
        <v xml:space="preserve"> </v>
      </c>
      <c r="Q71" s="299">
        <f t="shared" si="8"/>
        <v>2.5720164911876471</v>
      </c>
      <c r="R71" s="186">
        <f>'Daily data input'!$J$685</f>
        <v>0</v>
      </c>
      <c r="S71" s="305">
        <f t="shared" si="4"/>
        <v>1.8</v>
      </c>
      <c r="T71" s="276">
        <f>IFERROR('Daily data input'!$X$684," ")</f>
        <v>218.76128555910833</v>
      </c>
      <c r="U71" s="299">
        <f>IF('Daily data input'!$Q$8='pull down menu'!$A$5,Standards!U69,IF('Daily data input'!$Q$8='pull down menu'!$A$6,Standards!AE69,IF('Daily data input'!$Q$8='pull down menu'!$A$4,Standards!K69,IF('Daily data input'!$Q$8='pull down menu'!$A$7,Standards!AO69,IF('Daily data input'!$Q$8='pull down menu'!$A$8,Standards!AY69,IF('Daily data input'!$Q$8='pull down menu'!$A$9,Standards!BI69,IF('Daily data input'!$Q$8='pull down menu'!$A$10,Standards!BS69,IF('Daily data input'!$Q$8='pull down menu'!$A$11,Standards!CC69,IF('Daily data input'!$Q$8='pull down menu'!$A$12,Standards!CM69,IF('Daily data input'!$Q$8='pull down menu'!$A$13,Standards!CW69,IF('Daily data input'!$Q$8='pull down menu'!$A$14,Standards!DG69,IF('Daily data input'!$Q$8='pull down menu'!$A$15,Standards!DQ69,IF('Daily data input'!$Q$8='pull down menu'!$A$16,Standards!EA69,IF('Daily data input'!$Q$8='pull down menu'!$A$17,Standards!EK69,IF('Daily data input'!$Q$8='pull down menu'!$A$18,Standards!EU69)))))))))))))))</f>
        <v>370.89500000000004</v>
      </c>
      <c r="V71" s="276">
        <f>IFERROR('Daily data input'!$W$680," ")</f>
        <v>217.6090909090909</v>
      </c>
      <c r="W71" s="299">
        <f>IF('Daily data input'!$Q$8='pull down menu'!$A$5,Standards!W69,IF('Daily data input'!$Q$8='pull down menu'!$A$6,Standards!AG69,IF('Daily data input'!$Q$8='pull down menu'!$A$4,Standards!M69,IF('Daily data input'!$Q$8='pull down menu'!$A$7,Standards!AQ69,IF('Daily data input'!$Q$8='pull down menu'!$A$8,Standards!BA69,IF('Daily data input'!$Q$8='pull down menu'!$A$9,Standards!BK69,IF('Daily data input'!$Q$8='pull down menu'!$A$10,Standards!BU69,IF('Daily data input'!$Q$8='pull down menu'!$A$11,Standards!CE69,IF('Daily data input'!$Q$8='pull down menu'!$A$12,Standards!CO69,IF('Daily data input'!$Q$8='pull down menu'!$A$13,Standards!CY69,IF('Daily data input'!$Q$8='pull down menu'!$A$14,Standards!DI69,IF('Daily data input'!$Q$8='pull down menu'!$A$15,Standards!DS69,IF('Daily data input'!$Q$8='pull down menu'!$A$16,Standards!EC69,IF('Daily data input'!$Q$8='pull down menu'!$A$17,Standards!EM69,IF('Daily data input'!$Q$8='pull down menu'!$A$18,Standards!EW69)))))))))))))))</f>
        <v>359.73269499999998</v>
      </c>
      <c r="X71" s="282">
        <f>'Daily data input'!$Q$685</f>
        <v>0</v>
      </c>
      <c r="Y71" s="312">
        <f>IF('Daily data input'!$Q$8='pull down menu'!$A$5,Standards!X69,IF('Daily data input'!$Q$8='pull down menu'!$A$6,Standards!AH69,IF('Daily data input'!$Q$8='pull down menu'!$A$4,Standards!N69,IF('Daily data input'!$Q$8='pull down menu'!$A$7,Standards!AR69,IF('Daily data input'!$Q$8='pull down menu'!$A$8,Standards!BB69,IF('Daily data input'!$Q$8='pull down menu'!$A$9,Standards!BL69,IF('Daily data input'!$Q$8='pull down menu'!$A$10,Standards!BV69,IF('Daily data input'!$Q$8='pull down menu'!$A$11,Standards!CF69,IF('Daily data input'!$Q$8='pull down menu'!$A$12,Standards!CP69,IF('Daily data input'!$Q$8='pull down menu'!$A$13,Standards!CZ69,IF('Daily data input'!$Q$8='pull down menu'!$A$14,Standards!DJ69,IF('Daily data input'!$Q$8='pull down menu'!$A$15,Standards!DT69,IF('Daily data input'!$Q$8='pull down menu'!$A$16,Standards!ED69,IF('Daily data input'!$Q$8='pull down menu'!$A$17,Standards!EN69,IF('Daily data input'!$Q$8='pull down menu'!$A$18,Standards!EX69)))))))))))))))</f>
        <v>1969.9999690055847</v>
      </c>
      <c r="AA71" s="258">
        <f t="shared" si="2"/>
        <v>0</v>
      </c>
      <c r="AB71" s="256">
        <f t="shared" si="3"/>
        <v>225</v>
      </c>
    </row>
    <row r="72" spans="2:28" ht="15" customHeight="1" x14ac:dyDescent="0.3">
      <c r="B72" s="187">
        <f t="shared" si="11"/>
        <v>81</v>
      </c>
      <c r="C72" s="263">
        <f>'Daily data input'!$Q$688</f>
        <v>0</v>
      </c>
      <c r="D72" s="289">
        <v>0.1</v>
      </c>
      <c r="E72" s="263">
        <f>IFERROR('Daily data input'!$W$689*100," ")</f>
        <v>0.83916083916083917</v>
      </c>
      <c r="F72" s="294">
        <f t="shared" si="6"/>
        <v>6.3999999999999932</v>
      </c>
      <c r="G72" s="271">
        <f>'Daily data input'!$Q$689</f>
        <v>0</v>
      </c>
      <c r="H72" s="294">
        <f>IF('Daily data input'!$Q$8='pull down menu'!$A$5,Standards!O70,IF('Daily data input'!$Q$8='pull down menu'!$A$6,Standards!Y70,IF('Daily data input'!$Q$8='pull down menu'!$A$4,Standards!E70,IF('Daily data input'!$Q$8='pull down menu'!$A$7,Standards!AI70,IF('Daily data input'!$Q$8='pull down menu'!$A$8,Standards!AS70,IF('Daily data input'!$Q$8='pull down menu'!$A$9,Standards!BC70,IF('Daily data input'!$Q$8='pull down menu'!$A$10,Standards!BM70,IF('Daily data input'!$Q$8='pull down menu'!$A$11,Standards!BW70,IF('Daily data input'!$Q$8='pull down menu'!$A$12,Standards!CG70,IF('Daily data input'!$Q$8='pull down menu'!$A$13,Standards!CQ70,IF('Daily data input'!$Q$8='pull down menu'!$A$14,Standards!DA70,IF('Daily data input'!$Q$8='pull down menu'!$A$15,Standards!DK70,IF('Daily data input'!$Q$8='pull down menu'!$A$16,Standards!DU70,IF('Daily data input'!$Q$8='pull down menu'!$A$17,Standards!EE70,IF('Daily data input'!$Q$8='pull down menu'!$A$18,Standards!EO70)))))))))))))))</f>
        <v>75</v>
      </c>
      <c r="I72" s="188">
        <f>'Daily data input'!$Q$690</f>
        <v>0</v>
      </c>
      <c r="J72" s="271">
        <f>'Daily data input'!$Q$691</f>
        <v>0</v>
      </c>
      <c r="K72" s="294">
        <f>IF('Daily data input'!$Q$8='pull down menu'!$A$5,Standards!P70,IF('Daily data input'!$Q$8='pull down menu'!$A$6,Standards!Z70,IF('Daily data input'!$Q$8='pull down menu'!$A$4,Standards!F70,IF('Daily data input'!$Q$8='pull down menu'!$A$7,Standards!AJ70,IF('Daily data input'!$Q$8='pull down menu'!$A$8,Standards!AT70,IF('Daily data input'!$Q$8='pull down menu'!$A$9,Standards!BD70,IF('Daily data input'!$Q$8='pull down menu'!$A$10,Standards!BN70,IF('Daily data input'!$Q$8='pull down menu'!$A$11,Standards!BX70,IF('Daily data input'!$Q$8='pull down menu'!$A$12,Standards!CH70,IF('Daily data input'!$Q$8='pull down menu'!$A$13,Standards!CR70,IF('Daily data input'!$Q$8='pull down menu'!$A$14,Standards!DB70,IF('Daily data input'!$Q$8='pull down menu'!$A$15,Standards!DL70,IF('Daily data input'!$Q$8='pull down menu'!$A$16,Standards!DV70,IF('Daily data input'!$Q$8='pull down menu'!$A$17,Standards!EF70,IF('Daily data input'!$Q$8='pull down menu'!$A$18,Standards!EP70)))))))))))))))</f>
        <v>64.799999237060547</v>
      </c>
      <c r="L72" s="271">
        <f t="shared" si="9"/>
        <v>0</v>
      </c>
      <c r="M72" s="294">
        <f t="shared" si="7"/>
        <v>48.59999942779541</v>
      </c>
      <c r="N72" s="189">
        <f>'Daily data input'!$Q$693</f>
        <v>0</v>
      </c>
      <c r="O72" s="300">
        <f>IF('Daily data input'!$Q$8='pull down menu'!$A$5,Standards!R70,IF('Daily data input'!$Q$8='pull down menu'!$A$6,Standards!AB70,IF('Daily data input'!$Q$8='pull down menu'!$A$4,Standards!H70,IF('Daily data input'!$Q$8='pull down menu'!$A$7,Standards!AL70,IF('Daily data input'!$Q$8='pull down menu'!$A$8,Standards!AV70,IF('Daily data input'!$Q$8='pull down menu'!$A$9,Standards!BF70,IF('Daily data input'!$Q$8='pull down menu'!$A$10,Standards!BP70,IF('Daily data input'!$Q$8='pull down menu'!$A$11,Standards!BZ70,IF('Daily data input'!$Q$8='pull down menu'!$A$12,Standards!CJ70,IF('Daily data input'!$Q$8='pull down menu'!$A$13,Standards!CT70,IF('Daily data input'!$Q$8='pull down menu'!$A$14,Standards!DD70,IF('Daily data input'!$Q$8='pull down menu'!$A$15,Standards!DN70,IF('Daily data input'!$Q$8='pull down menu'!$A$16,Standards!DX70,IF('Daily data input'!$Q$8='pull down menu'!$A$17,Standards!EH70,IF('Daily data input'!$Q$8='pull down menu'!$A$18,Standards!ER70)))))))))))))))</f>
        <v>125</v>
      </c>
      <c r="P72" s="189" t="str">
        <f t="shared" si="10"/>
        <v xml:space="preserve"> </v>
      </c>
      <c r="Q72" s="300">
        <f t="shared" si="8"/>
        <v>2.5720164911876471</v>
      </c>
      <c r="R72" s="190">
        <f>'Daily data input'!$J$695</f>
        <v>0</v>
      </c>
      <c r="S72" s="306">
        <f t="shared" si="4"/>
        <v>1.8</v>
      </c>
      <c r="T72" s="277">
        <f>IFERROR('Daily data input'!$X$694," ")</f>
        <v>218.76128555910833</v>
      </c>
      <c r="U72" s="300">
        <f>IF('Daily data input'!$Q$8='pull down menu'!$A$5,Standards!U70,IF('Daily data input'!$Q$8='pull down menu'!$A$6,Standards!AE70,IF('Daily data input'!$Q$8='pull down menu'!$A$4,Standards!K70,IF('Daily data input'!$Q$8='pull down menu'!$A$7,Standards!AO70,IF('Daily data input'!$Q$8='pull down menu'!$A$8,Standards!AY70,IF('Daily data input'!$Q$8='pull down menu'!$A$9,Standards!BI70,IF('Daily data input'!$Q$8='pull down menu'!$A$10,Standards!BS70,IF('Daily data input'!$Q$8='pull down menu'!$A$11,Standards!CC70,IF('Daily data input'!$Q$8='pull down menu'!$A$12,Standards!CM70,IF('Daily data input'!$Q$8='pull down menu'!$A$13,Standards!CW70,IF('Daily data input'!$Q$8='pull down menu'!$A$14,Standards!DG70,IF('Daily data input'!$Q$8='pull down menu'!$A$15,Standards!DQ70,IF('Daily data input'!$Q$8='pull down menu'!$A$16,Standards!EA70,IF('Daily data input'!$Q$8='pull down menu'!$A$17,Standards!EK70,IF('Daily data input'!$Q$8='pull down menu'!$A$18,Standards!EU70)))))))))))))))</f>
        <v>376.14500000000004</v>
      </c>
      <c r="V72" s="277">
        <f>IFERROR('Daily data input'!$W$690," ")</f>
        <v>217.6090909090909</v>
      </c>
      <c r="W72" s="300">
        <f>IF('Daily data input'!$Q$8='pull down menu'!$A$5,Standards!W70,IF('Daily data input'!$Q$8='pull down menu'!$A$6,Standards!AG70,IF('Daily data input'!$Q$8='pull down menu'!$A$4,Standards!M70,IF('Daily data input'!$Q$8='pull down menu'!$A$7,Standards!AQ70,IF('Daily data input'!$Q$8='pull down menu'!$A$8,Standards!BA70,IF('Daily data input'!$Q$8='pull down menu'!$A$9,Standards!BK70,IF('Daily data input'!$Q$8='pull down menu'!$A$10,Standards!BU70,IF('Daily data input'!$Q$8='pull down menu'!$A$11,Standards!CE70,IF('Daily data input'!$Q$8='pull down menu'!$A$12,Standards!CO70,IF('Daily data input'!$Q$8='pull down menu'!$A$13,Standards!CY70,IF('Daily data input'!$Q$8='pull down menu'!$A$14,Standards!DI70,IF('Daily data input'!$Q$8='pull down menu'!$A$15,Standards!DS70,IF('Daily data input'!$Q$8='pull down menu'!$A$16,Standards!EC70,IF('Daily data input'!$Q$8='pull down menu'!$A$17,Standards!EM70,IF('Daily data input'!$Q$8='pull down menu'!$A$18,Standards!EW70)))))))))))))))</f>
        <v>364.657195</v>
      </c>
      <c r="X72" s="283">
        <f>'Daily data input'!$Q$695</f>
        <v>0</v>
      </c>
      <c r="Y72" s="313">
        <f>IF('Daily data input'!$Q$8='pull down menu'!$A$5,Standards!X70,IF('Daily data input'!$Q$8='pull down menu'!$A$6,Standards!AH70,IF('Daily data input'!$Q$8='pull down menu'!$A$4,Standards!N70,IF('Daily data input'!$Q$8='pull down menu'!$A$7,Standards!AR70,IF('Daily data input'!$Q$8='pull down menu'!$A$8,Standards!BB70,IF('Daily data input'!$Q$8='pull down menu'!$A$9,Standards!BL70,IF('Daily data input'!$Q$8='pull down menu'!$A$10,Standards!BV70,IF('Daily data input'!$Q$8='pull down menu'!$A$11,Standards!CF70,IF('Daily data input'!$Q$8='pull down menu'!$A$12,Standards!CP70,IF('Daily data input'!$Q$8='pull down menu'!$A$13,Standards!CZ70,IF('Daily data input'!$Q$8='pull down menu'!$A$14,Standards!DJ70,IF('Daily data input'!$Q$8='pull down menu'!$A$15,Standards!DT70,IF('Daily data input'!$Q$8='pull down menu'!$A$16,Standards!ED70,IF('Daily data input'!$Q$8='pull down menu'!$A$17,Standards!EN70,IF('Daily data input'!$Q$8='pull down menu'!$A$18,Standards!EX70)))))))))))))))</f>
        <v>1969.9999690055847</v>
      </c>
      <c r="AA72" s="258">
        <f t="shared" si="2"/>
        <v>0</v>
      </c>
      <c r="AB72" s="256">
        <f t="shared" si="3"/>
        <v>225</v>
      </c>
    </row>
    <row r="73" spans="2:28" ht="15" customHeight="1" x14ac:dyDescent="0.3">
      <c r="B73" s="183">
        <f t="shared" si="11"/>
        <v>82</v>
      </c>
      <c r="C73" s="262">
        <f>'Daily data input'!$Q$698</f>
        <v>0</v>
      </c>
      <c r="D73" s="288">
        <v>0.1</v>
      </c>
      <c r="E73" s="262">
        <f>IFERROR('Daily data input'!$W$699*100," ")</f>
        <v>0.83916083916083917</v>
      </c>
      <c r="F73" s="293">
        <f t="shared" si="6"/>
        <v>6.4999999999999929</v>
      </c>
      <c r="G73" s="270">
        <f>'Daily data input'!$Q$699</f>
        <v>0</v>
      </c>
      <c r="H73" s="293">
        <f>IF('Daily data input'!$Q$8='pull down menu'!$A$5,Standards!O71,IF('Daily data input'!$Q$8='pull down menu'!$A$6,Standards!Y71,IF('Daily data input'!$Q$8='pull down menu'!$A$4,Standards!E71,IF('Daily data input'!$Q$8='pull down menu'!$A$7,Standards!AI71,IF('Daily data input'!$Q$8='pull down menu'!$A$8,Standards!AS71,IF('Daily data input'!$Q$8='pull down menu'!$A$9,Standards!BC71,IF('Daily data input'!$Q$8='pull down menu'!$A$10,Standards!BM71,IF('Daily data input'!$Q$8='pull down menu'!$A$11,Standards!BW71,IF('Daily data input'!$Q$8='pull down menu'!$A$12,Standards!CG71,IF('Daily data input'!$Q$8='pull down menu'!$A$13,Standards!CQ71,IF('Daily data input'!$Q$8='pull down menu'!$A$14,Standards!DA71,IF('Daily data input'!$Q$8='pull down menu'!$A$15,Standards!DK71,IF('Daily data input'!$Q$8='pull down menu'!$A$16,Standards!DU71,IF('Daily data input'!$Q$8='pull down menu'!$A$17,Standards!EE71,IF('Daily data input'!$Q$8='pull down menu'!$A$18,Standards!EO71)))))))))))))))</f>
        <v>75</v>
      </c>
      <c r="I73" s="184">
        <f>'Daily data input'!$Q$700</f>
        <v>0</v>
      </c>
      <c r="J73" s="270">
        <f>'Daily data input'!$Q$701</f>
        <v>0</v>
      </c>
      <c r="K73" s="293">
        <f>IF('Daily data input'!$Q$8='pull down menu'!$A$5,Standards!P71,IF('Daily data input'!$Q$8='pull down menu'!$A$6,Standards!Z71,IF('Daily data input'!$Q$8='pull down menu'!$A$4,Standards!F71,IF('Daily data input'!$Q$8='pull down menu'!$A$7,Standards!AJ71,IF('Daily data input'!$Q$8='pull down menu'!$A$8,Standards!AT71,IF('Daily data input'!$Q$8='pull down menu'!$A$9,Standards!BD71,IF('Daily data input'!$Q$8='pull down menu'!$A$10,Standards!BN71,IF('Daily data input'!$Q$8='pull down menu'!$A$11,Standards!BX71,IF('Daily data input'!$Q$8='pull down menu'!$A$12,Standards!CH71,IF('Daily data input'!$Q$8='pull down menu'!$A$13,Standards!CR71,IF('Daily data input'!$Q$8='pull down menu'!$A$14,Standards!DB71,IF('Daily data input'!$Q$8='pull down menu'!$A$15,Standards!DL71,IF('Daily data input'!$Q$8='pull down menu'!$A$16,Standards!DV71,IF('Daily data input'!$Q$8='pull down menu'!$A$17,Standards!EF71,IF('Daily data input'!$Q$8='pull down menu'!$A$18,Standards!EP71)))))))))))))))</f>
        <v>64.799999237060547</v>
      </c>
      <c r="L73" s="270">
        <f t="shared" si="9"/>
        <v>0</v>
      </c>
      <c r="M73" s="293">
        <f t="shared" si="7"/>
        <v>48.59999942779541</v>
      </c>
      <c r="N73" s="185">
        <f>'Daily data input'!$Q$703</f>
        <v>0</v>
      </c>
      <c r="O73" s="299">
        <f>IF('Daily data input'!$Q$8='pull down menu'!$A$5,Standards!R71,IF('Daily data input'!$Q$8='pull down menu'!$A$6,Standards!AB71,IF('Daily data input'!$Q$8='pull down menu'!$A$4,Standards!H71,IF('Daily data input'!$Q$8='pull down menu'!$A$7,Standards!AL71,IF('Daily data input'!$Q$8='pull down menu'!$A$8,Standards!AV71,IF('Daily data input'!$Q$8='pull down menu'!$A$9,Standards!BF71,IF('Daily data input'!$Q$8='pull down menu'!$A$10,Standards!BP71,IF('Daily data input'!$Q$8='pull down menu'!$A$11,Standards!BZ71,IF('Daily data input'!$Q$8='pull down menu'!$A$12,Standards!CJ71,IF('Daily data input'!$Q$8='pull down menu'!$A$13,Standards!CT71,IF('Daily data input'!$Q$8='pull down menu'!$A$14,Standards!DD71,IF('Daily data input'!$Q$8='pull down menu'!$A$15,Standards!DN71,IF('Daily data input'!$Q$8='pull down menu'!$A$16,Standards!DX71,IF('Daily data input'!$Q$8='pull down menu'!$A$17,Standards!EH71,IF('Daily data input'!$Q$8='pull down menu'!$A$18,Standards!ER71)))))))))))))))</f>
        <v>125</v>
      </c>
      <c r="P73" s="185" t="str">
        <f t="shared" si="10"/>
        <v xml:space="preserve"> </v>
      </c>
      <c r="Q73" s="299">
        <f t="shared" si="8"/>
        <v>2.5720164911876471</v>
      </c>
      <c r="R73" s="186">
        <f>'Daily data input'!$J$705</f>
        <v>0</v>
      </c>
      <c r="S73" s="305">
        <f t="shared" si="4"/>
        <v>1.8</v>
      </c>
      <c r="T73" s="276">
        <f>IFERROR('Daily data input'!$X$704," ")</f>
        <v>218.76128555910833</v>
      </c>
      <c r="U73" s="299">
        <f>IF('Daily data input'!$Q$8='pull down menu'!$A$5,Standards!U71,IF('Daily data input'!$Q$8='pull down menu'!$A$6,Standards!AE71,IF('Daily data input'!$Q$8='pull down menu'!$A$4,Standards!K71,IF('Daily data input'!$Q$8='pull down menu'!$A$7,Standards!AO71,IF('Daily data input'!$Q$8='pull down menu'!$A$8,Standards!AY71,IF('Daily data input'!$Q$8='pull down menu'!$A$9,Standards!BI71,IF('Daily data input'!$Q$8='pull down menu'!$A$10,Standards!BS71,IF('Daily data input'!$Q$8='pull down menu'!$A$11,Standards!CC71,IF('Daily data input'!$Q$8='pull down menu'!$A$12,Standards!CM71,IF('Daily data input'!$Q$8='pull down menu'!$A$13,Standards!CW71,IF('Daily data input'!$Q$8='pull down menu'!$A$14,Standards!DG71,IF('Daily data input'!$Q$8='pull down menu'!$A$15,Standards!DQ71,IF('Daily data input'!$Q$8='pull down menu'!$A$16,Standards!EA71,IF('Daily data input'!$Q$8='pull down menu'!$A$17,Standards!EK71,IF('Daily data input'!$Q$8='pull down menu'!$A$18,Standards!EU71)))))))))))))))</f>
        <v>381.39500000000004</v>
      </c>
      <c r="V73" s="276">
        <f>IFERROR('Daily data input'!$W$700," ")</f>
        <v>217.6090909090909</v>
      </c>
      <c r="W73" s="299">
        <f>IF('Daily data input'!$Q$8='pull down menu'!$A$5,Standards!W71,IF('Daily data input'!$Q$8='pull down menu'!$A$6,Standards!AG71,IF('Daily data input'!$Q$8='pull down menu'!$A$4,Standards!M71,IF('Daily data input'!$Q$8='pull down menu'!$A$7,Standards!AQ71,IF('Daily data input'!$Q$8='pull down menu'!$A$8,Standards!BA71,IF('Daily data input'!$Q$8='pull down menu'!$A$9,Standards!BK71,IF('Daily data input'!$Q$8='pull down menu'!$A$10,Standards!BU71,IF('Daily data input'!$Q$8='pull down menu'!$A$11,Standards!CE71,IF('Daily data input'!$Q$8='pull down menu'!$A$12,Standards!CO71,IF('Daily data input'!$Q$8='pull down menu'!$A$13,Standards!CY71,IF('Daily data input'!$Q$8='pull down menu'!$A$14,Standards!DI71,IF('Daily data input'!$Q$8='pull down menu'!$A$15,Standards!DS71,IF('Daily data input'!$Q$8='pull down menu'!$A$16,Standards!EC71,IF('Daily data input'!$Q$8='pull down menu'!$A$17,Standards!EM71,IF('Daily data input'!$Q$8='pull down menu'!$A$18,Standards!EW71)))))))))))))))</f>
        <v>369.57644499999998</v>
      </c>
      <c r="X73" s="282">
        <f>'Daily data input'!$Q$705</f>
        <v>0</v>
      </c>
      <c r="Y73" s="312">
        <f>IF('Daily data input'!$Q$8='pull down menu'!$A$5,Standards!X71,IF('Daily data input'!$Q$8='pull down menu'!$A$6,Standards!AH71,IF('Daily data input'!$Q$8='pull down menu'!$A$4,Standards!N71,IF('Daily data input'!$Q$8='pull down menu'!$A$7,Standards!AR71,IF('Daily data input'!$Q$8='pull down menu'!$A$8,Standards!BB71,IF('Daily data input'!$Q$8='pull down menu'!$A$9,Standards!BL71,IF('Daily data input'!$Q$8='pull down menu'!$A$10,Standards!BV71,IF('Daily data input'!$Q$8='pull down menu'!$A$11,Standards!CF71,IF('Daily data input'!$Q$8='pull down menu'!$A$12,Standards!CP71,IF('Daily data input'!$Q$8='pull down menu'!$A$13,Standards!CZ71,IF('Daily data input'!$Q$8='pull down menu'!$A$14,Standards!DJ71,IF('Daily data input'!$Q$8='pull down menu'!$A$15,Standards!DT71,IF('Daily data input'!$Q$8='pull down menu'!$A$16,Standards!ED71,IF('Daily data input'!$Q$8='pull down menu'!$A$17,Standards!EN71,IF('Daily data input'!$Q$8='pull down menu'!$A$18,Standards!EX71)))))))))))))))</f>
        <v>1969.9999690055847</v>
      </c>
      <c r="AA73" s="258">
        <f t="shared" ref="AA73:AA91" si="12">N73*R73</f>
        <v>0</v>
      </c>
      <c r="AB73" s="256">
        <f t="shared" ref="AB73:AB91" si="13">O73*S73</f>
        <v>225</v>
      </c>
    </row>
    <row r="74" spans="2:28" ht="15" customHeight="1" x14ac:dyDescent="0.3">
      <c r="B74" s="187">
        <f t="shared" si="11"/>
        <v>83</v>
      </c>
      <c r="C74" s="263">
        <f>'Daily data input'!$Q$710</f>
        <v>0</v>
      </c>
      <c r="D74" s="289">
        <v>0.1</v>
      </c>
      <c r="E74" s="263">
        <f>IFERROR('Daily data input'!$W$711*100," ")</f>
        <v>0.83916083916083917</v>
      </c>
      <c r="F74" s="294">
        <f t="shared" si="6"/>
        <v>6.5999999999999925</v>
      </c>
      <c r="G74" s="271">
        <f>'Daily data input'!$Q$711</f>
        <v>0</v>
      </c>
      <c r="H74" s="294">
        <f>IF('Daily data input'!$Q$8='pull down menu'!$A$5,Standards!O72,IF('Daily data input'!$Q$8='pull down menu'!$A$6,Standards!Y72,IF('Daily data input'!$Q$8='pull down menu'!$A$4,Standards!E72,IF('Daily data input'!$Q$8='pull down menu'!$A$7,Standards!AI72,IF('Daily data input'!$Q$8='pull down menu'!$A$8,Standards!AS72,IF('Daily data input'!$Q$8='pull down menu'!$A$9,Standards!BC72,IF('Daily data input'!$Q$8='pull down menu'!$A$10,Standards!BM72,IF('Daily data input'!$Q$8='pull down menu'!$A$11,Standards!BW72,IF('Daily data input'!$Q$8='pull down menu'!$A$12,Standards!CG72,IF('Daily data input'!$Q$8='pull down menu'!$A$13,Standards!CQ72,IF('Daily data input'!$Q$8='pull down menu'!$A$14,Standards!DA72,IF('Daily data input'!$Q$8='pull down menu'!$A$15,Standards!DK72,IF('Daily data input'!$Q$8='pull down menu'!$A$16,Standards!DU72,IF('Daily data input'!$Q$8='pull down menu'!$A$17,Standards!EE72,IF('Daily data input'!$Q$8='pull down menu'!$A$18,Standards!EO72)))))))))))))))</f>
        <v>74</v>
      </c>
      <c r="I74" s="188">
        <f>'Daily data input'!$Q$712</f>
        <v>0</v>
      </c>
      <c r="J74" s="271">
        <f>'Daily data input'!$Q$713</f>
        <v>0</v>
      </c>
      <c r="K74" s="294">
        <f>IF('Daily data input'!$Q$8='pull down menu'!$A$5,Standards!P72,IF('Daily data input'!$Q$8='pull down menu'!$A$6,Standards!Z72,IF('Daily data input'!$Q$8='pull down menu'!$A$4,Standards!F72,IF('Daily data input'!$Q$8='pull down menu'!$A$7,Standards!AJ72,IF('Daily data input'!$Q$8='pull down menu'!$A$8,Standards!AT72,IF('Daily data input'!$Q$8='pull down menu'!$A$9,Standards!BD72,IF('Daily data input'!$Q$8='pull down menu'!$A$10,Standards!BN72,IF('Daily data input'!$Q$8='pull down menu'!$A$11,Standards!BX72,IF('Daily data input'!$Q$8='pull down menu'!$A$12,Standards!CH72,IF('Daily data input'!$Q$8='pull down menu'!$A$13,Standards!CR72,IF('Daily data input'!$Q$8='pull down menu'!$A$14,Standards!DB72,IF('Daily data input'!$Q$8='pull down menu'!$A$15,Standards!DL72,IF('Daily data input'!$Q$8='pull down menu'!$A$16,Standards!DV72,IF('Daily data input'!$Q$8='pull down menu'!$A$17,Standards!EF72,IF('Daily data input'!$Q$8='pull down menu'!$A$18,Standards!EP72)))))))))))))))</f>
        <v>64.899997711181641</v>
      </c>
      <c r="L74" s="271">
        <f t="shared" si="9"/>
        <v>0</v>
      </c>
      <c r="M74" s="294">
        <f t="shared" si="7"/>
        <v>48.025998306274417</v>
      </c>
      <c r="N74" s="189">
        <f>'Daily data input'!$Q$715</f>
        <v>0</v>
      </c>
      <c r="O74" s="300">
        <f>IF('Daily data input'!$Q$8='pull down menu'!$A$5,Standards!R72,IF('Daily data input'!$Q$8='pull down menu'!$A$6,Standards!AB72,IF('Daily data input'!$Q$8='pull down menu'!$A$4,Standards!H72,IF('Daily data input'!$Q$8='pull down menu'!$A$7,Standards!AL72,IF('Daily data input'!$Q$8='pull down menu'!$A$8,Standards!AV72,IF('Daily data input'!$Q$8='pull down menu'!$A$9,Standards!BF72,IF('Daily data input'!$Q$8='pull down menu'!$A$10,Standards!BP72,IF('Daily data input'!$Q$8='pull down menu'!$A$11,Standards!BZ72,IF('Daily data input'!$Q$8='pull down menu'!$A$12,Standards!CJ72,IF('Daily data input'!$Q$8='pull down menu'!$A$13,Standards!CT72,IF('Daily data input'!$Q$8='pull down menu'!$A$14,Standards!DD72,IF('Daily data input'!$Q$8='pull down menu'!$A$15,Standards!DN72,IF('Daily data input'!$Q$8='pull down menu'!$A$16,Standards!DX72,IF('Daily data input'!$Q$8='pull down menu'!$A$17,Standards!EH72,IF('Daily data input'!$Q$8='pull down menu'!$A$18,Standards!ER72)))))))))))))))</f>
        <v>125</v>
      </c>
      <c r="P74" s="189" t="str">
        <f t="shared" si="10"/>
        <v xml:space="preserve"> </v>
      </c>
      <c r="Q74" s="300">
        <f t="shared" si="8"/>
        <v>2.6027569318360055</v>
      </c>
      <c r="R74" s="190">
        <f>'Daily data input'!$J$717</f>
        <v>0</v>
      </c>
      <c r="S74" s="306">
        <f t="shared" ref="S74:S91" si="14">S73</f>
        <v>1.8</v>
      </c>
      <c r="T74" s="277">
        <f>IFERROR('Daily data input'!$X$716," ")</f>
        <v>218.76128555910833</v>
      </c>
      <c r="U74" s="300">
        <f>IF('Daily data input'!$Q$8='pull down menu'!$A$5,Standards!U72,IF('Daily data input'!$Q$8='pull down menu'!$A$6,Standards!AE72,IF('Daily data input'!$Q$8='pull down menu'!$A$4,Standards!K72,IF('Daily data input'!$Q$8='pull down menu'!$A$7,Standards!AO72,IF('Daily data input'!$Q$8='pull down menu'!$A$8,Standards!AY72,IF('Daily data input'!$Q$8='pull down menu'!$A$9,Standards!BI72,IF('Daily data input'!$Q$8='pull down menu'!$A$10,Standards!BS72,IF('Daily data input'!$Q$8='pull down menu'!$A$11,Standards!CC72,IF('Daily data input'!$Q$8='pull down menu'!$A$12,Standards!CM72,IF('Daily data input'!$Q$8='pull down menu'!$A$13,Standards!CW72,IF('Daily data input'!$Q$8='pull down menu'!$A$14,Standards!DG72,IF('Daily data input'!$Q$8='pull down menu'!$A$15,Standards!DQ72,IF('Daily data input'!$Q$8='pull down menu'!$A$16,Standards!EA72,IF('Daily data input'!$Q$8='pull down menu'!$A$17,Standards!EK72,IF('Daily data input'!$Q$8='pull down menu'!$A$18,Standards!EU72)))))))))))))))</f>
        <v>386.57500000000005</v>
      </c>
      <c r="V74" s="277">
        <f>IFERROR('Daily data input'!$W$712," ")</f>
        <v>217.6090909090909</v>
      </c>
      <c r="W74" s="300">
        <f>IF('Daily data input'!$Q$8='pull down menu'!$A$5,Standards!W72,IF('Daily data input'!$Q$8='pull down menu'!$A$6,Standards!AG72,IF('Daily data input'!$Q$8='pull down menu'!$A$4,Standards!M72,IF('Daily data input'!$Q$8='pull down menu'!$A$7,Standards!AQ72,IF('Daily data input'!$Q$8='pull down menu'!$A$8,Standards!BA72,IF('Daily data input'!$Q$8='pull down menu'!$A$9,Standards!BK72,IF('Daily data input'!$Q$8='pull down menu'!$A$10,Standards!BU72,IF('Daily data input'!$Q$8='pull down menu'!$A$11,Standards!CE72,IF('Daily data input'!$Q$8='pull down menu'!$A$12,Standards!CO72,IF('Daily data input'!$Q$8='pull down menu'!$A$13,Standards!CY72,IF('Daily data input'!$Q$8='pull down menu'!$A$14,Standards!DI72,IF('Daily data input'!$Q$8='pull down menu'!$A$15,Standards!DS72,IF('Daily data input'!$Q$8='pull down menu'!$A$16,Standards!EC72,IF('Daily data input'!$Q$8='pull down menu'!$A$17,Standards!EM72,IF('Daily data input'!$Q$8='pull down menu'!$A$18,Standards!EW72)))))))))))))))</f>
        <v>374.42492499999997</v>
      </c>
      <c r="X74" s="283">
        <f>'Daily data input'!$Q$717</f>
        <v>0</v>
      </c>
      <c r="Y74" s="313">
        <f>IF('Daily data input'!$Q$8='pull down menu'!$A$5,Standards!X72,IF('Daily data input'!$Q$8='pull down menu'!$A$6,Standards!AH72,IF('Daily data input'!$Q$8='pull down menu'!$A$4,Standards!N72,IF('Daily data input'!$Q$8='pull down menu'!$A$7,Standards!AR72,IF('Daily data input'!$Q$8='pull down menu'!$A$8,Standards!BB72,IF('Daily data input'!$Q$8='pull down menu'!$A$9,Standards!BL72,IF('Daily data input'!$Q$8='pull down menu'!$A$10,Standards!BV72,IF('Daily data input'!$Q$8='pull down menu'!$A$11,Standards!CF72,IF('Daily data input'!$Q$8='pull down menu'!$A$12,Standards!CP72,IF('Daily data input'!$Q$8='pull down menu'!$A$13,Standards!CZ72,IF('Daily data input'!$Q$8='pull down menu'!$A$14,Standards!DJ72,IF('Daily data input'!$Q$8='pull down menu'!$A$15,Standards!DT72,IF('Daily data input'!$Q$8='pull down menu'!$A$16,Standards!ED72,IF('Daily data input'!$Q$8='pull down menu'!$A$17,Standards!EN72,IF('Daily data input'!$Q$8='pull down menu'!$A$18,Standards!EX72)))))))))))))))</f>
        <v>1969.9999690055847</v>
      </c>
      <c r="AA74" s="258">
        <f t="shared" si="12"/>
        <v>0</v>
      </c>
      <c r="AB74" s="256">
        <f t="shared" si="13"/>
        <v>225</v>
      </c>
    </row>
    <row r="75" spans="2:28" ht="15" customHeight="1" x14ac:dyDescent="0.3">
      <c r="B75" s="183">
        <f t="shared" si="11"/>
        <v>84</v>
      </c>
      <c r="C75" s="262">
        <f>'Daily data input'!$Q$720</f>
        <v>0</v>
      </c>
      <c r="D75" s="288">
        <v>0.1</v>
      </c>
      <c r="E75" s="262">
        <f>IFERROR('Daily data input'!$W$721*100," ")</f>
        <v>0.83916083916083917</v>
      </c>
      <c r="F75" s="293">
        <f t="shared" ref="F75:F91" si="15">F74+D75</f>
        <v>6.6999999999999922</v>
      </c>
      <c r="G75" s="270">
        <f>'Daily data input'!$Q$721</f>
        <v>0</v>
      </c>
      <c r="H75" s="293">
        <f>IF('Daily data input'!$Q$8='pull down menu'!$A$5,Standards!O73,IF('Daily data input'!$Q$8='pull down menu'!$A$6,Standards!Y73,IF('Daily data input'!$Q$8='pull down menu'!$A$4,Standards!E73,IF('Daily data input'!$Q$8='pull down menu'!$A$7,Standards!AI73,IF('Daily data input'!$Q$8='pull down menu'!$A$8,Standards!AS73,IF('Daily data input'!$Q$8='pull down menu'!$A$9,Standards!BC73,IF('Daily data input'!$Q$8='pull down menu'!$A$10,Standards!BM73,IF('Daily data input'!$Q$8='pull down menu'!$A$11,Standards!BW73,IF('Daily data input'!$Q$8='pull down menu'!$A$12,Standards!CG73,IF('Daily data input'!$Q$8='pull down menu'!$A$13,Standards!CQ73,IF('Daily data input'!$Q$8='pull down menu'!$A$14,Standards!DA73,IF('Daily data input'!$Q$8='pull down menu'!$A$15,Standards!DK73,IF('Daily data input'!$Q$8='pull down menu'!$A$16,Standards!DU73,IF('Daily data input'!$Q$8='pull down menu'!$A$17,Standards!EE73,IF('Daily data input'!$Q$8='pull down menu'!$A$18,Standards!EO73)))))))))))))))</f>
        <v>74</v>
      </c>
      <c r="I75" s="184">
        <f>'Daily data input'!$Q$722</f>
        <v>0</v>
      </c>
      <c r="J75" s="270">
        <f>'Daily data input'!$Q$723</f>
        <v>0</v>
      </c>
      <c r="K75" s="293">
        <f>IF('Daily data input'!$Q$8='pull down menu'!$A$5,Standards!P73,IF('Daily data input'!$Q$8='pull down menu'!$A$6,Standards!Z73,IF('Daily data input'!$Q$8='pull down menu'!$A$4,Standards!F73,IF('Daily data input'!$Q$8='pull down menu'!$A$7,Standards!AJ73,IF('Daily data input'!$Q$8='pull down menu'!$A$8,Standards!AT73,IF('Daily data input'!$Q$8='pull down menu'!$A$9,Standards!BD73,IF('Daily data input'!$Q$8='pull down menu'!$A$10,Standards!BN73,IF('Daily data input'!$Q$8='pull down menu'!$A$11,Standards!BX73,IF('Daily data input'!$Q$8='pull down menu'!$A$12,Standards!CH73,IF('Daily data input'!$Q$8='pull down menu'!$A$13,Standards!CR73,IF('Daily data input'!$Q$8='pull down menu'!$A$14,Standards!DB73,IF('Daily data input'!$Q$8='pull down menu'!$A$15,Standards!DL73,IF('Daily data input'!$Q$8='pull down menu'!$A$16,Standards!DV73,IF('Daily data input'!$Q$8='pull down menu'!$A$17,Standards!EF73,IF('Daily data input'!$Q$8='pull down menu'!$A$18,Standards!EP73)))))))))))))))</f>
        <v>64.899997711181641</v>
      </c>
      <c r="L75" s="270">
        <f t="shared" si="9"/>
        <v>0</v>
      </c>
      <c r="M75" s="293">
        <f t="shared" si="7"/>
        <v>48.025998306274417</v>
      </c>
      <c r="N75" s="185">
        <f>'Daily data input'!$Q$725</f>
        <v>0</v>
      </c>
      <c r="O75" s="299">
        <f>IF('Daily data input'!$Q$8='pull down menu'!$A$5,Standards!R73,IF('Daily data input'!$Q$8='pull down menu'!$A$6,Standards!AB73,IF('Daily data input'!$Q$8='pull down menu'!$A$4,Standards!H73,IF('Daily data input'!$Q$8='pull down menu'!$A$7,Standards!AL73,IF('Daily data input'!$Q$8='pull down menu'!$A$8,Standards!AV73,IF('Daily data input'!$Q$8='pull down menu'!$A$9,Standards!BF73,IF('Daily data input'!$Q$8='pull down menu'!$A$10,Standards!BP73,IF('Daily data input'!$Q$8='pull down menu'!$A$11,Standards!BZ73,IF('Daily data input'!$Q$8='pull down menu'!$A$12,Standards!CJ73,IF('Daily data input'!$Q$8='pull down menu'!$A$13,Standards!CT73,IF('Daily data input'!$Q$8='pull down menu'!$A$14,Standards!DD73,IF('Daily data input'!$Q$8='pull down menu'!$A$15,Standards!DN73,IF('Daily data input'!$Q$8='pull down menu'!$A$16,Standards!DX73,IF('Daily data input'!$Q$8='pull down menu'!$A$17,Standards!EH73,IF('Daily data input'!$Q$8='pull down menu'!$A$18,Standards!ER73)))))))))))))))</f>
        <v>125</v>
      </c>
      <c r="P75" s="185" t="str">
        <f t="shared" si="10"/>
        <v xml:space="preserve"> </v>
      </c>
      <c r="Q75" s="299">
        <f t="shared" si="8"/>
        <v>2.6027569318360055</v>
      </c>
      <c r="R75" s="186">
        <f>'Daily data input'!$J$727</f>
        <v>0</v>
      </c>
      <c r="S75" s="305">
        <f t="shared" si="14"/>
        <v>1.8</v>
      </c>
      <c r="T75" s="276">
        <f>IFERROR('Daily data input'!$X$726," ")</f>
        <v>218.76128555910833</v>
      </c>
      <c r="U75" s="299">
        <f>IF('Daily data input'!$Q$8='pull down menu'!$A$5,Standards!U73,IF('Daily data input'!$Q$8='pull down menu'!$A$6,Standards!AE73,IF('Daily data input'!$Q$8='pull down menu'!$A$4,Standards!K73,IF('Daily data input'!$Q$8='pull down menu'!$A$7,Standards!AO73,IF('Daily data input'!$Q$8='pull down menu'!$A$8,Standards!AY73,IF('Daily data input'!$Q$8='pull down menu'!$A$9,Standards!BI73,IF('Daily data input'!$Q$8='pull down menu'!$A$10,Standards!BS73,IF('Daily data input'!$Q$8='pull down menu'!$A$11,Standards!CC73,IF('Daily data input'!$Q$8='pull down menu'!$A$12,Standards!CM73,IF('Daily data input'!$Q$8='pull down menu'!$A$13,Standards!CW73,IF('Daily data input'!$Q$8='pull down menu'!$A$14,Standards!DG73,IF('Daily data input'!$Q$8='pull down menu'!$A$15,Standards!DQ73,IF('Daily data input'!$Q$8='pull down menu'!$A$16,Standards!EA73,IF('Daily data input'!$Q$8='pull down menu'!$A$17,Standards!EK73,IF('Daily data input'!$Q$8='pull down menu'!$A$18,Standards!EU73)))))))))))))))</f>
        <v>391.75500000000005</v>
      </c>
      <c r="V75" s="276">
        <f>IFERROR('Daily data input'!$W$722," ")</f>
        <v>217.6090909090909</v>
      </c>
      <c r="W75" s="299">
        <f>IF('Daily data input'!$Q$8='pull down menu'!$A$5,Standards!W73,IF('Daily data input'!$Q$8='pull down menu'!$A$6,Standards!AG73,IF('Daily data input'!$Q$8='pull down menu'!$A$4,Standards!M73,IF('Daily data input'!$Q$8='pull down menu'!$A$7,Standards!AQ73,IF('Daily data input'!$Q$8='pull down menu'!$A$8,Standards!BA73,IF('Daily data input'!$Q$8='pull down menu'!$A$9,Standards!BK73,IF('Daily data input'!$Q$8='pull down menu'!$A$10,Standards!BU73,IF('Daily data input'!$Q$8='pull down menu'!$A$11,Standards!CE73,IF('Daily data input'!$Q$8='pull down menu'!$A$12,Standards!CO73,IF('Daily data input'!$Q$8='pull down menu'!$A$13,Standards!CY73,IF('Daily data input'!$Q$8='pull down menu'!$A$14,Standards!DI73,IF('Daily data input'!$Q$8='pull down menu'!$A$15,Standards!DS73,IF('Daily data input'!$Q$8='pull down menu'!$A$16,Standards!EC73,IF('Daily data input'!$Q$8='pull down menu'!$A$17,Standards!EM73,IF('Daily data input'!$Q$8='pull down menu'!$A$18,Standards!EW73)))))))))))))))</f>
        <v>379.26822499999997</v>
      </c>
      <c r="X75" s="282">
        <f>'Daily data input'!$Q$727</f>
        <v>0</v>
      </c>
      <c r="Y75" s="312">
        <f>IF('Daily data input'!$Q$8='pull down menu'!$A$5,Standards!X73,IF('Daily data input'!$Q$8='pull down menu'!$A$6,Standards!AH73,IF('Daily data input'!$Q$8='pull down menu'!$A$4,Standards!N73,IF('Daily data input'!$Q$8='pull down menu'!$A$7,Standards!AR73,IF('Daily data input'!$Q$8='pull down menu'!$A$8,Standards!BB73,IF('Daily data input'!$Q$8='pull down menu'!$A$9,Standards!BL73,IF('Daily data input'!$Q$8='pull down menu'!$A$10,Standards!BV73,IF('Daily data input'!$Q$8='pull down menu'!$A$11,Standards!CF73,IF('Daily data input'!$Q$8='pull down menu'!$A$12,Standards!CP73,IF('Daily data input'!$Q$8='pull down menu'!$A$13,Standards!CZ73,IF('Daily data input'!$Q$8='pull down menu'!$A$14,Standards!DJ73,IF('Daily data input'!$Q$8='pull down menu'!$A$15,Standards!DT73,IF('Daily data input'!$Q$8='pull down menu'!$A$16,Standards!ED73,IF('Daily data input'!$Q$8='pull down menu'!$A$17,Standards!EN73,IF('Daily data input'!$Q$8='pull down menu'!$A$18,Standards!EX73)))))))))))))))</f>
        <v>1969.9999690055847</v>
      </c>
      <c r="AA75" s="258">
        <f t="shared" si="12"/>
        <v>0</v>
      </c>
      <c r="AB75" s="256">
        <f t="shared" si="13"/>
        <v>225</v>
      </c>
    </row>
    <row r="76" spans="2:28" ht="15" customHeight="1" x14ac:dyDescent="0.3">
      <c r="B76" s="187">
        <f t="shared" si="11"/>
        <v>85</v>
      </c>
      <c r="C76" s="263">
        <f>'Daily data input'!$Q$730</f>
        <v>0</v>
      </c>
      <c r="D76" s="289">
        <v>0.1</v>
      </c>
      <c r="E76" s="263">
        <f>IFERROR('Daily data input'!$W$731*100," ")</f>
        <v>0.83916083916083917</v>
      </c>
      <c r="F76" s="294">
        <f t="shared" si="15"/>
        <v>6.7999999999999918</v>
      </c>
      <c r="G76" s="271">
        <f>'Daily data input'!$Q$731</f>
        <v>0</v>
      </c>
      <c r="H76" s="294">
        <f>IF('Daily data input'!$Q$8='pull down menu'!$A$5,Standards!O74,IF('Daily data input'!$Q$8='pull down menu'!$A$6,Standards!Y74,IF('Daily data input'!$Q$8='pull down menu'!$A$4,Standards!E74,IF('Daily data input'!$Q$8='pull down menu'!$A$7,Standards!AI74,IF('Daily data input'!$Q$8='pull down menu'!$A$8,Standards!AS74,IF('Daily data input'!$Q$8='pull down menu'!$A$9,Standards!BC74,IF('Daily data input'!$Q$8='pull down menu'!$A$10,Standards!BM74,IF('Daily data input'!$Q$8='pull down menu'!$A$11,Standards!BW74,IF('Daily data input'!$Q$8='pull down menu'!$A$12,Standards!CG74,IF('Daily data input'!$Q$8='pull down menu'!$A$13,Standards!CQ74,IF('Daily data input'!$Q$8='pull down menu'!$A$14,Standards!DA74,IF('Daily data input'!$Q$8='pull down menu'!$A$15,Standards!DK74,IF('Daily data input'!$Q$8='pull down menu'!$A$16,Standards!DU74,IF('Daily data input'!$Q$8='pull down menu'!$A$17,Standards!EE74,IF('Daily data input'!$Q$8='pull down menu'!$A$18,Standards!EO74)))))))))))))))</f>
        <v>74</v>
      </c>
      <c r="I76" s="188">
        <f>'Daily data input'!$Q$732</f>
        <v>0</v>
      </c>
      <c r="J76" s="271">
        <f>'Daily data input'!$Q$733</f>
        <v>0</v>
      </c>
      <c r="K76" s="294">
        <f>IF('Daily data input'!$Q$8='pull down menu'!$A$5,Standards!P74,IF('Daily data input'!$Q$8='pull down menu'!$A$6,Standards!Z74,IF('Daily data input'!$Q$8='pull down menu'!$A$4,Standards!F74,IF('Daily data input'!$Q$8='pull down menu'!$A$7,Standards!AJ74,IF('Daily data input'!$Q$8='pull down menu'!$A$8,Standards!AT74,IF('Daily data input'!$Q$8='pull down menu'!$A$9,Standards!BD74,IF('Daily data input'!$Q$8='pull down menu'!$A$10,Standards!BN74,IF('Daily data input'!$Q$8='pull down menu'!$A$11,Standards!BX74,IF('Daily data input'!$Q$8='pull down menu'!$A$12,Standards!CH74,IF('Daily data input'!$Q$8='pull down menu'!$A$13,Standards!CR74,IF('Daily data input'!$Q$8='pull down menu'!$A$14,Standards!DB74,IF('Daily data input'!$Q$8='pull down menu'!$A$15,Standards!DL74,IF('Daily data input'!$Q$8='pull down menu'!$A$16,Standards!DV74,IF('Daily data input'!$Q$8='pull down menu'!$A$17,Standards!EF74,IF('Daily data input'!$Q$8='pull down menu'!$A$18,Standards!EP74)))))))))))))))</f>
        <v>64.899997711181641</v>
      </c>
      <c r="L76" s="271">
        <f t="shared" si="9"/>
        <v>0</v>
      </c>
      <c r="M76" s="294">
        <f t="shared" ref="M76:M91" si="16">(H76/100)*K76</f>
        <v>48.025998306274417</v>
      </c>
      <c r="N76" s="189">
        <f>'Daily data input'!$Q$735</f>
        <v>0</v>
      </c>
      <c r="O76" s="300">
        <f>IF('Daily data input'!$Q$8='pull down menu'!$A$5,Standards!R74,IF('Daily data input'!$Q$8='pull down menu'!$A$6,Standards!AB74,IF('Daily data input'!$Q$8='pull down menu'!$A$4,Standards!H74,IF('Daily data input'!$Q$8='pull down menu'!$A$7,Standards!AL74,IF('Daily data input'!$Q$8='pull down menu'!$A$8,Standards!AV74,IF('Daily data input'!$Q$8='pull down menu'!$A$9,Standards!BF74,IF('Daily data input'!$Q$8='pull down menu'!$A$10,Standards!BP74,IF('Daily data input'!$Q$8='pull down menu'!$A$11,Standards!BZ74,IF('Daily data input'!$Q$8='pull down menu'!$A$12,Standards!CJ74,IF('Daily data input'!$Q$8='pull down menu'!$A$13,Standards!CT74,IF('Daily data input'!$Q$8='pull down menu'!$A$14,Standards!DD74,IF('Daily data input'!$Q$8='pull down menu'!$A$15,Standards!DN74,IF('Daily data input'!$Q$8='pull down menu'!$A$16,Standards!DX74,IF('Daily data input'!$Q$8='pull down menu'!$A$17,Standards!EH74,IF('Daily data input'!$Q$8='pull down menu'!$A$18,Standards!ER74)))))))))))))))</f>
        <v>125</v>
      </c>
      <c r="P76" s="189" t="str">
        <f t="shared" si="10"/>
        <v xml:space="preserve"> </v>
      </c>
      <c r="Q76" s="300">
        <f t="shared" ref="Q76:Q91" si="17">O76/M76</f>
        <v>2.6027569318360055</v>
      </c>
      <c r="R76" s="190">
        <f>'Daily data input'!$J$737</f>
        <v>0</v>
      </c>
      <c r="S76" s="306">
        <f t="shared" si="14"/>
        <v>1.8</v>
      </c>
      <c r="T76" s="277">
        <f>IFERROR('Daily data input'!$X$736," ")</f>
        <v>218.76128555910833</v>
      </c>
      <c r="U76" s="300">
        <f>IF('Daily data input'!$Q$8='pull down menu'!$A$5,Standards!U74,IF('Daily data input'!$Q$8='pull down menu'!$A$6,Standards!AE74,IF('Daily data input'!$Q$8='pull down menu'!$A$4,Standards!K74,IF('Daily data input'!$Q$8='pull down menu'!$A$7,Standards!AO74,IF('Daily data input'!$Q$8='pull down menu'!$A$8,Standards!AY74,IF('Daily data input'!$Q$8='pull down menu'!$A$9,Standards!BI74,IF('Daily data input'!$Q$8='pull down menu'!$A$10,Standards!BS74,IF('Daily data input'!$Q$8='pull down menu'!$A$11,Standards!CC74,IF('Daily data input'!$Q$8='pull down menu'!$A$12,Standards!CM74,IF('Daily data input'!$Q$8='pull down menu'!$A$13,Standards!CW74,IF('Daily data input'!$Q$8='pull down menu'!$A$14,Standards!DG74,IF('Daily data input'!$Q$8='pull down menu'!$A$15,Standards!DQ74,IF('Daily data input'!$Q$8='pull down menu'!$A$16,Standards!EA74,IF('Daily data input'!$Q$8='pull down menu'!$A$17,Standards!EK74,IF('Daily data input'!$Q$8='pull down menu'!$A$18,Standards!EU74)))))))))))))))</f>
        <v>396.93500000000006</v>
      </c>
      <c r="V76" s="277">
        <f>IFERROR('Daily data input'!$W$732," ")</f>
        <v>217.6090909090909</v>
      </c>
      <c r="W76" s="300">
        <f>IF('Daily data input'!$Q$8='pull down menu'!$A$5,Standards!W74,IF('Daily data input'!$Q$8='pull down menu'!$A$6,Standards!AG74,IF('Daily data input'!$Q$8='pull down menu'!$A$4,Standards!M74,IF('Daily data input'!$Q$8='pull down menu'!$A$7,Standards!AQ74,IF('Daily data input'!$Q$8='pull down menu'!$A$8,Standards!BA74,IF('Daily data input'!$Q$8='pull down menu'!$A$9,Standards!BK74,IF('Daily data input'!$Q$8='pull down menu'!$A$10,Standards!BU74,IF('Daily data input'!$Q$8='pull down menu'!$A$11,Standards!CE74,IF('Daily data input'!$Q$8='pull down menu'!$A$12,Standards!CO74,IF('Daily data input'!$Q$8='pull down menu'!$A$13,Standards!CY74,IF('Daily data input'!$Q$8='pull down menu'!$A$14,Standards!DI74,IF('Daily data input'!$Q$8='pull down menu'!$A$15,Standards!DS74,IF('Daily data input'!$Q$8='pull down menu'!$A$16,Standards!EC74,IF('Daily data input'!$Q$8='pull down menu'!$A$17,Standards!EM74,IF('Daily data input'!$Q$8='pull down menu'!$A$18,Standards!EW74)))))))))))))))</f>
        <v>384.10634499999998</v>
      </c>
      <c r="X76" s="283">
        <f>'Daily data input'!$Q$737</f>
        <v>0</v>
      </c>
      <c r="Y76" s="313">
        <f>IF('Daily data input'!$Q$8='pull down menu'!$A$5,Standards!X74,IF('Daily data input'!$Q$8='pull down menu'!$A$6,Standards!AH74,IF('Daily data input'!$Q$8='pull down menu'!$A$4,Standards!N74,IF('Daily data input'!$Q$8='pull down menu'!$A$7,Standards!AR74,IF('Daily data input'!$Q$8='pull down menu'!$A$8,Standards!BB74,IF('Daily data input'!$Q$8='pull down menu'!$A$9,Standards!BL74,IF('Daily data input'!$Q$8='pull down menu'!$A$10,Standards!BV74,IF('Daily data input'!$Q$8='pull down menu'!$A$11,Standards!CF74,IF('Daily data input'!$Q$8='pull down menu'!$A$12,Standards!CP74,IF('Daily data input'!$Q$8='pull down menu'!$A$13,Standards!CZ74,IF('Daily data input'!$Q$8='pull down menu'!$A$14,Standards!DJ74,IF('Daily data input'!$Q$8='pull down menu'!$A$15,Standards!DT74,IF('Daily data input'!$Q$8='pull down menu'!$A$16,Standards!ED74,IF('Daily data input'!$Q$8='pull down menu'!$A$17,Standards!EN74,IF('Daily data input'!$Q$8='pull down menu'!$A$18,Standards!EX74)))))))))))))))</f>
        <v>1969.9999690055847</v>
      </c>
      <c r="AA76" s="258">
        <f t="shared" si="12"/>
        <v>0</v>
      </c>
      <c r="AB76" s="256">
        <f t="shared" si="13"/>
        <v>225</v>
      </c>
    </row>
    <row r="77" spans="2:28" ht="15" customHeight="1" x14ac:dyDescent="0.3">
      <c r="B77" s="183">
        <f t="shared" si="11"/>
        <v>86</v>
      </c>
      <c r="C77" s="262">
        <f>'Daily data input'!$Q$740</f>
        <v>0</v>
      </c>
      <c r="D77" s="288">
        <v>0.1</v>
      </c>
      <c r="E77" s="262">
        <f>IFERROR('Daily data input'!$W$741*100," ")</f>
        <v>0.83916083916083917</v>
      </c>
      <c r="F77" s="293">
        <f t="shared" si="15"/>
        <v>6.8999999999999915</v>
      </c>
      <c r="G77" s="270">
        <f>'Daily data input'!$Q$741</f>
        <v>0</v>
      </c>
      <c r="H77" s="293">
        <f>IF('Daily data input'!$Q$8='pull down menu'!$A$5,Standards!O75,IF('Daily data input'!$Q$8='pull down menu'!$A$6,Standards!Y75,IF('Daily data input'!$Q$8='pull down menu'!$A$4,Standards!E75,IF('Daily data input'!$Q$8='pull down menu'!$A$7,Standards!AI75,IF('Daily data input'!$Q$8='pull down menu'!$A$8,Standards!AS75,IF('Daily data input'!$Q$8='pull down menu'!$A$9,Standards!BC75,IF('Daily data input'!$Q$8='pull down menu'!$A$10,Standards!BM75,IF('Daily data input'!$Q$8='pull down menu'!$A$11,Standards!BW75,IF('Daily data input'!$Q$8='pull down menu'!$A$12,Standards!CG75,IF('Daily data input'!$Q$8='pull down menu'!$A$13,Standards!CQ75,IF('Daily data input'!$Q$8='pull down menu'!$A$14,Standards!DA75,IF('Daily data input'!$Q$8='pull down menu'!$A$15,Standards!DK75,IF('Daily data input'!$Q$8='pull down menu'!$A$16,Standards!DU75,IF('Daily data input'!$Q$8='pull down menu'!$A$17,Standards!EE75,IF('Daily data input'!$Q$8='pull down menu'!$A$18,Standards!EO75)))))))))))))))</f>
        <v>74</v>
      </c>
      <c r="I77" s="184">
        <f>'Daily data input'!$Q$742</f>
        <v>0</v>
      </c>
      <c r="J77" s="270">
        <f>'Daily data input'!$Q$743</f>
        <v>0</v>
      </c>
      <c r="K77" s="293">
        <f>IF('Daily data input'!$Q$8='pull down menu'!$A$5,Standards!P75,IF('Daily data input'!$Q$8='pull down menu'!$A$6,Standards!Z75,IF('Daily data input'!$Q$8='pull down menu'!$A$4,Standards!F75,IF('Daily data input'!$Q$8='pull down menu'!$A$7,Standards!AJ75,IF('Daily data input'!$Q$8='pull down menu'!$A$8,Standards!AT75,IF('Daily data input'!$Q$8='pull down menu'!$A$9,Standards!BD75,IF('Daily data input'!$Q$8='pull down menu'!$A$10,Standards!BN75,IF('Daily data input'!$Q$8='pull down menu'!$A$11,Standards!BX75,IF('Daily data input'!$Q$8='pull down menu'!$A$12,Standards!CH75,IF('Daily data input'!$Q$8='pull down menu'!$A$13,Standards!CR75,IF('Daily data input'!$Q$8='pull down menu'!$A$14,Standards!DB75,IF('Daily data input'!$Q$8='pull down menu'!$A$15,Standards!DL75,IF('Daily data input'!$Q$8='pull down menu'!$A$16,Standards!DV75,IF('Daily data input'!$Q$8='pull down menu'!$A$17,Standards!EF75,IF('Daily data input'!$Q$8='pull down menu'!$A$18,Standards!EP75)))))))))))))))</f>
        <v>64.899997711181641</v>
      </c>
      <c r="L77" s="270">
        <f t="shared" si="9"/>
        <v>0</v>
      </c>
      <c r="M77" s="293">
        <f t="shared" si="16"/>
        <v>48.025998306274417</v>
      </c>
      <c r="N77" s="185">
        <f>'Daily data input'!$Q$745</f>
        <v>0</v>
      </c>
      <c r="O77" s="299">
        <f>IF('Daily data input'!$Q$8='pull down menu'!$A$5,Standards!R75,IF('Daily data input'!$Q$8='pull down menu'!$A$6,Standards!AB75,IF('Daily data input'!$Q$8='pull down menu'!$A$4,Standards!H75,IF('Daily data input'!$Q$8='pull down menu'!$A$7,Standards!AL75,IF('Daily data input'!$Q$8='pull down menu'!$A$8,Standards!AV75,IF('Daily data input'!$Q$8='pull down menu'!$A$9,Standards!BF75,IF('Daily data input'!$Q$8='pull down menu'!$A$10,Standards!BP75,IF('Daily data input'!$Q$8='pull down menu'!$A$11,Standards!BZ75,IF('Daily data input'!$Q$8='pull down menu'!$A$12,Standards!CJ75,IF('Daily data input'!$Q$8='pull down menu'!$A$13,Standards!CT75,IF('Daily data input'!$Q$8='pull down menu'!$A$14,Standards!DD75,IF('Daily data input'!$Q$8='pull down menu'!$A$15,Standards!DN75,IF('Daily data input'!$Q$8='pull down menu'!$A$16,Standards!DX75,IF('Daily data input'!$Q$8='pull down menu'!$A$17,Standards!EH75,IF('Daily data input'!$Q$8='pull down menu'!$A$18,Standards!ER75)))))))))))))))</f>
        <v>125</v>
      </c>
      <c r="P77" s="185" t="str">
        <f t="shared" si="10"/>
        <v xml:space="preserve"> </v>
      </c>
      <c r="Q77" s="299">
        <f t="shared" si="17"/>
        <v>2.6027569318360055</v>
      </c>
      <c r="R77" s="186">
        <f>'Daily data input'!$J$747</f>
        <v>0</v>
      </c>
      <c r="S77" s="305">
        <f t="shared" si="14"/>
        <v>1.8</v>
      </c>
      <c r="T77" s="276">
        <f>IFERROR('Daily data input'!$X$746," ")</f>
        <v>218.76128555910833</v>
      </c>
      <c r="U77" s="299">
        <f>IF('Daily data input'!$Q$8='pull down menu'!$A$5,Standards!U75,IF('Daily data input'!$Q$8='pull down menu'!$A$6,Standards!AE75,IF('Daily data input'!$Q$8='pull down menu'!$A$4,Standards!K75,IF('Daily data input'!$Q$8='pull down menu'!$A$7,Standards!AO75,IF('Daily data input'!$Q$8='pull down menu'!$A$8,Standards!AY75,IF('Daily data input'!$Q$8='pull down menu'!$A$9,Standards!BI75,IF('Daily data input'!$Q$8='pull down menu'!$A$10,Standards!BS75,IF('Daily data input'!$Q$8='pull down menu'!$A$11,Standards!CC75,IF('Daily data input'!$Q$8='pull down menu'!$A$12,Standards!CM75,IF('Daily data input'!$Q$8='pull down menu'!$A$13,Standards!CW75,IF('Daily data input'!$Q$8='pull down menu'!$A$14,Standards!DG75,IF('Daily data input'!$Q$8='pull down menu'!$A$15,Standards!DQ75,IF('Daily data input'!$Q$8='pull down menu'!$A$16,Standards!EA75,IF('Daily data input'!$Q$8='pull down menu'!$A$17,Standards!EK75,IF('Daily data input'!$Q$8='pull down menu'!$A$18,Standards!EU75)))))))))))))))</f>
        <v>402.11500000000007</v>
      </c>
      <c r="V77" s="276">
        <f>IFERROR('Daily data input'!$W$742," ")</f>
        <v>217.6090909090909</v>
      </c>
      <c r="W77" s="299">
        <f>IF('Daily data input'!$Q$8='pull down menu'!$A$5,Standards!W75,IF('Daily data input'!$Q$8='pull down menu'!$A$6,Standards!AG75,IF('Daily data input'!$Q$8='pull down menu'!$A$4,Standards!M75,IF('Daily data input'!$Q$8='pull down menu'!$A$7,Standards!AQ75,IF('Daily data input'!$Q$8='pull down menu'!$A$8,Standards!BA75,IF('Daily data input'!$Q$8='pull down menu'!$A$9,Standards!BK75,IF('Daily data input'!$Q$8='pull down menu'!$A$10,Standards!BU75,IF('Daily data input'!$Q$8='pull down menu'!$A$11,Standards!CE75,IF('Daily data input'!$Q$8='pull down menu'!$A$12,Standards!CO75,IF('Daily data input'!$Q$8='pull down menu'!$A$13,Standards!CY75,IF('Daily data input'!$Q$8='pull down menu'!$A$14,Standards!DI75,IF('Daily data input'!$Q$8='pull down menu'!$A$15,Standards!DS75,IF('Daily data input'!$Q$8='pull down menu'!$A$16,Standards!EC75,IF('Daily data input'!$Q$8='pull down menu'!$A$17,Standards!EM75,IF('Daily data input'!$Q$8='pull down menu'!$A$18,Standards!EW75)))))))))))))))</f>
        <v>388.93928499999998</v>
      </c>
      <c r="X77" s="282">
        <f>'Daily data input'!$Q$747</f>
        <v>0</v>
      </c>
      <c r="Y77" s="312">
        <f>IF('Daily data input'!$Q$8='pull down menu'!$A$5,Standards!X75,IF('Daily data input'!$Q$8='pull down menu'!$A$6,Standards!AH75,IF('Daily data input'!$Q$8='pull down menu'!$A$4,Standards!N75,IF('Daily data input'!$Q$8='pull down menu'!$A$7,Standards!AR75,IF('Daily data input'!$Q$8='pull down menu'!$A$8,Standards!BB75,IF('Daily data input'!$Q$8='pull down menu'!$A$9,Standards!BL75,IF('Daily data input'!$Q$8='pull down menu'!$A$10,Standards!BV75,IF('Daily data input'!$Q$8='pull down menu'!$A$11,Standards!CF75,IF('Daily data input'!$Q$8='pull down menu'!$A$12,Standards!CP75,IF('Daily data input'!$Q$8='pull down menu'!$A$13,Standards!CZ75,IF('Daily data input'!$Q$8='pull down menu'!$A$14,Standards!DJ75,IF('Daily data input'!$Q$8='pull down menu'!$A$15,Standards!DT75,IF('Daily data input'!$Q$8='pull down menu'!$A$16,Standards!ED75,IF('Daily data input'!$Q$8='pull down menu'!$A$17,Standards!EN75,IF('Daily data input'!$Q$8='pull down menu'!$A$18,Standards!EX75)))))))))))))))</f>
        <v>1969.9999690055847</v>
      </c>
      <c r="AA77" s="258">
        <f t="shared" si="12"/>
        <v>0</v>
      </c>
      <c r="AB77" s="256">
        <f t="shared" si="13"/>
        <v>225</v>
      </c>
    </row>
    <row r="78" spans="2:28" ht="15" customHeight="1" x14ac:dyDescent="0.3">
      <c r="B78" s="187">
        <f t="shared" si="11"/>
        <v>87</v>
      </c>
      <c r="C78" s="263">
        <f>'Daily data input'!$Q$752</f>
        <v>0</v>
      </c>
      <c r="D78" s="289">
        <v>0.1</v>
      </c>
      <c r="E78" s="263">
        <f>IFERROR('Daily data input'!$W$753*100," ")</f>
        <v>0.83916083916083917</v>
      </c>
      <c r="F78" s="294">
        <f t="shared" si="15"/>
        <v>6.9999999999999911</v>
      </c>
      <c r="G78" s="271">
        <f>'Daily data input'!$Q$753</f>
        <v>0</v>
      </c>
      <c r="H78" s="294">
        <f>IF('Daily data input'!$Q$8='pull down menu'!$A$5,Standards!O76,IF('Daily data input'!$Q$8='pull down menu'!$A$6,Standards!Y76,IF('Daily data input'!$Q$8='pull down menu'!$A$4,Standards!E76,IF('Daily data input'!$Q$8='pull down menu'!$A$7,Standards!AI76,IF('Daily data input'!$Q$8='pull down menu'!$A$8,Standards!AS76,IF('Daily data input'!$Q$8='pull down menu'!$A$9,Standards!BC76,IF('Daily data input'!$Q$8='pull down menu'!$A$10,Standards!BM76,IF('Daily data input'!$Q$8='pull down menu'!$A$11,Standards!BW76,IF('Daily data input'!$Q$8='pull down menu'!$A$12,Standards!CG76,IF('Daily data input'!$Q$8='pull down menu'!$A$13,Standards!CQ76,IF('Daily data input'!$Q$8='pull down menu'!$A$14,Standards!DA76,IF('Daily data input'!$Q$8='pull down menu'!$A$15,Standards!DK76,IF('Daily data input'!$Q$8='pull down menu'!$A$16,Standards!DU76,IF('Daily data input'!$Q$8='pull down menu'!$A$17,Standards!EE76,IF('Daily data input'!$Q$8='pull down menu'!$A$18,Standards!EO76)))))))))))))))</f>
        <v>73</v>
      </c>
      <c r="I78" s="188">
        <f>'Daily data input'!$Q$754</f>
        <v>0</v>
      </c>
      <c r="J78" s="271">
        <f>'Daily data input'!$Q$755</f>
        <v>0</v>
      </c>
      <c r="K78" s="294">
        <f>IF('Daily data input'!$Q$8='pull down menu'!$A$5,Standards!P76,IF('Daily data input'!$Q$8='pull down menu'!$A$6,Standards!Z76,IF('Daily data input'!$Q$8='pull down menu'!$A$4,Standards!F76,IF('Daily data input'!$Q$8='pull down menu'!$A$7,Standards!AJ76,IF('Daily data input'!$Q$8='pull down menu'!$A$8,Standards!AT76,IF('Daily data input'!$Q$8='pull down menu'!$A$9,Standards!BD76,IF('Daily data input'!$Q$8='pull down menu'!$A$10,Standards!BN76,IF('Daily data input'!$Q$8='pull down menu'!$A$11,Standards!BX76,IF('Daily data input'!$Q$8='pull down menu'!$A$12,Standards!CH76,IF('Daily data input'!$Q$8='pull down menu'!$A$13,Standards!CR76,IF('Daily data input'!$Q$8='pull down menu'!$A$14,Standards!DB76,IF('Daily data input'!$Q$8='pull down menu'!$A$15,Standards!DL76,IF('Daily data input'!$Q$8='pull down menu'!$A$16,Standards!DV76,IF('Daily data input'!$Q$8='pull down menu'!$A$17,Standards!EF76,IF('Daily data input'!$Q$8='pull down menu'!$A$18,Standards!EP76)))))))))))))))</f>
        <v>65.000001907348633</v>
      </c>
      <c r="L78" s="271">
        <f t="shared" ref="L78:L91" si="18">IFERROR((G78/100)*J78," ")</f>
        <v>0</v>
      </c>
      <c r="M78" s="294">
        <f t="shared" si="16"/>
        <v>47.450001392364499</v>
      </c>
      <c r="N78" s="189">
        <f>'Daily data input'!$Q$757</f>
        <v>0</v>
      </c>
      <c r="O78" s="300">
        <f>IF('Daily data input'!$Q$8='pull down menu'!$A$5,Standards!R76,IF('Daily data input'!$Q$8='pull down menu'!$A$6,Standards!AB76,IF('Daily data input'!$Q$8='pull down menu'!$A$4,Standards!H76,IF('Daily data input'!$Q$8='pull down menu'!$A$7,Standards!AL76,IF('Daily data input'!$Q$8='pull down menu'!$A$8,Standards!AV76,IF('Daily data input'!$Q$8='pull down menu'!$A$9,Standards!BF76,IF('Daily data input'!$Q$8='pull down menu'!$A$10,Standards!BP76,IF('Daily data input'!$Q$8='pull down menu'!$A$11,Standards!BZ76,IF('Daily data input'!$Q$8='pull down menu'!$A$12,Standards!CJ76,IF('Daily data input'!$Q$8='pull down menu'!$A$13,Standards!CT76,IF('Daily data input'!$Q$8='pull down menu'!$A$14,Standards!DD76,IF('Daily data input'!$Q$8='pull down menu'!$A$15,Standards!DN76,IF('Daily data input'!$Q$8='pull down menu'!$A$16,Standards!DX76,IF('Daily data input'!$Q$8='pull down menu'!$A$17,Standards!EH76,IF('Daily data input'!$Q$8='pull down menu'!$A$18,Standards!ER76)))))))))))))))</f>
        <v>125</v>
      </c>
      <c r="P78" s="189" t="str">
        <f t="shared" ref="P78:P91" si="19">IFERROR(N78/L78," ")</f>
        <v xml:space="preserve"> </v>
      </c>
      <c r="Q78" s="300">
        <f t="shared" si="17"/>
        <v>2.634351872118482</v>
      </c>
      <c r="R78" s="190">
        <f>'Daily data input'!$J$759</f>
        <v>0</v>
      </c>
      <c r="S78" s="306">
        <f t="shared" si="14"/>
        <v>1.8</v>
      </c>
      <c r="T78" s="277">
        <f>IFERROR('Daily data input'!$X$758," ")</f>
        <v>218.76128555910833</v>
      </c>
      <c r="U78" s="300">
        <f>IF('Daily data input'!$Q$8='pull down menu'!$A$5,Standards!U76,IF('Daily data input'!$Q$8='pull down menu'!$A$6,Standards!AE76,IF('Daily data input'!$Q$8='pull down menu'!$A$4,Standards!K76,IF('Daily data input'!$Q$8='pull down menu'!$A$7,Standards!AO76,IF('Daily data input'!$Q$8='pull down menu'!$A$8,Standards!AY76,IF('Daily data input'!$Q$8='pull down menu'!$A$9,Standards!BI76,IF('Daily data input'!$Q$8='pull down menu'!$A$10,Standards!BS76,IF('Daily data input'!$Q$8='pull down menu'!$A$11,Standards!CC76,IF('Daily data input'!$Q$8='pull down menu'!$A$12,Standards!CM76,IF('Daily data input'!$Q$8='pull down menu'!$A$13,Standards!CW76,IF('Daily data input'!$Q$8='pull down menu'!$A$14,Standards!DG76,IF('Daily data input'!$Q$8='pull down menu'!$A$15,Standards!DQ76,IF('Daily data input'!$Q$8='pull down menu'!$A$16,Standards!EA76,IF('Daily data input'!$Q$8='pull down menu'!$A$17,Standards!EK76,IF('Daily data input'!$Q$8='pull down menu'!$A$18,Standards!EU76)))))))))))))))</f>
        <v>407.22500000000008</v>
      </c>
      <c r="V78" s="277">
        <f>IFERROR('Daily data input'!$W$754," ")</f>
        <v>217.6090909090909</v>
      </c>
      <c r="W78" s="300">
        <f>IF('Daily data input'!$Q$8='pull down menu'!$A$5,Standards!W76,IF('Daily data input'!$Q$8='pull down menu'!$A$6,Standards!AG76,IF('Daily data input'!$Q$8='pull down menu'!$A$4,Standards!M76,IF('Daily data input'!$Q$8='pull down menu'!$A$7,Standards!AQ76,IF('Daily data input'!$Q$8='pull down menu'!$A$8,Standards!BA76,IF('Daily data input'!$Q$8='pull down menu'!$A$9,Standards!BK76,IF('Daily data input'!$Q$8='pull down menu'!$A$10,Standards!BU76,IF('Daily data input'!$Q$8='pull down menu'!$A$11,Standards!CE76,IF('Daily data input'!$Q$8='pull down menu'!$A$12,Standards!CO76,IF('Daily data input'!$Q$8='pull down menu'!$A$13,Standards!CY76,IF('Daily data input'!$Q$8='pull down menu'!$A$14,Standards!DI76,IF('Daily data input'!$Q$8='pull down menu'!$A$15,Standards!DS76,IF('Daily data input'!$Q$8='pull down menu'!$A$16,Standards!EC76,IF('Daily data input'!$Q$8='pull down menu'!$A$17,Standards!EM76,IF('Daily data input'!$Q$8='pull down menu'!$A$18,Standards!EW76)))))))))))))))</f>
        <v>393.70180499999998</v>
      </c>
      <c r="X78" s="283">
        <f>'Daily data input'!$Q$759</f>
        <v>0</v>
      </c>
      <c r="Y78" s="313">
        <f>IF('Daily data input'!$Q$8='pull down menu'!$A$5,Standards!X76,IF('Daily data input'!$Q$8='pull down menu'!$A$6,Standards!AH76,IF('Daily data input'!$Q$8='pull down menu'!$A$4,Standards!N76,IF('Daily data input'!$Q$8='pull down menu'!$A$7,Standards!AR76,IF('Daily data input'!$Q$8='pull down menu'!$A$8,Standards!BB76,IF('Daily data input'!$Q$8='pull down menu'!$A$9,Standards!BL76,IF('Daily data input'!$Q$8='pull down menu'!$A$10,Standards!BV76,IF('Daily data input'!$Q$8='pull down menu'!$A$11,Standards!CF76,IF('Daily data input'!$Q$8='pull down menu'!$A$12,Standards!CP76,IF('Daily data input'!$Q$8='pull down menu'!$A$13,Standards!CZ76,IF('Daily data input'!$Q$8='pull down menu'!$A$14,Standards!DJ76,IF('Daily data input'!$Q$8='pull down menu'!$A$15,Standards!DT76,IF('Daily data input'!$Q$8='pull down menu'!$A$16,Standards!ED76,IF('Daily data input'!$Q$8='pull down menu'!$A$17,Standards!EN76,IF('Daily data input'!$Q$8='pull down menu'!$A$18,Standards!EX76)))))))))))))))</f>
        <v>1969.9999690055847</v>
      </c>
      <c r="AA78" s="258">
        <f t="shared" si="12"/>
        <v>0</v>
      </c>
      <c r="AB78" s="256">
        <f t="shared" si="13"/>
        <v>225</v>
      </c>
    </row>
    <row r="79" spans="2:28" ht="15" customHeight="1" x14ac:dyDescent="0.3">
      <c r="B79" s="183">
        <f t="shared" si="11"/>
        <v>88</v>
      </c>
      <c r="C79" s="262">
        <f>'Daily data input'!$Q$762</f>
        <v>0</v>
      </c>
      <c r="D79" s="288">
        <v>0.1</v>
      </c>
      <c r="E79" s="262">
        <f>IFERROR('Daily data input'!$W$763*100," ")</f>
        <v>0.83916083916083917</v>
      </c>
      <c r="F79" s="293">
        <f t="shared" si="15"/>
        <v>7.0999999999999908</v>
      </c>
      <c r="G79" s="270">
        <f>'Daily data input'!$Q$763</f>
        <v>0</v>
      </c>
      <c r="H79" s="293">
        <f>IF('Daily data input'!$Q$8='pull down menu'!$A$5,Standards!O77,IF('Daily data input'!$Q$8='pull down menu'!$A$6,Standards!Y77,IF('Daily data input'!$Q$8='pull down menu'!$A$4,Standards!E77,IF('Daily data input'!$Q$8='pull down menu'!$A$7,Standards!AI77,IF('Daily data input'!$Q$8='pull down menu'!$A$8,Standards!AS77,IF('Daily data input'!$Q$8='pull down menu'!$A$9,Standards!BC77,IF('Daily data input'!$Q$8='pull down menu'!$A$10,Standards!BM77,IF('Daily data input'!$Q$8='pull down menu'!$A$11,Standards!BW77,IF('Daily data input'!$Q$8='pull down menu'!$A$12,Standards!CG77,IF('Daily data input'!$Q$8='pull down menu'!$A$13,Standards!CQ77,IF('Daily data input'!$Q$8='pull down menu'!$A$14,Standards!DA77,IF('Daily data input'!$Q$8='pull down menu'!$A$15,Standards!DK77,IF('Daily data input'!$Q$8='pull down menu'!$A$16,Standards!DU77,IF('Daily data input'!$Q$8='pull down menu'!$A$17,Standards!EE77,IF('Daily data input'!$Q$8='pull down menu'!$A$18,Standards!EO77)))))))))))))))</f>
        <v>73</v>
      </c>
      <c r="I79" s="184">
        <f>'Daily data input'!$Q$764</f>
        <v>0</v>
      </c>
      <c r="J79" s="270">
        <f>'Daily data input'!$Q$765</f>
        <v>0</v>
      </c>
      <c r="K79" s="293">
        <f>IF('Daily data input'!$Q$8='pull down menu'!$A$5,Standards!P77,IF('Daily data input'!$Q$8='pull down menu'!$A$6,Standards!Z77,IF('Daily data input'!$Q$8='pull down menu'!$A$4,Standards!F77,IF('Daily data input'!$Q$8='pull down menu'!$A$7,Standards!AJ77,IF('Daily data input'!$Q$8='pull down menu'!$A$8,Standards!AT77,IF('Daily data input'!$Q$8='pull down menu'!$A$9,Standards!BD77,IF('Daily data input'!$Q$8='pull down menu'!$A$10,Standards!BN77,IF('Daily data input'!$Q$8='pull down menu'!$A$11,Standards!BX77,IF('Daily data input'!$Q$8='pull down menu'!$A$12,Standards!CH77,IF('Daily data input'!$Q$8='pull down menu'!$A$13,Standards!CR77,IF('Daily data input'!$Q$8='pull down menu'!$A$14,Standards!DB77,IF('Daily data input'!$Q$8='pull down menu'!$A$15,Standards!DL77,IF('Daily data input'!$Q$8='pull down menu'!$A$16,Standards!DV77,IF('Daily data input'!$Q$8='pull down menu'!$A$17,Standards!EF77,IF('Daily data input'!$Q$8='pull down menu'!$A$18,Standards!EP77)))))))))))))))</f>
        <v>65.000001907348633</v>
      </c>
      <c r="L79" s="270">
        <f t="shared" si="18"/>
        <v>0</v>
      </c>
      <c r="M79" s="293">
        <f t="shared" si="16"/>
        <v>47.450001392364499</v>
      </c>
      <c r="N79" s="185">
        <f>'Daily data input'!$Q$767</f>
        <v>0</v>
      </c>
      <c r="O79" s="299">
        <f>IF('Daily data input'!$Q$8='pull down menu'!$A$5,Standards!R77,IF('Daily data input'!$Q$8='pull down menu'!$A$6,Standards!AB77,IF('Daily data input'!$Q$8='pull down menu'!$A$4,Standards!H77,IF('Daily data input'!$Q$8='pull down menu'!$A$7,Standards!AL77,IF('Daily data input'!$Q$8='pull down menu'!$A$8,Standards!AV77,IF('Daily data input'!$Q$8='pull down menu'!$A$9,Standards!BF77,IF('Daily data input'!$Q$8='pull down menu'!$A$10,Standards!BP77,IF('Daily data input'!$Q$8='pull down menu'!$A$11,Standards!BZ77,IF('Daily data input'!$Q$8='pull down menu'!$A$12,Standards!CJ77,IF('Daily data input'!$Q$8='pull down menu'!$A$13,Standards!CT77,IF('Daily data input'!$Q$8='pull down menu'!$A$14,Standards!DD77,IF('Daily data input'!$Q$8='pull down menu'!$A$15,Standards!DN77,IF('Daily data input'!$Q$8='pull down menu'!$A$16,Standards!DX77,IF('Daily data input'!$Q$8='pull down menu'!$A$17,Standards!EH77,IF('Daily data input'!$Q$8='pull down menu'!$A$18,Standards!ER77)))))))))))))))</f>
        <v>125</v>
      </c>
      <c r="P79" s="185" t="str">
        <f t="shared" si="19"/>
        <v xml:space="preserve"> </v>
      </c>
      <c r="Q79" s="299">
        <f t="shared" si="17"/>
        <v>2.634351872118482</v>
      </c>
      <c r="R79" s="186">
        <f>'Daily data input'!$J$769</f>
        <v>0</v>
      </c>
      <c r="S79" s="305">
        <f t="shared" si="14"/>
        <v>1.8</v>
      </c>
      <c r="T79" s="276">
        <f>IFERROR('Daily data input'!$X$768," ")</f>
        <v>218.76128555910833</v>
      </c>
      <c r="U79" s="299">
        <f>IF('Daily data input'!$Q$8='pull down menu'!$A$5,Standards!U77,IF('Daily data input'!$Q$8='pull down menu'!$A$6,Standards!AE77,IF('Daily data input'!$Q$8='pull down menu'!$A$4,Standards!K77,IF('Daily data input'!$Q$8='pull down menu'!$A$7,Standards!AO77,IF('Daily data input'!$Q$8='pull down menu'!$A$8,Standards!AY77,IF('Daily data input'!$Q$8='pull down menu'!$A$9,Standards!BI77,IF('Daily data input'!$Q$8='pull down menu'!$A$10,Standards!BS77,IF('Daily data input'!$Q$8='pull down menu'!$A$11,Standards!CC77,IF('Daily data input'!$Q$8='pull down menu'!$A$12,Standards!CM77,IF('Daily data input'!$Q$8='pull down menu'!$A$13,Standards!CW77,IF('Daily data input'!$Q$8='pull down menu'!$A$14,Standards!DG77,IF('Daily data input'!$Q$8='pull down menu'!$A$15,Standards!DQ77,IF('Daily data input'!$Q$8='pull down menu'!$A$16,Standards!EA77,IF('Daily data input'!$Q$8='pull down menu'!$A$17,Standards!EK77,IF('Daily data input'!$Q$8='pull down menu'!$A$18,Standards!EU77)))))))))))))))</f>
        <v>412.33500000000009</v>
      </c>
      <c r="V79" s="276">
        <f>IFERROR('Daily data input'!$W$764," ")</f>
        <v>217.6090909090909</v>
      </c>
      <c r="W79" s="299">
        <f>IF('Daily data input'!$Q$8='pull down menu'!$A$5,Standards!W77,IF('Daily data input'!$Q$8='pull down menu'!$A$6,Standards!AG77,IF('Daily data input'!$Q$8='pull down menu'!$A$4,Standards!M77,IF('Daily data input'!$Q$8='pull down menu'!$A$7,Standards!AQ77,IF('Daily data input'!$Q$8='pull down menu'!$A$8,Standards!BA77,IF('Daily data input'!$Q$8='pull down menu'!$A$9,Standards!BK77,IF('Daily data input'!$Q$8='pull down menu'!$A$10,Standards!BU77,IF('Daily data input'!$Q$8='pull down menu'!$A$11,Standards!CE77,IF('Daily data input'!$Q$8='pull down menu'!$A$12,Standards!CO77,IF('Daily data input'!$Q$8='pull down menu'!$A$13,Standards!CY77,IF('Daily data input'!$Q$8='pull down menu'!$A$14,Standards!DI77,IF('Daily data input'!$Q$8='pull down menu'!$A$15,Standards!DS77,IF('Daily data input'!$Q$8='pull down menu'!$A$16,Standards!EC77,IF('Daily data input'!$Q$8='pull down menu'!$A$17,Standards!EM77,IF('Daily data input'!$Q$8='pull down menu'!$A$18,Standards!EW77)))))))))))))))</f>
        <v>398.45921499999997</v>
      </c>
      <c r="X79" s="282">
        <f>'Daily data input'!$Q$769</f>
        <v>0</v>
      </c>
      <c r="Y79" s="312">
        <f>IF('Daily data input'!$Q$8='pull down menu'!$A$5,Standards!X77,IF('Daily data input'!$Q$8='pull down menu'!$A$6,Standards!AH77,IF('Daily data input'!$Q$8='pull down menu'!$A$4,Standards!N77,IF('Daily data input'!$Q$8='pull down menu'!$A$7,Standards!AR77,IF('Daily data input'!$Q$8='pull down menu'!$A$8,Standards!BB77,IF('Daily data input'!$Q$8='pull down menu'!$A$9,Standards!BL77,IF('Daily data input'!$Q$8='pull down menu'!$A$10,Standards!BV77,IF('Daily data input'!$Q$8='pull down menu'!$A$11,Standards!CF77,IF('Daily data input'!$Q$8='pull down menu'!$A$12,Standards!CP77,IF('Daily data input'!$Q$8='pull down menu'!$A$13,Standards!CZ77,IF('Daily data input'!$Q$8='pull down menu'!$A$14,Standards!DJ77,IF('Daily data input'!$Q$8='pull down menu'!$A$15,Standards!DT77,IF('Daily data input'!$Q$8='pull down menu'!$A$16,Standards!ED77,IF('Daily data input'!$Q$8='pull down menu'!$A$17,Standards!EN77,IF('Daily data input'!$Q$8='pull down menu'!$A$18,Standards!EX77)))))))))))))))</f>
        <v>1969.9999690055847</v>
      </c>
      <c r="AA79" s="258">
        <f t="shared" si="12"/>
        <v>0</v>
      </c>
      <c r="AB79" s="256">
        <f t="shared" si="13"/>
        <v>225</v>
      </c>
    </row>
    <row r="80" spans="2:28" ht="15" customHeight="1" x14ac:dyDescent="0.3">
      <c r="B80" s="187">
        <f t="shared" si="11"/>
        <v>89</v>
      </c>
      <c r="C80" s="263">
        <f>'Daily data input'!$Q$772</f>
        <v>0</v>
      </c>
      <c r="D80" s="289">
        <v>0.1</v>
      </c>
      <c r="E80" s="263">
        <f>IFERROR('Daily data input'!$W$773*100," ")</f>
        <v>0.83916083916083917</v>
      </c>
      <c r="F80" s="294">
        <f t="shared" si="15"/>
        <v>7.1999999999999904</v>
      </c>
      <c r="G80" s="271">
        <f>'Daily data input'!$Q$773</f>
        <v>0</v>
      </c>
      <c r="H80" s="294">
        <f>IF('Daily data input'!$Q$8='pull down menu'!$A$5,Standards!O78,IF('Daily data input'!$Q$8='pull down menu'!$A$6,Standards!Y78,IF('Daily data input'!$Q$8='pull down menu'!$A$4,Standards!E78,IF('Daily data input'!$Q$8='pull down menu'!$A$7,Standards!AI78,IF('Daily data input'!$Q$8='pull down menu'!$A$8,Standards!AS78,IF('Daily data input'!$Q$8='pull down menu'!$A$9,Standards!BC78,IF('Daily data input'!$Q$8='pull down menu'!$A$10,Standards!BM78,IF('Daily data input'!$Q$8='pull down menu'!$A$11,Standards!BW78,IF('Daily data input'!$Q$8='pull down menu'!$A$12,Standards!CG78,IF('Daily data input'!$Q$8='pull down menu'!$A$13,Standards!CQ78,IF('Daily data input'!$Q$8='pull down menu'!$A$14,Standards!DA78,IF('Daily data input'!$Q$8='pull down menu'!$A$15,Standards!DK78,IF('Daily data input'!$Q$8='pull down menu'!$A$16,Standards!DU78,IF('Daily data input'!$Q$8='pull down menu'!$A$17,Standards!EE78,IF('Daily data input'!$Q$8='pull down menu'!$A$18,Standards!EO78)))))))))))))))</f>
        <v>73</v>
      </c>
      <c r="I80" s="188">
        <f>'Daily data input'!$Q$774</f>
        <v>0</v>
      </c>
      <c r="J80" s="271">
        <f>'Daily data input'!$Q$775</f>
        <v>0</v>
      </c>
      <c r="K80" s="294">
        <f>IF('Daily data input'!$Q$8='pull down menu'!$A$5,Standards!P78,IF('Daily data input'!$Q$8='pull down menu'!$A$6,Standards!Z78,IF('Daily data input'!$Q$8='pull down menu'!$A$4,Standards!F78,IF('Daily data input'!$Q$8='pull down menu'!$A$7,Standards!AJ78,IF('Daily data input'!$Q$8='pull down menu'!$A$8,Standards!AT78,IF('Daily data input'!$Q$8='pull down menu'!$A$9,Standards!BD78,IF('Daily data input'!$Q$8='pull down menu'!$A$10,Standards!BN78,IF('Daily data input'!$Q$8='pull down menu'!$A$11,Standards!BX78,IF('Daily data input'!$Q$8='pull down menu'!$A$12,Standards!CH78,IF('Daily data input'!$Q$8='pull down menu'!$A$13,Standards!CR78,IF('Daily data input'!$Q$8='pull down menu'!$A$14,Standards!DB78,IF('Daily data input'!$Q$8='pull down menu'!$A$15,Standards!DL78,IF('Daily data input'!$Q$8='pull down menu'!$A$16,Standards!DV78,IF('Daily data input'!$Q$8='pull down menu'!$A$17,Standards!EF78,IF('Daily data input'!$Q$8='pull down menu'!$A$18,Standards!EP78)))))))))))))))</f>
        <v>65.000001907348633</v>
      </c>
      <c r="L80" s="271">
        <f t="shared" si="18"/>
        <v>0</v>
      </c>
      <c r="M80" s="294">
        <f t="shared" si="16"/>
        <v>47.450001392364499</v>
      </c>
      <c r="N80" s="189">
        <f>'Daily data input'!$Q$777</f>
        <v>0</v>
      </c>
      <c r="O80" s="300">
        <f>IF('Daily data input'!$Q$8='pull down menu'!$A$5,Standards!R78,IF('Daily data input'!$Q$8='pull down menu'!$A$6,Standards!AB78,IF('Daily data input'!$Q$8='pull down menu'!$A$4,Standards!H78,IF('Daily data input'!$Q$8='pull down menu'!$A$7,Standards!AL78,IF('Daily data input'!$Q$8='pull down menu'!$A$8,Standards!AV78,IF('Daily data input'!$Q$8='pull down menu'!$A$9,Standards!BF78,IF('Daily data input'!$Q$8='pull down menu'!$A$10,Standards!BP78,IF('Daily data input'!$Q$8='pull down menu'!$A$11,Standards!BZ78,IF('Daily data input'!$Q$8='pull down menu'!$A$12,Standards!CJ78,IF('Daily data input'!$Q$8='pull down menu'!$A$13,Standards!CT78,IF('Daily data input'!$Q$8='pull down menu'!$A$14,Standards!DD78,IF('Daily data input'!$Q$8='pull down menu'!$A$15,Standards!DN78,IF('Daily data input'!$Q$8='pull down menu'!$A$16,Standards!DX78,IF('Daily data input'!$Q$8='pull down menu'!$A$17,Standards!EH78,IF('Daily data input'!$Q$8='pull down menu'!$A$18,Standards!ER78)))))))))))))))</f>
        <v>125</v>
      </c>
      <c r="P80" s="189" t="str">
        <f t="shared" si="19"/>
        <v xml:space="preserve"> </v>
      </c>
      <c r="Q80" s="300">
        <f t="shared" si="17"/>
        <v>2.634351872118482</v>
      </c>
      <c r="R80" s="190">
        <f>'Daily data input'!$J$779</f>
        <v>0</v>
      </c>
      <c r="S80" s="306">
        <f t="shared" si="14"/>
        <v>1.8</v>
      </c>
      <c r="T80" s="277">
        <f>IFERROR('Daily data input'!$X$778," ")</f>
        <v>218.76128555910833</v>
      </c>
      <c r="U80" s="300">
        <f>IF('Daily data input'!$Q$8='pull down menu'!$A$5,Standards!U78,IF('Daily data input'!$Q$8='pull down menu'!$A$6,Standards!AE78,IF('Daily data input'!$Q$8='pull down menu'!$A$4,Standards!K78,IF('Daily data input'!$Q$8='pull down menu'!$A$7,Standards!AO78,IF('Daily data input'!$Q$8='pull down menu'!$A$8,Standards!AY78,IF('Daily data input'!$Q$8='pull down menu'!$A$9,Standards!BI78,IF('Daily data input'!$Q$8='pull down menu'!$A$10,Standards!BS78,IF('Daily data input'!$Q$8='pull down menu'!$A$11,Standards!CC78,IF('Daily data input'!$Q$8='pull down menu'!$A$12,Standards!CM78,IF('Daily data input'!$Q$8='pull down menu'!$A$13,Standards!CW78,IF('Daily data input'!$Q$8='pull down menu'!$A$14,Standards!DG78,IF('Daily data input'!$Q$8='pull down menu'!$A$15,Standards!DQ78,IF('Daily data input'!$Q$8='pull down menu'!$A$16,Standards!EA78,IF('Daily data input'!$Q$8='pull down menu'!$A$17,Standards!EK78,IF('Daily data input'!$Q$8='pull down menu'!$A$18,Standards!EU78)))))))))))))))</f>
        <v>417.44500000000011</v>
      </c>
      <c r="V80" s="277">
        <f>IFERROR('Daily data input'!$W$774," ")</f>
        <v>217.6090909090909</v>
      </c>
      <c r="W80" s="300">
        <f>IF('Daily data input'!$Q$8='pull down menu'!$A$5,Standards!W78,IF('Daily data input'!$Q$8='pull down menu'!$A$6,Standards!AG78,IF('Daily data input'!$Q$8='pull down menu'!$A$4,Standards!M78,IF('Daily data input'!$Q$8='pull down menu'!$A$7,Standards!AQ78,IF('Daily data input'!$Q$8='pull down menu'!$A$8,Standards!BA78,IF('Daily data input'!$Q$8='pull down menu'!$A$9,Standards!BK78,IF('Daily data input'!$Q$8='pull down menu'!$A$10,Standards!BU78,IF('Daily data input'!$Q$8='pull down menu'!$A$11,Standards!CE78,IF('Daily data input'!$Q$8='pull down menu'!$A$12,Standards!CO78,IF('Daily data input'!$Q$8='pull down menu'!$A$13,Standards!CY78,IF('Daily data input'!$Q$8='pull down menu'!$A$14,Standards!DI78,IF('Daily data input'!$Q$8='pull down menu'!$A$15,Standards!DS78,IF('Daily data input'!$Q$8='pull down menu'!$A$16,Standards!EC78,IF('Daily data input'!$Q$8='pull down menu'!$A$17,Standards!EM78,IF('Daily data input'!$Q$8='pull down menu'!$A$18,Standards!EW78)))))))))))))))</f>
        <v>403.21151499999996</v>
      </c>
      <c r="X80" s="283">
        <f>'Daily data input'!$Q$779</f>
        <v>0</v>
      </c>
      <c r="Y80" s="313">
        <f>IF('Daily data input'!$Q$8='pull down menu'!$A$5,Standards!X78,IF('Daily data input'!$Q$8='pull down menu'!$A$6,Standards!AH78,IF('Daily data input'!$Q$8='pull down menu'!$A$4,Standards!N78,IF('Daily data input'!$Q$8='pull down menu'!$A$7,Standards!AR78,IF('Daily data input'!$Q$8='pull down menu'!$A$8,Standards!BB78,IF('Daily data input'!$Q$8='pull down menu'!$A$9,Standards!BL78,IF('Daily data input'!$Q$8='pull down menu'!$A$10,Standards!BV78,IF('Daily data input'!$Q$8='pull down menu'!$A$11,Standards!CF78,IF('Daily data input'!$Q$8='pull down menu'!$A$12,Standards!CP78,IF('Daily data input'!$Q$8='pull down menu'!$A$13,Standards!CZ78,IF('Daily data input'!$Q$8='pull down menu'!$A$14,Standards!DJ78,IF('Daily data input'!$Q$8='pull down menu'!$A$15,Standards!DT78,IF('Daily data input'!$Q$8='pull down menu'!$A$16,Standards!ED78,IF('Daily data input'!$Q$8='pull down menu'!$A$17,Standards!EN78,IF('Daily data input'!$Q$8='pull down menu'!$A$18,Standards!EX78)))))))))))))))</f>
        <v>1969.9999690055847</v>
      </c>
      <c r="AA80" s="258">
        <f t="shared" si="12"/>
        <v>0</v>
      </c>
      <c r="AB80" s="256">
        <f t="shared" si="13"/>
        <v>225</v>
      </c>
    </row>
    <row r="81" spans="2:28" ht="15" customHeight="1" x14ac:dyDescent="0.3">
      <c r="B81" s="183">
        <f t="shared" si="11"/>
        <v>90</v>
      </c>
      <c r="C81" s="262">
        <f>'Daily data input'!$Q$782</f>
        <v>0</v>
      </c>
      <c r="D81" s="288">
        <v>0.1</v>
      </c>
      <c r="E81" s="262">
        <f>IFERROR('Daily data input'!$W$783*100," ")</f>
        <v>0.83916083916083917</v>
      </c>
      <c r="F81" s="293">
        <f t="shared" si="15"/>
        <v>7.2999999999999901</v>
      </c>
      <c r="G81" s="270">
        <f>'Daily data input'!$Q$783</f>
        <v>0</v>
      </c>
      <c r="H81" s="293">
        <f>IF('Daily data input'!$Q$8='pull down menu'!$A$5,Standards!O79,IF('Daily data input'!$Q$8='pull down menu'!$A$6,Standards!Y79,IF('Daily data input'!$Q$8='pull down menu'!$A$4,Standards!E79,IF('Daily data input'!$Q$8='pull down menu'!$A$7,Standards!AI79,IF('Daily data input'!$Q$8='pull down menu'!$A$8,Standards!AS79,IF('Daily data input'!$Q$8='pull down menu'!$A$9,Standards!BC79,IF('Daily data input'!$Q$8='pull down menu'!$A$10,Standards!BM79,IF('Daily data input'!$Q$8='pull down menu'!$A$11,Standards!BW79,IF('Daily data input'!$Q$8='pull down menu'!$A$12,Standards!CG79,IF('Daily data input'!$Q$8='pull down menu'!$A$13,Standards!CQ79,IF('Daily data input'!$Q$8='pull down menu'!$A$14,Standards!DA79,IF('Daily data input'!$Q$8='pull down menu'!$A$15,Standards!DK79,IF('Daily data input'!$Q$8='pull down menu'!$A$16,Standards!DU79,IF('Daily data input'!$Q$8='pull down menu'!$A$17,Standards!EE79,IF('Daily data input'!$Q$8='pull down menu'!$A$18,Standards!EO79)))))))))))))))</f>
        <v>73</v>
      </c>
      <c r="I81" s="184">
        <f>'Daily data input'!$Q$784</f>
        <v>0</v>
      </c>
      <c r="J81" s="270">
        <f>'Daily data input'!$Q$785</f>
        <v>0</v>
      </c>
      <c r="K81" s="293">
        <f>IF('Daily data input'!$Q$8='pull down menu'!$A$5,Standards!P79,IF('Daily data input'!$Q$8='pull down menu'!$A$6,Standards!Z79,IF('Daily data input'!$Q$8='pull down menu'!$A$4,Standards!F79,IF('Daily data input'!$Q$8='pull down menu'!$A$7,Standards!AJ79,IF('Daily data input'!$Q$8='pull down menu'!$A$8,Standards!AT79,IF('Daily data input'!$Q$8='pull down menu'!$A$9,Standards!BD79,IF('Daily data input'!$Q$8='pull down menu'!$A$10,Standards!BN79,IF('Daily data input'!$Q$8='pull down menu'!$A$11,Standards!BX79,IF('Daily data input'!$Q$8='pull down menu'!$A$12,Standards!CH79,IF('Daily data input'!$Q$8='pull down menu'!$A$13,Standards!CR79,IF('Daily data input'!$Q$8='pull down menu'!$A$14,Standards!DB79,IF('Daily data input'!$Q$8='pull down menu'!$A$15,Standards!DL79,IF('Daily data input'!$Q$8='pull down menu'!$A$16,Standards!DV79,IF('Daily data input'!$Q$8='pull down menu'!$A$17,Standards!EF79,IF('Daily data input'!$Q$8='pull down menu'!$A$18,Standards!EP79)))))))))))))))</f>
        <v>65.000001907348633</v>
      </c>
      <c r="L81" s="270">
        <f t="shared" si="18"/>
        <v>0</v>
      </c>
      <c r="M81" s="293">
        <f t="shared" si="16"/>
        <v>47.450001392364499</v>
      </c>
      <c r="N81" s="185">
        <f>'Daily data input'!$Q$787</f>
        <v>0</v>
      </c>
      <c r="O81" s="299">
        <f>IF('Daily data input'!$Q$8='pull down menu'!$A$5,Standards!R79,IF('Daily data input'!$Q$8='pull down menu'!$A$6,Standards!AB79,IF('Daily data input'!$Q$8='pull down menu'!$A$4,Standards!H79,IF('Daily data input'!$Q$8='pull down menu'!$A$7,Standards!AL79,IF('Daily data input'!$Q$8='pull down menu'!$A$8,Standards!AV79,IF('Daily data input'!$Q$8='pull down menu'!$A$9,Standards!BF79,IF('Daily data input'!$Q$8='pull down menu'!$A$10,Standards!BP79,IF('Daily data input'!$Q$8='pull down menu'!$A$11,Standards!BZ79,IF('Daily data input'!$Q$8='pull down menu'!$A$12,Standards!CJ79,IF('Daily data input'!$Q$8='pull down menu'!$A$13,Standards!CT79,IF('Daily data input'!$Q$8='pull down menu'!$A$14,Standards!DD79,IF('Daily data input'!$Q$8='pull down menu'!$A$15,Standards!DN79,IF('Daily data input'!$Q$8='pull down menu'!$A$16,Standards!DX79,IF('Daily data input'!$Q$8='pull down menu'!$A$17,Standards!EH79,IF('Daily data input'!$Q$8='pull down menu'!$A$18,Standards!ER79)))))))))))))))</f>
        <v>125</v>
      </c>
      <c r="P81" s="185" t="str">
        <f t="shared" si="19"/>
        <v xml:space="preserve"> </v>
      </c>
      <c r="Q81" s="299">
        <f t="shared" si="17"/>
        <v>2.634351872118482</v>
      </c>
      <c r="R81" s="186">
        <f>'Daily data input'!$J$789</f>
        <v>0</v>
      </c>
      <c r="S81" s="305">
        <f t="shared" si="14"/>
        <v>1.8</v>
      </c>
      <c r="T81" s="276">
        <f>IFERROR('Daily data input'!$X$788," ")</f>
        <v>218.76128555910833</v>
      </c>
      <c r="U81" s="299">
        <f>IF('Daily data input'!$Q$8='pull down menu'!$A$5,Standards!U79,IF('Daily data input'!$Q$8='pull down menu'!$A$6,Standards!AE79,IF('Daily data input'!$Q$8='pull down menu'!$A$4,Standards!K79,IF('Daily data input'!$Q$8='pull down menu'!$A$7,Standards!AO79,IF('Daily data input'!$Q$8='pull down menu'!$A$8,Standards!AY79,IF('Daily data input'!$Q$8='pull down menu'!$A$9,Standards!BI79,IF('Daily data input'!$Q$8='pull down menu'!$A$10,Standards!BS79,IF('Daily data input'!$Q$8='pull down menu'!$A$11,Standards!CC79,IF('Daily data input'!$Q$8='pull down menu'!$A$12,Standards!CM79,IF('Daily data input'!$Q$8='pull down menu'!$A$13,Standards!CW79,IF('Daily data input'!$Q$8='pull down menu'!$A$14,Standards!DG79,IF('Daily data input'!$Q$8='pull down menu'!$A$15,Standards!DQ79,IF('Daily data input'!$Q$8='pull down menu'!$A$16,Standards!EA79,IF('Daily data input'!$Q$8='pull down menu'!$A$17,Standards!EK79,IF('Daily data input'!$Q$8='pull down menu'!$A$18,Standards!EU79)))))))))))))))</f>
        <v>422.55500000000012</v>
      </c>
      <c r="V81" s="276">
        <f>IFERROR('Daily data input'!$W$784," ")</f>
        <v>217.6090909090909</v>
      </c>
      <c r="W81" s="299">
        <f>IF('Daily data input'!$Q$8='pull down menu'!$A$5,Standards!W79,IF('Daily data input'!$Q$8='pull down menu'!$A$6,Standards!AG79,IF('Daily data input'!$Q$8='pull down menu'!$A$4,Standards!M79,IF('Daily data input'!$Q$8='pull down menu'!$A$7,Standards!AQ79,IF('Daily data input'!$Q$8='pull down menu'!$A$8,Standards!BA79,IF('Daily data input'!$Q$8='pull down menu'!$A$9,Standards!BK79,IF('Daily data input'!$Q$8='pull down menu'!$A$10,Standards!BU79,IF('Daily data input'!$Q$8='pull down menu'!$A$11,Standards!CE79,IF('Daily data input'!$Q$8='pull down menu'!$A$12,Standards!CO79,IF('Daily data input'!$Q$8='pull down menu'!$A$13,Standards!CY79,IF('Daily data input'!$Q$8='pull down menu'!$A$14,Standards!DI79,IF('Daily data input'!$Q$8='pull down menu'!$A$15,Standards!DS79,IF('Daily data input'!$Q$8='pull down menu'!$A$16,Standards!EC79,IF('Daily data input'!$Q$8='pull down menu'!$A$17,Standards!EM79,IF('Daily data input'!$Q$8='pull down menu'!$A$18,Standards!EW79)))))))))))))))</f>
        <v>407.95870499999995</v>
      </c>
      <c r="X81" s="282">
        <f>'Daily data input'!$Q$789</f>
        <v>0</v>
      </c>
      <c r="Y81" s="312">
        <f>IF('Daily data input'!$Q$8='pull down menu'!$A$5,Standards!X79,IF('Daily data input'!$Q$8='pull down menu'!$A$6,Standards!AH79,IF('Daily data input'!$Q$8='pull down menu'!$A$4,Standards!N79,IF('Daily data input'!$Q$8='pull down menu'!$A$7,Standards!AR79,IF('Daily data input'!$Q$8='pull down menu'!$A$8,Standards!BB79,IF('Daily data input'!$Q$8='pull down menu'!$A$9,Standards!BL79,IF('Daily data input'!$Q$8='pull down menu'!$A$10,Standards!BV79,IF('Daily data input'!$Q$8='pull down menu'!$A$11,Standards!CF79,IF('Daily data input'!$Q$8='pull down menu'!$A$12,Standards!CP79,IF('Daily data input'!$Q$8='pull down menu'!$A$13,Standards!CZ79,IF('Daily data input'!$Q$8='pull down menu'!$A$14,Standards!DJ79,IF('Daily data input'!$Q$8='pull down menu'!$A$15,Standards!DT79,IF('Daily data input'!$Q$8='pull down menu'!$A$16,Standards!ED79,IF('Daily data input'!$Q$8='pull down menu'!$A$17,Standards!EN79,IF('Daily data input'!$Q$8='pull down menu'!$A$18,Standards!EX79)))))))))))))))</f>
        <v>1969.9999690055847</v>
      </c>
      <c r="AA81" s="258">
        <f t="shared" si="12"/>
        <v>0</v>
      </c>
      <c r="AB81" s="256">
        <f t="shared" si="13"/>
        <v>225</v>
      </c>
    </row>
    <row r="82" spans="2:28" ht="15" customHeight="1" x14ac:dyDescent="0.3">
      <c r="B82" s="187">
        <f t="shared" si="11"/>
        <v>91</v>
      </c>
      <c r="C82" s="263">
        <f>'Daily data input'!$Q$794</f>
        <v>0</v>
      </c>
      <c r="D82" s="289">
        <v>0.1</v>
      </c>
      <c r="E82" s="263">
        <f>IFERROR('Daily data input'!$W$795*100," ")</f>
        <v>0.83916083916083917</v>
      </c>
      <c r="F82" s="294">
        <f t="shared" si="15"/>
        <v>7.3999999999999897</v>
      </c>
      <c r="G82" s="271">
        <f>'Daily data input'!$Q$795</f>
        <v>0</v>
      </c>
      <c r="H82" s="294">
        <f>IF('Daily data input'!$Q$8='pull down menu'!$A$5,Standards!O80,IF('Daily data input'!$Q$8='pull down menu'!$A$6,Standards!Y80,IF('Daily data input'!$Q$8='pull down menu'!$A$4,Standards!E80,IF('Daily data input'!$Q$8='pull down menu'!$A$7,Standards!AI80,IF('Daily data input'!$Q$8='pull down menu'!$A$8,Standards!AS80,IF('Daily data input'!$Q$8='pull down menu'!$A$9,Standards!BC80,IF('Daily data input'!$Q$8='pull down menu'!$A$10,Standards!BM80,IF('Daily data input'!$Q$8='pull down menu'!$A$11,Standards!BW80,IF('Daily data input'!$Q$8='pull down menu'!$A$12,Standards!CG80,IF('Daily data input'!$Q$8='pull down menu'!$A$13,Standards!CQ80,IF('Daily data input'!$Q$8='pull down menu'!$A$14,Standards!DA80,IF('Daily data input'!$Q$8='pull down menu'!$A$15,Standards!DK80,IF('Daily data input'!$Q$8='pull down menu'!$A$16,Standards!DU80,IF('Daily data input'!$Q$8='pull down menu'!$A$17,Standards!EE80,IF('Daily data input'!$Q$8='pull down menu'!$A$18,Standards!EO80)))))))))))))))</f>
        <v>72</v>
      </c>
      <c r="I82" s="188">
        <f>'Daily data input'!$Q$796</f>
        <v>0</v>
      </c>
      <c r="J82" s="271">
        <f>'Daily data input'!$Q$797</f>
        <v>0</v>
      </c>
      <c r="K82" s="294">
        <f>IF('Daily data input'!$Q$8='pull down menu'!$A$5,Standards!P80,IF('Daily data input'!$Q$8='pull down menu'!$A$6,Standards!Z80,IF('Daily data input'!$Q$8='pull down menu'!$A$4,Standards!F80,IF('Daily data input'!$Q$8='pull down menu'!$A$7,Standards!AJ80,IF('Daily data input'!$Q$8='pull down menu'!$A$8,Standards!AT80,IF('Daily data input'!$Q$8='pull down menu'!$A$9,Standards!BD80,IF('Daily data input'!$Q$8='pull down menu'!$A$10,Standards!BN80,IF('Daily data input'!$Q$8='pull down menu'!$A$11,Standards!BX80,IF('Daily data input'!$Q$8='pull down menu'!$A$12,Standards!CH80,IF('Daily data input'!$Q$8='pull down menu'!$A$13,Standards!CR80,IF('Daily data input'!$Q$8='pull down menu'!$A$14,Standards!DB80,IF('Daily data input'!$Q$8='pull down menu'!$A$15,Standards!DL80,IF('Daily data input'!$Q$8='pull down menu'!$A$16,Standards!DV80,IF('Daily data input'!$Q$8='pull down menu'!$A$17,Standards!EF80,IF('Daily data input'!$Q$8='pull down menu'!$A$18,Standards!EP80)))))))))))))))</f>
        <v>65.100000381469727</v>
      </c>
      <c r="L82" s="271">
        <f t="shared" si="18"/>
        <v>0</v>
      </c>
      <c r="M82" s="294">
        <f t="shared" si="16"/>
        <v>46.872000274658198</v>
      </c>
      <c r="N82" s="189">
        <f>'Daily data input'!$Q$799</f>
        <v>0</v>
      </c>
      <c r="O82" s="300">
        <f>IF('Daily data input'!$Q$8='pull down menu'!$A$5,Standards!R80,IF('Daily data input'!$Q$8='pull down menu'!$A$6,Standards!AB80,IF('Daily data input'!$Q$8='pull down menu'!$A$4,Standards!H80,IF('Daily data input'!$Q$8='pull down menu'!$A$7,Standards!AL80,IF('Daily data input'!$Q$8='pull down menu'!$A$8,Standards!AV80,IF('Daily data input'!$Q$8='pull down menu'!$A$9,Standards!BF80,IF('Daily data input'!$Q$8='pull down menu'!$A$10,Standards!BP80,IF('Daily data input'!$Q$8='pull down menu'!$A$11,Standards!BZ80,IF('Daily data input'!$Q$8='pull down menu'!$A$12,Standards!CJ80,IF('Daily data input'!$Q$8='pull down menu'!$A$13,Standards!CT80,IF('Daily data input'!$Q$8='pull down menu'!$A$14,Standards!DD80,IF('Daily data input'!$Q$8='pull down menu'!$A$15,Standards!DN80,IF('Daily data input'!$Q$8='pull down menu'!$A$16,Standards!DX80,IF('Daily data input'!$Q$8='pull down menu'!$A$17,Standards!EH80,IF('Daily data input'!$Q$8='pull down menu'!$A$18,Standards!ER80)))))))))))))))</f>
        <v>125</v>
      </c>
      <c r="P82" s="189" t="str">
        <f t="shared" si="19"/>
        <v xml:space="preserve"> </v>
      </c>
      <c r="Q82" s="300">
        <f t="shared" si="17"/>
        <v>2.6668373286296991</v>
      </c>
      <c r="R82" s="190">
        <f>'Daily data input'!$J$801</f>
        <v>0</v>
      </c>
      <c r="S82" s="306">
        <f t="shared" si="14"/>
        <v>1.8</v>
      </c>
      <c r="T82" s="277">
        <f>IFERROR('Daily data input'!$X$800," ")</f>
        <v>218.76128555910833</v>
      </c>
      <c r="U82" s="300">
        <f>IF('Daily data input'!$Q$8='pull down menu'!$A$5,Standards!U80,IF('Daily data input'!$Q$8='pull down menu'!$A$6,Standards!AE80,IF('Daily data input'!$Q$8='pull down menu'!$A$4,Standards!K80,IF('Daily data input'!$Q$8='pull down menu'!$A$7,Standards!AO80,IF('Daily data input'!$Q$8='pull down menu'!$A$8,Standards!AY80,IF('Daily data input'!$Q$8='pull down menu'!$A$9,Standards!BI80,IF('Daily data input'!$Q$8='pull down menu'!$A$10,Standards!BS80,IF('Daily data input'!$Q$8='pull down menu'!$A$11,Standards!CC80,IF('Daily data input'!$Q$8='pull down menu'!$A$12,Standards!CM80,IF('Daily data input'!$Q$8='pull down menu'!$A$13,Standards!CW80,IF('Daily data input'!$Q$8='pull down menu'!$A$14,Standards!DG80,IF('Daily data input'!$Q$8='pull down menu'!$A$15,Standards!DQ80,IF('Daily data input'!$Q$8='pull down menu'!$A$16,Standards!EA80,IF('Daily data input'!$Q$8='pull down menu'!$A$17,Standards!EK80,IF('Daily data input'!$Q$8='pull down menu'!$A$18,Standards!EU80)))))))))))))))</f>
        <v>427.59500000000014</v>
      </c>
      <c r="V82" s="277">
        <f>IFERROR('Daily data input'!$W$796," ")</f>
        <v>217.6090909090909</v>
      </c>
      <c r="W82" s="300">
        <f>IF('Daily data input'!$Q$8='pull down menu'!$A$5,Standards!W80,IF('Daily data input'!$Q$8='pull down menu'!$A$6,Standards!AG80,IF('Daily data input'!$Q$8='pull down menu'!$A$4,Standards!M80,IF('Daily data input'!$Q$8='pull down menu'!$A$7,Standards!AQ80,IF('Daily data input'!$Q$8='pull down menu'!$A$8,Standards!BA80,IF('Daily data input'!$Q$8='pull down menu'!$A$9,Standards!BK80,IF('Daily data input'!$Q$8='pull down menu'!$A$10,Standards!BU80,IF('Daily data input'!$Q$8='pull down menu'!$A$11,Standards!CE80,IF('Daily data input'!$Q$8='pull down menu'!$A$12,Standards!CO80,IF('Daily data input'!$Q$8='pull down menu'!$A$13,Standards!CY80,IF('Daily data input'!$Q$8='pull down menu'!$A$14,Standards!DI80,IF('Daily data input'!$Q$8='pull down menu'!$A$15,Standards!DS80,IF('Daily data input'!$Q$8='pull down menu'!$A$16,Standards!EC80,IF('Daily data input'!$Q$8='pull down menu'!$A$17,Standards!EM80,IF('Daily data input'!$Q$8='pull down menu'!$A$18,Standards!EW80)))))))))))))))</f>
        <v>412.63582499999995</v>
      </c>
      <c r="X82" s="283">
        <f>'Daily data input'!$Q$801</f>
        <v>0</v>
      </c>
      <c r="Y82" s="313">
        <f>IF('Daily data input'!$Q$8='pull down menu'!$A$5,Standards!X80,IF('Daily data input'!$Q$8='pull down menu'!$A$6,Standards!AH80,IF('Daily data input'!$Q$8='pull down menu'!$A$4,Standards!N80,IF('Daily data input'!$Q$8='pull down menu'!$A$7,Standards!AR80,IF('Daily data input'!$Q$8='pull down menu'!$A$8,Standards!BB80,IF('Daily data input'!$Q$8='pull down menu'!$A$9,Standards!BL80,IF('Daily data input'!$Q$8='pull down menu'!$A$10,Standards!BV80,IF('Daily data input'!$Q$8='pull down menu'!$A$11,Standards!CF80,IF('Daily data input'!$Q$8='pull down menu'!$A$12,Standards!CP80,IF('Daily data input'!$Q$8='pull down menu'!$A$13,Standards!CZ80,IF('Daily data input'!$Q$8='pull down menu'!$A$14,Standards!DJ80,IF('Daily data input'!$Q$8='pull down menu'!$A$15,Standards!DT80,IF('Daily data input'!$Q$8='pull down menu'!$A$16,Standards!ED80,IF('Daily data input'!$Q$8='pull down menu'!$A$17,Standards!EN80,IF('Daily data input'!$Q$8='pull down menu'!$A$18,Standards!EX80)))))))))))))))</f>
        <v>1979.9999594688416</v>
      </c>
      <c r="AA82" s="258">
        <f t="shared" si="12"/>
        <v>0</v>
      </c>
      <c r="AB82" s="256">
        <f t="shared" si="13"/>
        <v>225</v>
      </c>
    </row>
    <row r="83" spans="2:28" ht="15" customHeight="1" x14ac:dyDescent="0.3">
      <c r="B83" s="183">
        <f t="shared" si="11"/>
        <v>92</v>
      </c>
      <c r="C83" s="262">
        <f>'Daily data input'!$Q$804</f>
        <v>0</v>
      </c>
      <c r="D83" s="288">
        <v>0.1</v>
      </c>
      <c r="E83" s="262">
        <f>IFERROR('Daily data input'!$W$805*100," ")</f>
        <v>0.83916083916083917</v>
      </c>
      <c r="F83" s="293">
        <f t="shared" si="15"/>
        <v>7.4999999999999893</v>
      </c>
      <c r="G83" s="270">
        <f>'Daily data input'!$Q$805</f>
        <v>0</v>
      </c>
      <c r="H83" s="293">
        <f>IF('Daily data input'!$Q$8='pull down menu'!$A$5,Standards!O81,IF('Daily data input'!$Q$8='pull down menu'!$A$6,Standards!Y81,IF('Daily data input'!$Q$8='pull down menu'!$A$4,Standards!E81,IF('Daily data input'!$Q$8='pull down menu'!$A$7,Standards!AI81,IF('Daily data input'!$Q$8='pull down menu'!$A$8,Standards!AS81,IF('Daily data input'!$Q$8='pull down menu'!$A$9,Standards!BC81,IF('Daily data input'!$Q$8='pull down menu'!$A$10,Standards!BM81,IF('Daily data input'!$Q$8='pull down menu'!$A$11,Standards!BW81,IF('Daily data input'!$Q$8='pull down menu'!$A$12,Standards!CG81,IF('Daily data input'!$Q$8='pull down menu'!$A$13,Standards!CQ81,IF('Daily data input'!$Q$8='pull down menu'!$A$14,Standards!DA81,IF('Daily data input'!$Q$8='pull down menu'!$A$15,Standards!DK81,IF('Daily data input'!$Q$8='pull down menu'!$A$16,Standards!DU81,IF('Daily data input'!$Q$8='pull down menu'!$A$17,Standards!EE81,IF('Daily data input'!$Q$8='pull down menu'!$A$18,Standards!EO81)))))))))))))))</f>
        <v>72</v>
      </c>
      <c r="I83" s="184">
        <f>'Daily data input'!$Q$806</f>
        <v>0</v>
      </c>
      <c r="J83" s="270">
        <f>'Daily data input'!$Q$807</f>
        <v>0</v>
      </c>
      <c r="K83" s="293">
        <f>IF('Daily data input'!$Q$8='pull down menu'!$A$5,Standards!P81,IF('Daily data input'!$Q$8='pull down menu'!$A$6,Standards!Z81,IF('Daily data input'!$Q$8='pull down menu'!$A$4,Standards!F81,IF('Daily data input'!$Q$8='pull down menu'!$A$7,Standards!AJ81,IF('Daily data input'!$Q$8='pull down menu'!$A$8,Standards!AT81,IF('Daily data input'!$Q$8='pull down menu'!$A$9,Standards!BD81,IF('Daily data input'!$Q$8='pull down menu'!$A$10,Standards!BN81,IF('Daily data input'!$Q$8='pull down menu'!$A$11,Standards!BX81,IF('Daily data input'!$Q$8='pull down menu'!$A$12,Standards!CH81,IF('Daily data input'!$Q$8='pull down menu'!$A$13,Standards!CR81,IF('Daily data input'!$Q$8='pull down menu'!$A$14,Standards!DB81,IF('Daily data input'!$Q$8='pull down menu'!$A$15,Standards!DL81,IF('Daily data input'!$Q$8='pull down menu'!$A$16,Standards!DV81,IF('Daily data input'!$Q$8='pull down menu'!$A$17,Standards!EF81,IF('Daily data input'!$Q$8='pull down menu'!$A$18,Standards!EP81)))))))))))))))</f>
        <v>65.100000381469727</v>
      </c>
      <c r="L83" s="270">
        <f t="shared" si="18"/>
        <v>0</v>
      </c>
      <c r="M83" s="293">
        <f t="shared" si="16"/>
        <v>46.872000274658198</v>
      </c>
      <c r="N83" s="185">
        <f>'Daily data input'!$Q$809</f>
        <v>0</v>
      </c>
      <c r="O83" s="299">
        <f>IF('Daily data input'!$Q$8='pull down menu'!$A$5,Standards!R81,IF('Daily data input'!$Q$8='pull down menu'!$A$6,Standards!AB81,IF('Daily data input'!$Q$8='pull down menu'!$A$4,Standards!H81,IF('Daily data input'!$Q$8='pull down menu'!$A$7,Standards!AL81,IF('Daily data input'!$Q$8='pull down menu'!$A$8,Standards!AV81,IF('Daily data input'!$Q$8='pull down menu'!$A$9,Standards!BF81,IF('Daily data input'!$Q$8='pull down menu'!$A$10,Standards!BP81,IF('Daily data input'!$Q$8='pull down menu'!$A$11,Standards!BZ81,IF('Daily data input'!$Q$8='pull down menu'!$A$12,Standards!CJ81,IF('Daily data input'!$Q$8='pull down menu'!$A$13,Standards!CT81,IF('Daily data input'!$Q$8='pull down menu'!$A$14,Standards!DD81,IF('Daily data input'!$Q$8='pull down menu'!$A$15,Standards!DN81,IF('Daily data input'!$Q$8='pull down menu'!$A$16,Standards!DX81,IF('Daily data input'!$Q$8='pull down menu'!$A$17,Standards!EH81,IF('Daily data input'!$Q$8='pull down menu'!$A$18,Standards!ER81)))))))))))))))</f>
        <v>125</v>
      </c>
      <c r="P83" s="185" t="str">
        <f t="shared" si="19"/>
        <v xml:space="preserve"> </v>
      </c>
      <c r="Q83" s="299">
        <f t="shared" si="17"/>
        <v>2.6668373286296991</v>
      </c>
      <c r="R83" s="186">
        <f>'Daily data input'!$J$811</f>
        <v>0</v>
      </c>
      <c r="S83" s="305">
        <f t="shared" si="14"/>
        <v>1.8</v>
      </c>
      <c r="T83" s="276">
        <f>IFERROR('Daily data input'!$X$810," ")</f>
        <v>218.76128555910833</v>
      </c>
      <c r="U83" s="299">
        <f>IF('Daily data input'!$Q$8='pull down menu'!$A$5,Standards!U81,IF('Daily data input'!$Q$8='pull down menu'!$A$6,Standards!AE81,IF('Daily data input'!$Q$8='pull down menu'!$A$4,Standards!K81,IF('Daily data input'!$Q$8='pull down menu'!$A$7,Standards!AO81,IF('Daily data input'!$Q$8='pull down menu'!$A$8,Standards!AY81,IF('Daily data input'!$Q$8='pull down menu'!$A$9,Standards!BI81,IF('Daily data input'!$Q$8='pull down menu'!$A$10,Standards!BS81,IF('Daily data input'!$Q$8='pull down menu'!$A$11,Standards!CC81,IF('Daily data input'!$Q$8='pull down menu'!$A$12,Standards!CM81,IF('Daily data input'!$Q$8='pull down menu'!$A$13,Standards!CW81,IF('Daily data input'!$Q$8='pull down menu'!$A$14,Standards!DG81,IF('Daily data input'!$Q$8='pull down menu'!$A$15,Standards!DQ81,IF('Daily data input'!$Q$8='pull down menu'!$A$16,Standards!EA81,IF('Daily data input'!$Q$8='pull down menu'!$A$17,Standards!EK81,IF('Daily data input'!$Q$8='pull down menu'!$A$18,Standards!EU81)))))))))))))))</f>
        <v>432.63500000000016</v>
      </c>
      <c r="V83" s="276">
        <f>IFERROR('Daily data input'!$W$806," ")</f>
        <v>217.6090909090909</v>
      </c>
      <c r="W83" s="299">
        <f>IF('Daily data input'!$Q$8='pull down menu'!$A$5,Standards!W81,IF('Daily data input'!$Q$8='pull down menu'!$A$6,Standards!AG81,IF('Daily data input'!$Q$8='pull down menu'!$A$4,Standards!M81,IF('Daily data input'!$Q$8='pull down menu'!$A$7,Standards!AQ81,IF('Daily data input'!$Q$8='pull down menu'!$A$8,Standards!BA81,IF('Daily data input'!$Q$8='pull down menu'!$A$9,Standards!BK81,IF('Daily data input'!$Q$8='pull down menu'!$A$10,Standards!BU81,IF('Daily data input'!$Q$8='pull down menu'!$A$11,Standards!CE81,IF('Daily data input'!$Q$8='pull down menu'!$A$12,Standards!CO81,IF('Daily data input'!$Q$8='pull down menu'!$A$13,Standards!CY81,IF('Daily data input'!$Q$8='pull down menu'!$A$14,Standards!DI81,IF('Daily data input'!$Q$8='pull down menu'!$A$15,Standards!DS81,IF('Daily data input'!$Q$8='pull down menu'!$A$16,Standards!EC81,IF('Daily data input'!$Q$8='pull down menu'!$A$17,Standards!EM81,IF('Daily data input'!$Q$8='pull down menu'!$A$18,Standards!EW81)))))))))))))))</f>
        <v>417.30790499999995</v>
      </c>
      <c r="X83" s="282">
        <f>'Daily data input'!$Q$811</f>
        <v>0</v>
      </c>
      <c r="Y83" s="312">
        <f>IF('Daily data input'!$Q$8='pull down menu'!$A$5,Standards!X81,IF('Daily data input'!$Q$8='pull down menu'!$A$6,Standards!AH81,IF('Daily data input'!$Q$8='pull down menu'!$A$4,Standards!N81,IF('Daily data input'!$Q$8='pull down menu'!$A$7,Standards!AR81,IF('Daily data input'!$Q$8='pull down menu'!$A$8,Standards!BB81,IF('Daily data input'!$Q$8='pull down menu'!$A$9,Standards!BL81,IF('Daily data input'!$Q$8='pull down menu'!$A$10,Standards!BV81,IF('Daily data input'!$Q$8='pull down menu'!$A$11,Standards!CF81,IF('Daily data input'!$Q$8='pull down menu'!$A$12,Standards!CP81,IF('Daily data input'!$Q$8='pull down menu'!$A$13,Standards!CZ81,IF('Daily data input'!$Q$8='pull down menu'!$A$14,Standards!DJ81,IF('Daily data input'!$Q$8='pull down menu'!$A$15,Standards!DT81,IF('Daily data input'!$Q$8='pull down menu'!$A$16,Standards!ED81,IF('Daily data input'!$Q$8='pull down menu'!$A$17,Standards!EN81,IF('Daily data input'!$Q$8='pull down menu'!$A$18,Standards!EX81)))))))))))))))</f>
        <v>1979.9999594688416</v>
      </c>
      <c r="AA83" s="258">
        <f t="shared" si="12"/>
        <v>0</v>
      </c>
      <c r="AB83" s="256">
        <f t="shared" si="13"/>
        <v>225</v>
      </c>
    </row>
    <row r="84" spans="2:28" ht="15" customHeight="1" x14ac:dyDescent="0.3">
      <c r="B84" s="187">
        <f t="shared" si="11"/>
        <v>93</v>
      </c>
      <c r="C84" s="263">
        <f>'Daily data input'!$Q$814</f>
        <v>0</v>
      </c>
      <c r="D84" s="289">
        <v>0.1</v>
      </c>
      <c r="E84" s="263">
        <f>IFERROR('Daily data input'!$W$815*100," ")</f>
        <v>0.83916083916083917</v>
      </c>
      <c r="F84" s="294">
        <f t="shared" si="15"/>
        <v>7.599999999999989</v>
      </c>
      <c r="G84" s="271">
        <f>'Daily data input'!$Q$815</f>
        <v>0</v>
      </c>
      <c r="H84" s="294">
        <f>IF('Daily data input'!$Q$8='pull down menu'!$A$5,Standards!O82,IF('Daily data input'!$Q$8='pull down menu'!$A$6,Standards!Y82,IF('Daily data input'!$Q$8='pull down menu'!$A$4,Standards!E82,IF('Daily data input'!$Q$8='pull down menu'!$A$7,Standards!AI82,IF('Daily data input'!$Q$8='pull down menu'!$A$8,Standards!AS82,IF('Daily data input'!$Q$8='pull down menu'!$A$9,Standards!BC82,IF('Daily data input'!$Q$8='pull down menu'!$A$10,Standards!BM82,IF('Daily data input'!$Q$8='pull down menu'!$A$11,Standards!BW82,IF('Daily data input'!$Q$8='pull down menu'!$A$12,Standards!CG82,IF('Daily data input'!$Q$8='pull down menu'!$A$13,Standards!CQ82,IF('Daily data input'!$Q$8='pull down menu'!$A$14,Standards!DA82,IF('Daily data input'!$Q$8='pull down menu'!$A$15,Standards!DK82,IF('Daily data input'!$Q$8='pull down menu'!$A$16,Standards!DU82,IF('Daily data input'!$Q$8='pull down menu'!$A$17,Standards!EE82,IF('Daily data input'!$Q$8='pull down menu'!$A$18,Standards!EO82)))))))))))))))</f>
        <v>72</v>
      </c>
      <c r="I84" s="188">
        <f>'Daily data input'!$Q$816</f>
        <v>0</v>
      </c>
      <c r="J84" s="271">
        <f>'Daily data input'!$Q$817</f>
        <v>0</v>
      </c>
      <c r="K84" s="294">
        <f>IF('Daily data input'!$Q$8='pull down menu'!$A$5,Standards!P82,IF('Daily data input'!$Q$8='pull down menu'!$A$6,Standards!Z82,IF('Daily data input'!$Q$8='pull down menu'!$A$4,Standards!F82,IF('Daily data input'!$Q$8='pull down menu'!$A$7,Standards!AJ82,IF('Daily data input'!$Q$8='pull down menu'!$A$8,Standards!AT82,IF('Daily data input'!$Q$8='pull down menu'!$A$9,Standards!BD82,IF('Daily data input'!$Q$8='pull down menu'!$A$10,Standards!BN82,IF('Daily data input'!$Q$8='pull down menu'!$A$11,Standards!BX82,IF('Daily data input'!$Q$8='pull down menu'!$A$12,Standards!CH82,IF('Daily data input'!$Q$8='pull down menu'!$A$13,Standards!CR82,IF('Daily data input'!$Q$8='pull down menu'!$A$14,Standards!DB82,IF('Daily data input'!$Q$8='pull down menu'!$A$15,Standards!DL82,IF('Daily data input'!$Q$8='pull down menu'!$A$16,Standards!DV82,IF('Daily data input'!$Q$8='pull down menu'!$A$17,Standards!EF82,IF('Daily data input'!$Q$8='pull down menu'!$A$18,Standards!EP82)))))))))))))))</f>
        <v>65.100000381469727</v>
      </c>
      <c r="L84" s="271">
        <f t="shared" si="18"/>
        <v>0</v>
      </c>
      <c r="M84" s="294">
        <f t="shared" si="16"/>
        <v>46.872000274658198</v>
      </c>
      <c r="N84" s="189">
        <f>'Daily data input'!$Q$819</f>
        <v>0</v>
      </c>
      <c r="O84" s="300">
        <f>IF('Daily data input'!$Q$8='pull down menu'!$A$5,Standards!R82,IF('Daily data input'!$Q$8='pull down menu'!$A$6,Standards!AB82,IF('Daily data input'!$Q$8='pull down menu'!$A$4,Standards!H82,IF('Daily data input'!$Q$8='pull down menu'!$A$7,Standards!AL82,IF('Daily data input'!$Q$8='pull down menu'!$A$8,Standards!AV82,IF('Daily data input'!$Q$8='pull down menu'!$A$9,Standards!BF82,IF('Daily data input'!$Q$8='pull down menu'!$A$10,Standards!BP82,IF('Daily data input'!$Q$8='pull down menu'!$A$11,Standards!BZ82,IF('Daily data input'!$Q$8='pull down menu'!$A$12,Standards!CJ82,IF('Daily data input'!$Q$8='pull down menu'!$A$13,Standards!CT82,IF('Daily data input'!$Q$8='pull down menu'!$A$14,Standards!DD82,IF('Daily data input'!$Q$8='pull down menu'!$A$15,Standards!DN82,IF('Daily data input'!$Q$8='pull down menu'!$A$16,Standards!DX82,IF('Daily data input'!$Q$8='pull down menu'!$A$17,Standards!EH82,IF('Daily data input'!$Q$8='pull down menu'!$A$18,Standards!ER82)))))))))))))))</f>
        <v>125</v>
      </c>
      <c r="P84" s="189" t="str">
        <f t="shared" si="19"/>
        <v xml:space="preserve"> </v>
      </c>
      <c r="Q84" s="300">
        <f t="shared" si="17"/>
        <v>2.6668373286296991</v>
      </c>
      <c r="R84" s="190">
        <f>'Daily data input'!$J$821</f>
        <v>0</v>
      </c>
      <c r="S84" s="306">
        <f t="shared" si="14"/>
        <v>1.8</v>
      </c>
      <c r="T84" s="277">
        <f>IFERROR('Daily data input'!$X$820," ")</f>
        <v>218.76128555910833</v>
      </c>
      <c r="U84" s="300">
        <f>IF('Daily data input'!$Q$8='pull down menu'!$A$5,Standards!U82,IF('Daily data input'!$Q$8='pull down menu'!$A$6,Standards!AE82,IF('Daily data input'!$Q$8='pull down menu'!$A$4,Standards!K82,IF('Daily data input'!$Q$8='pull down menu'!$A$7,Standards!AO82,IF('Daily data input'!$Q$8='pull down menu'!$A$8,Standards!AY82,IF('Daily data input'!$Q$8='pull down menu'!$A$9,Standards!BI82,IF('Daily data input'!$Q$8='pull down menu'!$A$10,Standards!BS82,IF('Daily data input'!$Q$8='pull down menu'!$A$11,Standards!CC82,IF('Daily data input'!$Q$8='pull down menu'!$A$12,Standards!CM82,IF('Daily data input'!$Q$8='pull down menu'!$A$13,Standards!CW82,IF('Daily data input'!$Q$8='pull down menu'!$A$14,Standards!DG82,IF('Daily data input'!$Q$8='pull down menu'!$A$15,Standards!DQ82,IF('Daily data input'!$Q$8='pull down menu'!$A$16,Standards!EA82,IF('Daily data input'!$Q$8='pull down menu'!$A$17,Standards!EK82,IF('Daily data input'!$Q$8='pull down menu'!$A$18,Standards!EU82)))))))))))))))</f>
        <v>437.67500000000018</v>
      </c>
      <c r="V84" s="277">
        <f>IFERROR('Daily data input'!$W$816," ")</f>
        <v>217.6090909090909</v>
      </c>
      <c r="W84" s="300">
        <f>IF('Daily data input'!$Q$8='pull down menu'!$A$5,Standards!W82,IF('Daily data input'!$Q$8='pull down menu'!$A$6,Standards!AG82,IF('Daily data input'!$Q$8='pull down menu'!$A$4,Standards!M82,IF('Daily data input'!$Q$8='pull down menu'!$A$7,Standards!AQ82,IF('Daily data input'!$Q$8='pull down menu'!$A$8,Standards!BA82,IF('Daily data input'!$Q$8='pull down menu'!$A$9,Standards!BK82,IF('Daily data input'!$Q$8='pull down menu'!$A$10,Standards!BU82,IF('Daily data input'!$Q$8='pull down menu'!$A$11,Standards!CE82,IF('Daily data input'!$Q$8='pull down menu'!$A$12,Standards!CO82,IF('Daily data input'!$Q$8='pull down menu'!$A$13,Standards!CY82,IF('Daily data input'!$Q$8='pull down menu'!$A$14,Standards!DI82,IF('Daily data input'!$Q$8='pull down menu'!$A$15,Standards!DS82,IF('Daily data input'!$Q$8='pull down menu'!$A$16,Standards!EC82,IF('Daily data input'!$Q$8='pull down menu'!$A$17,Standards!EM82,IF('Daily data input'!$Q$8='pull down menu'!$A$18,Standards!EW82)))))))))))))))</f>
        <v>421.97494499999993</v>
      </c>
      <c r="X84" s="283">
        <f>'Daily data input'!$Q$821</f>
        <v>0</v>
      </c>
      <c r="Y84" s="313">
        <f>IF('Daily data input'!$Q$8='pull down menu'!$A$5,Standards!X82,IF('Daily data input'!$Q$8='pull down menu'!$A$6,Standards!AH82,IF('Daily data input'!$Q$8='pull down menu'!$A$4,Standards!N82,IF('Daily data input'!$Q$8='pull down menu'!$A$7,Standards!AR82,IF('Daily data input'!$Q$8='pull down menu'!$A$8,Standards!BB82,IF('Daily data input'!$Q$8='pull down menu'!$A$9,Standards!BL82,IF('Daily data input'!$Q$8='pull down menu'!$A$10,Standards!BV82,IF('Daily data input'!$Q$8='pull down menu'!$A$11,Standards!CF82,IF('Daily data input'!$Q$8='pull down menu'!$A$12,Standards!CP82,IF('Daily data input'!$Q$8='pull down menu'!$A$13,Standards!CZ82,IF('Daily data input'!$Q$8='pull down menu'!$A$14,Standards!DJ82,IF('Daily data input'!$Q$8='pull down menu'!$A$15,Standards!DT82,IF('Daily data input'!$Q$8='pull down menu'!$A$16,Standards!ED82,IF('Daily data input'!$Q$8='pull down menu'!$A$17,Standards!EN82,IF('Daily data input'!$Q$8='pull down menu'!$A$18,Standards!EX82)))))))))))))))</f>
        <v>1979.9999594688416</v>
      </c>
      <c r="AA84" s="258">
        <f t="shared" si="12"/>
        <v>0</v>
      </c>
      <c r="AB84" s="256">
        <f t="shared" si="13"/>
        <v>225</v>
      </c>
    </row>
    <row r="85" spans="2:28" ht="15" customHeight="1" x14ac:dyDescent="0.3">
      <c r="B85" s="183">
        <f t="shared" si="11"/>
        <v>94</v>
      </c>
      <c r="C85" s="262">
        <f>'Daily data input'!$Q$824</f>
        <v>0</v>
      </c>
      <c r="D85" s="288">
        <v>0.1</v>
      </c>
      <c r="E85" s="262">
        <f>IFERROR('Daily data input'!$W$825*100," ")</f>
        <v>0.83916083916083917</v>
      </c>
      <c r="F85" s="293">
        <f t="shared" si="15"/>
        <v>7.6999999999999886</v>
      </c>
      <c r="G85" s="270">
        <f>'Daily data input'!$Q$825</f>
        <v>0</v>
      </c>
      <c r="H85" s="293">
        <f>IF('Daily data input'!$Q$8='pull down menu'!$A$5,Standards!O83,IF('Daily data input'!$Q$8='pull down menu'!$A$6,Standards!Y83,IF('Daily data input'!$Q$8='pull down menu'!$A$4,Standards!E83,IF('Daily data input'!$Q$8='pull down menu'!$A$7,Standards!AI83,IF('Daily data input'!$Q$8='pull down menu'!$A$8,Standards!AS83,IF('Daily data input'!$Q$8='pull down menu'!$A$9,Standards!BC83,IF('Daily data input'!$Q$8='pull down menu'!$A$10,Standards!BM83,IF('Daily data input'!$Q$8='pull down menu'!$A$11,Standards!BW83,IF('Daily data input'!$Q$8='pull down menu'!$A$12,Standards!CG83,IF('Daily data input'!$Q$8='pull down menu'!$A$13,Standards!CQ83,IF('Daily data input'!$Q$8='pull down menu'!$A$14,Standards!DA83,IF('Daily data input'!$Q$8='pull down menu'!$A$15,Standards!DK83,IF('Daily data input'!$Q$8='pull down menu'!$A$16,Standards!DU83,IF('Daily data input'!$Q$8='pull down menu'!$A$17,Standards!EE83,IF('Daily data input'!$Q$8='pull down menu'!$A$18,Standards!EO83)))))))))))))))</f>
        <v>72</v>
      </c>
      <c r="I85" s="184">
        <f>'Daily data input'!$Q$826</f>
        <v>0</v>
      </c>
      <c r="J85" s="270">
        <f>'Daily data input'!$Q$827</f>
        <v>0</v>
      </c>
      <c r="K85" s="293">
        <f>IF('Daily data input'!$Q$8='pull down menu'!$A$5,Standards!P83,IF('Daily data input'!$Q$8='pull down menu'!$A$6,Standards!Z83,IF('Daily data input'!$Q$8='pull down menu'!$A$4,Standards!F83,IF('Daily data input'!$Q$8='pull down menu'!$A$7,Standards!AJ83,IF('Daily data input'!$Q$8='pull down menu'!$A$8,Standards!AT83,IF('Daily data input'!$Q$8='pull down menu'!$A$9,Standards!BD83,IF('Daily data input'!$Q$8='pull down menu'!$A$10,Standards!BN83,IF('Daily data input'!$Q$8='pull down menu'!$A$11,Standards!BX83,IF('Daily data input'!$Q$8='pull down menu'!$A$12,Standards!CH83,IF('Daily data input'!$Q$8='pull down menu'!$A$13,Standards!CR83,IF('Daily data input'!$Q$8='pull down menu'!$A$14,Standards!DB83,IF('Daily data input'!$Q$8='pull down menu'!$A$15,Standards!DL83,IF('Daily data input'!$Q$8='pull down menu'!$A$16,Standards!DV83,IF('Daily data input'!$Q$8='pull down menu'!$A$17,Standards!EF83,IF('Daily data input'!$Q$8='pull down menu'!$A$18,Standards!EP83)))))))))))))))</f>
        <v>65.200000762939453</v>
      </c>
      <c r="L85" s="270">
        <f t="shared" si="18"/>
        <v>0</v>
      </c>
      <c r="M85" s="293">
        <f t="shared" si="16"/>
        <v>46.944000549316407</v>
      </c>
      <c r="N85" s="185">
        <f>'Daily data input'!$Q$829</f>
        <v>0</v>
      </c>
      <c r="O85" s="299">
        <f>IF('Daily data input'!$Q$8='pull down menu'!$A$5,Standards!R83,IF('Daily data input'!$Q$8='pull down menu'!$A$6,Standards!AB83,IF('Daily data input'!$Q$8='pull down menu'!$A$4,Standards!H83,IF('Daily data input'!$Q$8='pull down menu'!$A$7,Standards!AL83,IF('Daily data input'!$Q$8='pull down menu'!$A$8,Standards!AV83,IF('Daily data input'!$Q$8='pull down menu'!$A$9,Standards!BF83,IF('Daily data input'!$Q$8='pull down menu'!$A$10,Standards!BP83,IF('Daily data input'!$Q$8='pull down menu'!$A$11,Standards!BZ83,IF('Daily data input'!$Q$8='pull down menu'!$A$12,Standards!CJ83,IF('Daily data input'!$Q$8='pull down menu'!$A$13,Standards!CT83,IF('Daily data input'!$Q$8='pull down menu'!$A$14,Standards!DD83,IF('Daily data input'!$Q$8='pull down menu'!$A$15,Standards!DN83,IF('Daily data input'!$Q$8='pull down menu'!$A$16,Standards!DX83,IF('Daily data input'!$Q$8='pull down menu'!$A$17,Standards!EH83,IF('Daily data input'!$Q$8='pull down menu'!$A$18,Standards!ER83)))))))))))))))</f>
        <v>125</v>
      </c>
      <c r="P85" s="185" t="str">
        <f t="shared" si="19"/>
        <v xml:space="preserve"> </v>
      </c>
      <c r="Q85" s="299">
        <f t="shared" si="17"/>
        <v>2.6627470717729498</v>
      </c>
      <c r="R85" s="186">
        <f>'Daily data input'!$J$831</f>
        <v>0</v>
      </c>
      <c r="S85" s="305">
        <f t="shared" si="14"/>
        <v>1.8</v>
      </c>
      <c r="T85" s="276">
        <f>IFERROR('Daily data input'!$X$830," ")</f>
        <v>218.76128555910833</v>
      </c>
      <c r="U85" s="299">
        <f>IF('Daily data input'!$Q$8='pull down menu'!$A$5,Standards!U83,IF('Daily data input'!$Q$8='pull down menu'!$A$6,Standards!AE83,IF('Daily data input'!$Q$8='pull down menu'!$A$4,Standards!K83,IF('Daily data input'!$Q$8='pull down menu'!$A$7,Standards!AO83,IF('Daily data input'!$Q$8='pull down menu'!$A$8,Standards!AY83,IF('Daily data input'!$Q$8='pull down menu'!$A$9,Standards!BI83,IF('Daily data input'!$Q$8='pull down menu'!$A$10,Standards!BS83,IF('Daily data input'!$Q$8='pull down menu'!$A$11,Standards!CC83,IF('Daily data input'!$Q$8='pull down menu'!$A$12,Standards!CM83,IF('Daily data input'!$Q$8='pull down menu'!$A$13,Standards!CW83,IF('Daily data input'!$Q$8='pull down menu'!$A$14,Standards!DG83,IF('Daily data input'!$Q$8='pull down menu'!$A$15,Standards!DQ83,IF('Daily data input'!$Q$8='pull down menu'!$A$16,Standards!EA83,IF('Daily data input'!$Q$8='pull down menu'!$A$17,Standards!EK83,IF('Daily data input'!$Q$8='pull down menu'!$A$18,Standards!EU83)))))))))))))))</f>
        <v>442.7150000000002</v>
      </c>
      <c r="V85" s="276">
        <f>IFERROR('Daily data input'!$W$826," ")</f>
        <v>217.6090909090909</v>
      </c>
      <c r="W85" s="299">
        <f>IF('Daily data input'!$Q$8='pull down menu'!$A$5,Standards!W83,IF('Daily data input'!$Q$8='pull down menu'!$A$6,Standards!AG83,IF('Daily data input'!$Q$8='pull down menu'!$A$4,Standards!M83,IF('Daily data input'!$Q$8='pull down menu'!$A$7,Standards!AQ83,IF('Daily data input'!$Q$8='pull down menu'!$A$8,Standards!BA83,IF('Daily data input'!$Q$8='pull down menu'!$A$9,Standards!BK83,IF('Daily data input'!$Q$8='pull down menu'!$A$10,Standards!BU83,IF('Daily data input'!$Q$8='pull down menu'!$A$11,Standards!CE83,IF('Daily data input'!$Q$8='pull down menu'!$A$12,Standards!CO83,IF('Daily data input'!$Q$8='pull down menu'!$A$13,Standards!CY83,IF('Daily data input'!$Q$8='pull down menu'!$A$14,Standards!DI83,IF('Daily data input'!$Q$8='pull down menu'!$A$15,Standards!DS83,IF('Daily data input'!$Q$8='pull down menu'!$A$16,Standards!EC83,IF('Daily data input'!$Q$8='pull down menu'!$A$17,Standards!EM83,IF('Daily data input'!$Q$8='pull down menu'!$A$18,Standards!EW83)))))))))))))))</f>
        <v>426.63694499999991</v>
      </c>
      <c r="X85" s="282">
        <f>'Daily data input'!$Q$831</f>
        <v>0</v>
      </c>
      <c r="Y85" s="312">
        <f>IF('Daily data input'!$Q$8='pull down menu'!$A$5,Standards!X83,IF('Daily data input'!$Q$8='pull down menu'!$A$6,Standards!AH83,IF('Daily data input'!$Q$8='pull down menu'!$A$4,Standards!N83,IF('Daily data input'!$Q$8='pull down menu'!$A$7,Standards!AR83,IF('Daily data input'!$Q$8='pull down menu'!$A$8,Standards!BB83,IF('Daily data input'!$Q$8='pull down menu'!$A$9,Standards!BL83,IF('Daily data input'!$Q$8='pull down menu'!$A$10,Standards!BV83,IF('Daily data input'!$Q$8='pull down menu'!$A$11,Standards!CF83,IF('Daily data input'!$Q$8='pull down menu'!$A$12,Standards!CP83,IF('Daily data input'!$Q$8='pull down menu'!$A$13,Standards!CZ83,IF('Daily data input'!$Q$8='pull down menu'!$A$14,Standards!DJ83,IF('Daily data input'!$Q$8='pull down menu'!$A$15,Standards!DT83,IF('Daily data input'!$Q$8='pull down menu'!$A$16,Standards!ED83,IF('Daily data input'!$Q$8='pull down menu'!$A$17,Standards!EN83,IF('Daily data input'!$Q$8='pull down menu'!$A$18,Standards!EX83)))))))))))))))</f>
        <v>1979.9999594688416</v>
      </c>
      <c r="AA85" s="258">
        <f t="shared" si="12"/>
        <v>0</v>
      </c>
      <c r="AB85" s="256">
        <f t="shared" si="13"/>
        <v>225</v>
      </c>
    </row>
    <row r="86" spans="2:28" ht="15" customHeight="1" x14ac:dyDescent="0.3">
      <c r="B86" s="187">
        <f t="shared" si="11"/>
        <v>95</v>
      </c>
      <c r="C86" s="263">
        <f>'Daily data input'!$Q$836</f>
        <v>0</v>
      </c>
      <c r="D86" s="289">
        <v>0.1</v>
      </c>
      <c r="E86" s="263">
        <f>IFERROR('Daily data input'!$W$837*100," ")</f>
        <v>0.83916083916083917</v>
      </c>
      <c r="F86" s="294">
        <f t="shared" si="15"/>
        <v>7.7999999999999883</v>
      </c>
      <c r="G86" s="271">
        <f>'Daily data input'!$Q$837</f>
        <v>0</v>
      </c>
      <c r="H86" s="294">
        <f>IF('Daily data input'!$Q$8='pull down menu'!$A$5,Standards!O84,IF('Daily data input'!$Q$8='pull down menu'!$A$6,Standards!Y84,IF('Daily data input'!$Q$8='pull down menu'!$A$4,Standards!E84,IF('Daily data input'!$Q$8='pull down menu'!$A$7,Standards!AI84,IF('Daily data input'!$Q$8='pull down menu'!$A$8,Standards!AS84,IF('Daily data input'!$Q$8='pull down menu'!$A$9,Standards!BC84,IF('Daily data input'!$Q$8='pull down menu'!$A$10,Standards!BM84,IF('Daily data input'!$Q$8='pull down menu'!$A$11,Standards!BW84,IF('Daily data input'!$Q$8='pull down menu'!$A$12,Standards!CG84,IF('Daily data input'!$Q$8='pull down menu'!$A$13,Standards!CQ84,IF('Daily data input'!$Q$8='pull down menu'!$A$14,Standards!DA84,IF('Daily data input'!$Q$8='pull down menu'!$A$15,Standards!DK84,IF('Daily data input'!$Q$8='pull down menu'!$A$16,Standards!DU84,IF('Daily data input'!$Q$8='pull down menu'!$A$17,Standards!EE84,IF('Daily data input'!$Q$8='pull down menu'!$A$18,Standards!EO84)))))))))))))))</f>
        <v>71</v>
      </c>
      <c r="I86" s="188">
        <f>'Daily data input'!$Q$838</f>
        <v>0</v>
      </c>
      <c r="J86" s="271">
        <f>'Daily data input'!$Q$839</f>
        <v>0</v>
      </c>
      <c r="K86" s="294">
        <f>IF('Daily data input'!$Q$8='pull down menu'!$A$5,Standards!P84,IF('Daily data input'!$Q$8='pull down menu'!$A$6,Standards!Z84,IF('Daily data input'!$Q$8='pull down menu'!$A$4,Standards!F84,IF('Daily data input'!$Q$8='pull down menu'!$A$7,Standards!AJ84,IF('Daily data input'!$Q$8='pull down menu'!$A$8,Standards!AT84,IF('Daily data input'!$Q$8='pull down menu'!$A$9,Standards!BD84,IF('Daily data input'!$Q$8='pull down menu'!$A$10,Standards!BN84,IF('Daily data input'!$Q$8='pull down menu'!$A$11,Standards!BX84,IF('Daily data input'!$Q$8='pull down menu'!$A$12,Standards!CH84,IF('Daily data input'!$Q$8='pull down menu'!$A$13,Standards!CR84,IF('Daily data input'!$Q$8='pull down menu'!$A$14,Standards!DB84,IF('Daily data input'!$Q$8='pull down menu'!$A$15,Standards!DL84,IF('Daily data input'!$Q$8='pull down menu'!$A$16,Standards!DV84,IF('Daily data input'!$Q$8='pull down menu'!$A$17,Standards!EF84,IF('Daily data input'!$Q$8='pull down menu'!$A$18,Standards!EP84)))))))))))))))</f>
        <v>65.200000762939453</v>
      </c>
      <c r="L86" s="271">
        <f t="shared" si="18"/>
        <v>0</v>
      </c>
      <c r="M86" s="294">
        <f t="shared" si="16"/>
        <v>46.29200054168701</v>
      </c>
      <c r="N86" s="189">
        <f>'Daily data input'!$Q$841</f>
        <v>0</v>
      </c>
      <c r="O86" s="300">
        <f>IF('Daily data input'!$Q$8='pull down menu'!$A$5,Standards!R84,IF('Daily data input'!$Q$8='pull down menu'!$A$6,Standards!AB84,IF('Daily data input'!$Q$8='pull down menu'!$A$4,Standards!H84,IF('Daily data input'!$Q$8='pull down menu'!$A$7,Standards!AL84,IF('Daily data input'!$Q$8='pull down menu'!$A$8,Standards!AV84,IF('Daily data input'!$Q$8='pull down menu'!$A$9,Standards!BF84,IF('Daily data input'!$Q$8='pull down menu'!$A$10,Standards!BP84,IF('Daily data input'!$Q$8='pull down menu'!$A$11,Standards!BZ84,IF('Daily data input'!$Q$8='pull down menu'!$A$12,Standards!CJ84,IF('Daily data input'!$Q$8='pull down menu'!$A$13,Standards!CT84,IF('Daily data input'!$Q$8='pull down menu'!$A$14,Standards!DD84,IF('Daily data input'!$Q$8='pull down menu'!$A$15,Standards!DN84,IF('Daily data input'!$Q$8='pull down menu'!$A$16,Standards!DX84,IF('Daily data input'!$Q$8='pull down menu'!$A$17,Standards!EH84,IF('Daily data input'!$Q$8='pull down menu'!$A$18,Standards!ER84)))))))))))))))</f>
        <v>125</v>
      </c>
      <c r="P86" s="189" t="str">
        <f t="shared" si="19"/>
        <v xml:space="preserve"> </v>
      </c>
      <c r="Q86" s="300">
        <f t="shared" si="17"/>
        <v>2.7002505516570756</v>
      </c>
      <c r="R86" s="190">
        <f>'Daily data input'!$J$843</f>
        <v>0</v>
      </c>
      <c r="S86" s="306">
        <f t="shared" si="14"/>
        <v>1.8</v>
      </c>
      <c r="T86" s="277">
        <f>IFERROR('Daily data input'!$X$842," ")</f>
        <v>218.76128555910833</v>
      </c>
      <c r="U86" s="300">
        <f>IF('Daily data input'!$Q$8='pull down menu'!$A$5,Standards!U84,IF('Daily data input'!$Q$8='pull down menu'!$A$6,Standards!AE84,IF('Daily data input'!$Q$8='pull down menu'!$A$4,Standards!K84,IF('Daily data input'!$Q$8='pull down menu'!$A$7,Standards!AO84,IF('Daily data input'!$Q$8='pull down menu'!$A$8,Standards!AY84,IF('Daily data input'!$Q$8='pull down menu'!$A$9,Standards!BI84,IF('Daily data input'!$Q$8='pull down menu'!$A$10,Standards!BS84,IF('Daily data input'!$Q$8='pull down menu'!$A$11,Standards!CC84,IF('Daily data input'!$Q$8='pull down menu'!$A$12,Standards!CM84,IF('Daily data input'!$Q$8='pull down menu'!$A$13,Standards!CW84,IF('Daily data input'!$Q$8='pull down menu'!$A$14,Standards!DG84,IF('Daily data input'!$Q$8='pull down menu'!$A$15,Standards!DQ84,IF('Daily data input'!$Q$8='pull down menu'!$A$16,Standards!EA84,IF('Daily data input'!$Q$8='pull down menu'!$A$17,Standards!EK84,IF('Daily data input'!$Q$8='pull down menu'!$A$18,Standards!EU84)))))))))))))))</f>
        <v>447.68500000000023</v>
      </c>
      <c r="V86" s="277">
        <f>IFERROR('Daily data input'!$W$838," ")</f>
        <v>217.6090909090909</v>
      </c>
      <c r="W86" s="300">
        <f>IF('Daily data input'!$Q$8='pull down menu'!$A$5,Standards!W84,IF('Daily data input'!$Q$8='pull down menu'!$A$6,Standards!AG84,IF('Daily data input'!$Q$8='pull down menu'!$A$4,Standards!M84,IF('Daily data input'!$Q$8='pull down menu'!$A$7,Standards!AQ84,IF('Daily data input'!$Q$8='pull down menu'!$A$8,Standards!BA84,IF('Daily data input'!$Q$8='pull down menu'!$A$9,Standards!BK84,IF('Daily data input'!$Q$8='pull down menu'!$A$10,Standards!BU84,IF('Daily data input'!$Q$8='pull down menu'!$A$11,Standards!CE84,IF('Daily data input'!$Q$8='pull down menu'!$A$12,Standards!CO84,IF('Daily data input'!$Q$8='pull down menu'!$A$13,Standards!CY84,IF('Daily data input'!$Q$8='pull down menu'!$A$14,Standards!DI84,IF('Daily data input'!$Q$8='pull down menu'!$A$15,Standards!DS84,IF('Daily data input'!$Q$8='pull down menu'!$A$16,Standards!EC84,IF('Daily data input'!$Q$8='pull down menu'!$A$17,Standards!EM84,IF('Daily data input'!$Q$8='pull down menu'!$A$18,Standards!EW84)))))))))))))))</f>
        <v>431.22922499999993</v>
      </c>
      <c r="X86" s="283">
        <f>'Daily data input'!$Q$843</f>
        <v>0</v>
      </c>
      <c r="Y86" s="313">
        <f>IF('Daily data input'!$Q$8='pull down menu'!$A$5,Standards!X84,IF('Daily data input'!$Q$8='pull down menu'!$A$6,Standards!AH84,IF('Daily data input'!$Q$8='pull down menu'!$A$4,Standards!N84,IF('Daily data input'!$Q$8='pull down menu'!$A$7,Standards!AR84,IF('Daily data input'!$Q$8='pull down menu'!$A$8,Standards!BB84,IF('Daily data input'!$Q$8='pull down menu'!$A$9,Standards!BL84,IF('Daily data input'!$Q$8='pull down menu'!$A$10,Standards!BV84,IF('Daily data input'!$Q$8='pull down menu'!$A$11,Standards!CF84,IF('Daily data input'!$Q$8='pull down menu'!$A$12,Standards!CP84,IF('Daily data input'!$Q$8='pull down menu'!$A$13,Standards!CZ84,IF('Daily data input'!$Q$8='pull down menu'!$A$14,Standards!DJ84,IF('Daily data input'!$Q$8='pull down menu'!$A$15,Standards!DT84,IF('Daily data input'!$Q$8='pull down menu'!$A$16,Standards!ED84,IF('Daily data input'!$Q$8='pull down menu'!$A$17,Standards!EN84,IF('Daily data input'!$Q$8='pull down menu'!$A$18,Standards!EX84)))))))))))))))</f>
        <v>1979.9999594688416</v>
      </c>
      <c r="AA86" s="258">
        <f t="shared" si="12"/>
        <v>0</v>
      </c>
      <c r="AB86" s="256">
        <f t="shared" si="13"/>
        <v>225</v>
      </c>
    </row>
    <row r="87" spans="2:28" ht="15" customHeight="1" x14ac:dyDescent="0.3">
      <c r="B87" s="183">
        <f t="shared" si="11"/>
        <v>96</v>
      </c>
      <c r="C87" s="262">
        <f>'Daily data input'!$Q$846</f>
        <v>0</v>
      </c>
      <c r="D87" s="288">
        <v>0.1</v>
      </c>
      <c r="E87" s="262">
        <f>IFERROR('Daily data input'!$W$847*100," ")</f>
        <v>0.83916083916083917</v>
      </c>
      <c r="F87" s="293">
        <f t="shared" si="15"/>
        <v>7.8999999999999879</v>
      </c>
      <c r="G87" s="270">
        <f>'Daily data input'!$Q$847</f>
        <v>0</v>
      </c>
      <c r="H87" s="293">
        <f>IF('Daily data input'!$Q$8='pull down menu'!$A$5,Standards!O85,IF('Daily data input'!$Q$8='pull down menu'!$A$6,Standards!Y85,IF('Daily data input'!$Q$8='pull down menu'!$A$4,Standards!E85,IF('Daily data input'!$Q$8='pull down menu'!$A$7,Standards!AI85,IF('Daily data input'!$Q$8='pull down menu'!$A$8,Standards!AS85,IF('Daily data input'!$Q$8='pull down menu'!$A$9,Standards!BC85,IF('Daily data input'!$Q$8='pull down menu'!$A$10,Standards!BM85,IF('Daily data input'!$Q$8='pull down menu'!$A$11,Standards!BW85,IF('Daily data input'!$Q$8='pull down menu'!$A$12,Standards!CG85,IF('Daily data input'!$Q$8='pull down menu'!$A$13,Standards!CQ85,IF('Daily data input'!$Q$8='pull down menu'!$A$14,Standards!DA85,IF('Daily data input'!$Q$8='pull down menu'!$A$15,Standards!DK85,IF('Daily data input'!$Q$8='pull down menu'!$A$16,Standards!DU85,IF('Daily data input'!$Q$8='pull down menu'!$A$17,Standards!EE85,IF('Daily data input'!$Q$8='pull down menu'!$A$18,Standards!EO85)))))))))))))))</f>
        <v>71</v>
      </c>
      <c r="I87" s="184">
        <f>'Daily data input'!$Q$848</f>
        <v>0</v>
      </c>
      <c r="J87" s="270">
        <f>'Daily data input'!$Q$849</f>
        <v>0</v>
      </c>
      <c r="K87" s="293">
        <f>IF('Daily data input'!$Q$8='pull down menu'!$A$5,Standards!P85,IF('Daily data input'!$Q$8='pull down menu'!$A$6,Standards!Z85,IF('Daily data input'!$Q$8='pull down menu'!$A$4,Standards!F85,IF('Daily data input'!$Q$8='pull down menu'!$A$7,Standards!AJ85,IF('Daily data input'!$Q$8='pull down menu'!$A$8,Standards!AT85,IF('Daily data input'!$Q$8='pull down menu'!$A$9,Standards!BD85,IF('Daily data input'!$Q$8='pull down menu'!$A$10,Standards!BN85,IF('Daily data input'!$Q$8='pull down menu'!$A$11,Standards!BX85,IF('Daily data input'!$Q$8='pull down menu'!$A$12,Standards!CH85,IF('Daily data input'!$Q$8='pull down menu'!$A$13,Standards!CR85,IF('Daily data input'!$Q$8='pull down menu'!$A$14,Standards!DB85,IF('Daily data input'!$Q$8='pull down menu'!$A$15,Standards!DL85,IF('Daily data input'!$Q$8='pull down menu'!$A$16,Standards!DV85,IF('Daily data input'!$Q$8='pull down menu'!$A$17,Standards!EF85,IF('Daily data input'!$Q$8='pull down menu'!$A$18,Standards!EP85)))))))))))))))</f>
        <v>65.200000762939453</v>
      </c>
      <c r="L87" s="270">
        <f t="shared" si="18"/>
        <v>0</v>
      </c>
      <c r="M87" s="293">
        <f t="shared" si="16"/>
        <v>46.29200054168701</v>
      </c>
      <c r="N87" s="185">
        <f>'Daily data input'!$Q$851</f>
        <v>0</v>
      </c>
      <c r="O87" s="299">
        <f>IF('Daily data input'!$Q$8='pull down menu'!$A$5,Standards!R85,IF('Daily data input'!$Q$8='pull down menu'!$A$6,Standards!AB85,IF('Daily data input'!$Q$8='pull down menu'!$A$4,Standards!H85,IF('Daily data input'!$Q$8='pull down menu'!$A$7,Standards!AL85,IF('Daily data input'!$Q$8='pull down menu'!$A$8,Standards!AV85,IF('Daily data input'!$Q$8='pull down menu'!$A$9,Standards!BF85,IF('Daily data input'!$Q$8='pull down menu'!$A$10,Standards!BP85,IF('Daily data input'!$Q$8='pull down menu'!$A$11,Standards!BZ85,IF('Daily data input'!$Q$8='pull down menu'!$A$12,Standards!CJ85,IF('Daily data input'!$Q$8='pull down menu'!$A$13,Standards!CT85,IF('Daily data input'!$Q$8='pull down menu'!$A$14,Standards!DD85,IF('Daily data input'!$Q$8='pull down menu'!$A$15,Standards!DN85,IF('Daily data input'!$Q$8='pull down menu'!$A$16,Standards!DX85,IF('Daily data input'!$Q$8='pull down menu'!$A$17,Standards!EH85,IF('Daily data input'!$Q$8='pull down menu'!$A$18,Standards!ER85)))))))))))))))</f>
        <v>125</v>
      </c>
      <c r="P87" s="185" t="str">
        <f t="shared" si="19"/>
        <v xml:space="preserve"> </v>
      </c>
      <c r="Q87" s="299">
        <f t="shared" si="17"/>
        <v>2.7002505516570756</v>
      </c>
      <c r="R87" s="186">
        <f>'Daily data input'!$J$853</f>
        <v>0</v>
      </c>
      <c r="S87" s="305">
        <f t="shared" si="14"/>
        <v>1.8</v>
      </c>
      <c r="T87" s="276">
        <f>IFERROR('Daily data input'!$X$852," ")</f>
        <v>218.76128555910833</v>
      </c>
      <c r="U87" s="299">
        <f>IF('Daily data input'!$Q$8='pull down menu'!$A$5,Standards!U85,IF('Daily data input'!$Q$8='pull down menu'!$A$6,Standards!AE85,IF('Daily data input'!$Q$8='pull down menu'!$A$4,Standards!K85,IF('Daily data input'!$Q$8='pull down menu'!$A$7,Standards!AO85,IF('Daily data input'!$Q$8='pull down menu'!$A$8,Standards!AY85,IF('Daily data input'!$Q$8='pull down menu'!$A$9,Standards!BI85,IF('Daily data input'!$Q$8='pull down menu'!$A$10,Standards!BS85,IF('Daily data input'!$Q$8='pull down menu'!$A$11,Standards!CC85,IF('Daily data input'!$Q$8='pull down menu'!$A$12,Standards!CM85,IF('Daily data input'!$Q$8='pull down menu'!$A$13,Standards!CW85,IF('Daily data input'!$Q$8='pull down menu'!$A$14,Standards!DG85,IF('Daily data input'!$Q$8='pull down menu'!$A$15,Standards!DQ85,IF('Daily data input'!$Q$8='pull down menu'!$A$16,Standards!EA85,IF('Daily data input'!$Q$8='pull down menu'!$A$17,Standards!EK85,IF('Daily data input'!$Q$8='pull down menu'!$A$18,Standards!EU85)))))))))))))))</f>
        <v>452.65500000000026</v>
      </c>
      <c r="V87" s="276">
        <f>IFERROR('Daily data input'!$W$848," ")</f>
        <v>217.6090909090909</v>
      </c>
      <c r="W87" s="299">
        <f>IF('Daily data input'!$Q$8='pull down menu'!$A$5,Standards!W85,IF('Daily data input'!$Q$8='pull down menu'!$A$6,Standards!AG85,IF('Daily data input'!$Q$8='pull down menu'!$A$4,Standards!M85,IF('Daily data input'!$Q$8='pull down menu'!$A$7,Standards!AQ85,IF('Daily data input'!$Q$8='pull down menu'!$A$8,Standards!BA85,IF('Daily data input'!$Q$8='pull down menu'!$A$9,Standards!BK85,IF('Daily data input'!$Q$8='pull down menu'!$A$10,Standards!BU85,IF('Daily data input'!$Q$8='pull down menu'!$A$11,Standards!CE85,IF('Daily data input'!$Q$8='pull down menu'!$A$12,Standards!CO85,IF('Daily data input'!$Q$8='pull down menu'!$A$13,Standards!CY85,IF('Daily data input'!$Q$8='pull down menu'!$A$14,Standards!DI85,IF('Daily data input'!$Q$8='pull down menu'!$A$15,Standards!DS85,IF('Daily data input'!$Q$8='pull down menu'!$A$16,Standards!EC85,IF('Daily data input'!$Q$8='pull down menu'!$A$17,Standards!EM85,IF('Daily data input'!$Q$8='pull down menu'!$A$18,Standards!EW85)))))))))))))))</f>
        <v>435.81653499999993</v>
      </c>
      <c r="X87" s="282">
        <f>'Daily data input'!$Q$853</f>
        <v>0</v>
      </c>
      <c r="Y87" s="312">
        <f>IF('Daily data input'!$Q$8='pull down menu'!$A$5,Standards!X85,IF('Daily data input'!$Q$8='pull down menu'!$A$6,Standards!AH85,IF('Daily data input'!$Q$8='pull down menu'!$A$4,Standards!N85,IF('Daily data input'!$Q$8='pull down menu'!$A$7,Standards!AR85,IF('Daily data input'!$Q$8='pull down menu'!$A$8,Standards!BB85,IF('Daily data input'!$Q$8='pull down menu'!$A$9,Standards!BL85,IF('Daily data input'!$Q$8='pull down menu'!$A$10,Standards!BV85,IF('Daily data input'!$Q$8='pull down menu'!$A$11,Standards!CF85,IF('Daily data input'!$Q$8='pull down menu'!$A$12,Standards!CP85,IF('Daily data input'!$Q$8='pull down menu'!$A$13,Standards!CZ85,IF('Daily data input'!$Q$8='pull down menu'!$A$14,Standards!DJ85,IF('Daily data input'!$Q$8='pull down menu'!$A$15,Standards!DT85,IF('Daily data input'!$Q$8='pull down menu'!$A$16,Standards!ED85,IF('Daily data input'!$Q$8='pull down menu'!$A$17,Standards!EN85,IF('Daily data input'!$Q$8='pull down menu'!$A$18,Standards!EX85)))))))))))))))</f>
        <v>1979.9999594688416</v>
      </c>
      <c r="AA87" s="258">
        <f t="shared" si="12"/>
        <v>0</v>
      </c>
      <c r="AB87" s="256">
        <f t="shared" si="13"/>
        <v>225</v>
      </c>
    </row>
    <row r="88" spans="2:28" ht="15" customHeight="1" x14ac:dyDescent="0.3">
      <c r="B88" s="187">
        <f t="shared" si="11"/>
        <v>97</v>
      </c>
      <c r="C88" s="263">
        <f>'Daily data input'!$Q$856</f>
        <v>0</v>
      </c>
      <c r="D88" s="289">
        <v>0.1</v>
      </c>
      <c r="E88" s="263">
        <f>IFERROR('Daily data input'!$W$857*100," ")</f>
        <v>0.83916083916083917</v>
      </c>
      <c r="F88" s="294">
        <f t="shared" si="15"/>
        <v>7.9999999999999876</v>
      </c>
      <c r="G88" s="271">
        <f>'Daily data input'!$Q$857</f>
        <v>0</v>
      </c>
      <c r="H88" s="294">
        <f>IF('Daily data input'!$Q$8='pull down menu'!$A$5,Standards!O86,IF('Daily data input'!$Q$8='pull down menu'!$A$6,Standards!Y86,IF('Daily data input'!$Q$8='pull down menu'!$A$4,Standards!E86,IF('Daily data input'!$Q$8='pull down menu'!$A$7,Standards!AI86,IF('Daily data input'!$Q$8='pull down menu'!$A$8,Standards!AS86,IF('Daily data input'!$Q$8='pull down menu'!$A$9,Standards!BC86,IF('Daily data input'!$Q$8='pull down menu'!$A$10,Standards!BM86,IF('Daily data input'!$Q$8='pull down menu'!$A$11,Standards!BW86,IF('Daily data input'!$Q$8='pull down menu'!$A$12,Standards!CG86,IF('Daily data input'!$Q$8='pull down menu'!$A$13,Standards!CQ86,IF('Daily data input'!$Q$8='pull down menu'!$A$14,Standards!DA86,IF('Daily data input'!$Q$8='pull down menu'!$A$15,Standards!DK86,IF('Daily data input'!$Q$8='pull down menu'!$A$16,Standards!DU86,IF('Daily data input'!$Q$8='pull down menu'!$A$17,Standards!EE86,IF('Daily data input'!$Q$8='pull down menu'!$A$18,Standards!EO86)))))))))))))))</f>
        <v>71</v>
      </c>
      <c r="I88" s="188">
        <f>'Daily data input'!$Q$858</f>
        <v>0</v>
      </c>
      <c r="J88" s="271">
        <f>'Daily data input'!$Q$859</f>
        <v>0</v>
      </c>
      <c r="K88" s="294">
        <f>IF('Daily data input'!$Q$8='pull down menu'!$A$5,Standards!P86,IF('Daily data input'!$Q$8='pull down menu'!$A$6,Standards!Z86,IF('Daily data input'!$Q$8='pull down menu'!$A$4,Standards!F86,IF('Daily data input'!$Q$8='pull down menu'!$A$7,Standards!AJ86,IF('Daily data input'!$Q$8='pull down menu'!$A$8,Standards!AT86,IF('Daily data input'!$Q$8='pull down menu'!$A$9,Standards!BD86,IF('Daily data input'!$Q$8='pull down menu'!$A$10,Standards!BN86,IF('Daily data input'!$Q$8='pull down menu'!$A$11,Standards!BX86,IF('Daily data input'!$Q$8='pull down menu'!$A$12,Standards!CH86,IF('Daily data input'!$Q$8='pull down menu'!$A$13,Standards!CR86,IF('Daily data input'!$Q$8='pull down menu'!$A$14,Standards!DB86,IF('Daily data input'!$Q$8='pull down menu'!$A$15,Standards!DL86,IF('Daily data input'!$Q$8='pull down menu'!$A$16,Standards!DV86,IF('Daily data input'!$Q$8='pull down menu'!$A$17,Standards!EF86,IF('Daily data input'!$Q$8='pull down menu'!$A$18,Standards!EP86)))))))))))))))</f>
        <v>65.299999237060547</v>
      </c>
      <c r="L88" s="271">
        <f t="shared" si="18"/>
        <v>0</v>
      </c>
      <c r="M88" s="294">
        <f t="shared" si="16"/>
        <v>46.362999458312984</v>
      </c>
      <c r="N88" s="189">
        <f>'Daily data input'!$Q$861</f>
        <v>0</v>
      </c>
      <c r="O88" s="300">
        <f>IF('Daily data input'!$Q$8='pull down menu'!$A$5,Standards!R86,IF('Daily data input'!$Q$8='pull down menu'!$A$6,Standards!AB86,IF('Daily data input'!$Q$8='pull down menu'!$A$4,Standards!H86,IF('Daily data input'!$Q$8='pull down menu'!$A$7,Standards!AL86,IF('Daily data input'!$Q$8='pull down menu'!$A$8,Standards!AV86,IF('Daily data input'!$Q$8='pull down menu'!$A$9,Standards!BF86,IF('Daily data input'!$Q$8='pull down menu'!$A$10,Standards!BP86,IF('Daily data input'!$Q$8='pull down menu'!$A$11,Standards!BZ86,IF('Daily data input'!$Q$8='pull down menu'!$A$12,Standards!CJ86,IF('Daily data input'!$Q$8='pull down menu'!$A$13,Standards!CT86,IF('Daily data input'!$Q$8='pull down menu'!$A$14,Standards!DD86,IF('Daily data input'!$Q$8='pull down menu'!$A$15,Standards!DN86,IF('Daily data input'!$Q$8='pull down menu'!$A$16,Standards!DX86,IF('Daily data input'!$Q$8='pull down menu'!$A$17,Standards!EH86,IF('Daily data input'!$Q$8='pull down menu'!$A$18,Standards!ER86)))))))))))))))</f>
        <v>125</v>
      </c>
      <c r="P88" s="189" t="str">
        <f t="shared" si="19"/>
        <v xml:space="preserve"> </v>
      </c>
      <c r="Q88" s="300">
        <f t="shared" si="17"/>
        <v>2.6961154683788959</v>
      </c>
      <c r="R88" s="190">
        <f>'Daily data input'!$J$863</f>
        <v>0</v>
      </c>
      <c r="S88" s="306">
        <f t="shared" si="14"/>
        <v>1.8</v>
      </c>
      <c r="T88" s="277">
        <f>IFERROR('Daily data input'!$X$862," ")</f>
        <v>218.76128555910833</v>
      </c>
      <c r="U88" s="300">
        <f>IF('Daily data input'!$Q$8='pull down menu'!$A$5,Standards!U86,IF('Daily data input'!$Q$8='pull down menu'!$A$6,Standards!AE86,IF('Daily data input'!$Q$8='pull down menu'!$A$4,Standards!K86,IF('Daily data input'!$Q$8='pull down menu'!$A$7,Standards!AO86,IF('Daily data input'!$Q$8='pull down menu'!$A$8,Standards!AY86,IF('Daily data input'!$Q$8='pull down menu'!$A$9,Standards!BI86,IF('Daily data input'!$Q$8='pull down menu'!$A$10,Standards!BS86,IF('Daily data input'!$Q$8='pull down menu'!$A$11,Standards!CC86,IF('Daily data input'!$Q$8='pull down menu'!$A$12,Standards!CM86,IF('Daily data input'!$Q$8='pull down menu'!$A$13,Standards!CW86,IF('Daily data input'!$Q$8='pull down menu'!$A$14,Standards!DG86,IF('Daily data input'!$Q$8='pull down menu'!$A$15,Standards!DQ86,IF('Daily data input'!$Q$8='pull down menu'!$A$16,Standards!EA86,IF('Daily data input'!$Q$8='pull down menu'!$A$17,Standards!EK86,IF('Daily data input'!$Q$8='pull down menu'!$A$18,Standards!EU86)))))))))))))))</f>
        <v>457.62500000000028</v>
      </c>
      <c r="V88" s="277">
        <f>IFERROR('Daily data input'!$W$858," ")</f>
        <v>217.6090909090909</v>
      </c>
      <c r="W88" s="300">
        <f>IF('Daily data input'!$Q$8='pull down menu'!$A$5,Standards!W86,IF('Daily data input'!$Q$8='pull down menu'!$A$6,Standards!AG86,IF('Daily data input'!$Q$8='pull down menu'!$A$4,Standards!M86,IF('Daily data input'!$Q$8='pull down menu'!$A$7,Standards!AQ86,IF('Daily data input'!$Q$8='pull down menu'!$A$8,Standards!BA86,IF('Daily data input'!$Q$8='pull down menu'!$A$9,Standards!BK86,IF('Daily data input'!$Q$8='pull down menu'!$A$10,Standards!BU86,IF('Daily data input'!$Q$8='pull down menu'!$A$11,Standards!CE86,IF('Daily data input'!$Q$8='pull down menu'!$A$12,Standards!CO86,IF('Daily data input'!$Q$8='pull down menu'!$A$13,Standards!CY86,IF('Daily data input'!$Q$8='pull down menu'!$A$14,Standards!DI86,IF('Daily data input'!$Q$8='pull down menu'!$A$15,Standards!DS86,IF('Daily data input'!$Q$8='pull down menu'!$A$16,Standards!EC86,IF('Daily data input'!$Q$8='pull down menu'!$A$17,Standards!EM86,IF('Daily data input'!$Q$8='pull down menu'!$A$18,Standards!EW86)))))))))))))))</f>
        <v>440.39887499999992</v>
      </c>
      <c r="X88" s="283">
        <f>'Daily data input'!$Q$863</f>
        <v>0</v>
      </c>
      <c r="Y88" s="313">
        <f>IF('Daily data input'!$Q$8='pull down menu'!$A$5,Standards!X86,IF('Daily data input'!$Q$8='pull down menu'!$A$6,Standards!AH86,IF('Daily data input'!$Q$8='pull down menu'!$A$4,Standards!N86,IF('Daily data input'!$Q$8='pull down menu'!$A$7,Standards!AR86,IF('Daily data input'!$Q$8='pull down menu'!$A$8,Standards!BB86,IF('Daily data input'!$Q$8='pull down menu'!$A$9,Standards!BL86,IF('Daily data input'!$Q$8='pull down menu'!$A$10,Standards!BV86,IF('Daily data input'!$Q$8='pull down menu'!$A$11,Standards!CF86,IF('Daily data input'!$Q$8='pull down menu'!$A$12,Standards!CP86,IF('Daily data input'!$Q$8='pull down menu'!$A$13,Standards!CZ86,IF('Daily data input'!$Q$8='pull down menu'!$A$14,Standards!DJ86,IF('Daily data input'!$Q$8='pull down menu'!$A$15,Standards!DT86,IF('Daily data input'!$Q$8='pull down menu'!$A$16,Standards!ED86,IF('Daily data input'!$Q$8='pull down menu'!$A$17,Standards!EN86,IF('Daily data input'!$Q$8='pull down menu'!$A$18,Standards!EX86)))))))))))))))</f>
        <v>1979.9999594688416</v>
      </c>
      <c r="AA88" s="258">
        <f t="shared" si="12"/>
        <v>0</v>
      </c>
      <c r="AB88" s="256">
        <f t="shared" si="13"/>
        <v>225</v>
      </c>
    </row>
    <row r="89" spans="2:28" ht="15" customHeight="1" x14ac:dyDescent="0.3">
      <c r="B89" s="183">
        <f t="shared" si="11"/>
        <v>98</v>
      </c>
      <c r="C89" s="262">
        <f>'Daily data input'!$Q$866</f>
        <v>0</v>
      </c>
      <c r="D89" s="288">
        <v>0.1</v>
      </c>
      <c r="E89" s="262">
        <f>IFERROR('Daily data input'!$W$867*100," ")</f>
        <v>0.83916083916083917</v>
      </c>
      <c r="F89" s="293">
        <f t="shared" si="15"/>
        <v>8.0999999999999872</v>
      </c>
      <c r="G89" s="270">
        <f>'Daily data input'!$Q$867</f>
        <v>0</v>
      </c>
      <c r="H89" s="293">
        <f>IF('Daily data input'!$Q$8='pull down menu'!$A$5,Standards!O87,IF('Daily data input'!$Q$8='pull down menu'!$A$6,Standards!Y87,IF('Daily data input'!$Q$8='pull down menu'!$A$4,Standards!E87,IF('Daily data input'!$Q$8='pull down menu'!$A$7,Standards!AI87,IF('Daily data input'!$Q$8='pull down menu'!$A$8,Standards!AS87,IF('Daily data input'!$Q$8='pull down menu'!$A$9,Standards!BC87,IF('Daily data input'!$Q$8='pull down menu'!$A$10,Standards!BM87,IF('Daily data input'!$Q$8='pull down menu'!$A$11,Standards!BW87,IF('Daily data input'!$Q$8='pull down menu'!$A$12,Standards!CG87,IF('Daily data input'!$Q$8='pull down menu'!$A$13,Standards!CQ87,IF('Daily data input'!$Q$8='pull down menu'!$A$14,Standards!DA87,IF('Daily data input'!$Q$8='pull down menu'!$A$15,Standards!DK87,IF('Daily data input'!$Q$8='pull down menu'!$A$16,Standards!DU87,IF('Daily data input'!$Q$8='pull down menu'!$A$17,Standards!EE87,IF('Daily data input'!$Q$8='pull down menu'!$A$18,Standards!EO87)))))))))))))))</f>
        <v>71</v>
      </c>
      <c r="I89" s="184">
        <f>'Daily data input'!$Q$868</f>
        <v>0</v>
      </c>
      <c r="J89" s="270">
        <f>'Daily data input'!$Q$869</f>
        <v>0</v>
      </c>
      <c r="K89" s="293">
        <f>IF('Daily data input'!$Q$8='pull down menu'!$A$5,Standards!P87,IF('Daily data input'!$Q$8='pull down menu'!$A$6,Standards!Z87,IF('Daily data input'!$Q$8='pull down menu'!$A$4,Standards!F87,IF('Daily data input'!$Q$8='pull down menu'!$A$7,Standards!AJ87,IF('Daily data input'!$Q$8='pull down menu'!$A$8,Standards!AT87,IF('Daily data input'!$Q$8='pull down menu'!$A$9,Standards!BD87,IF('Daily data input'!$Q$8='pull down menu'!$A$10,Standards!BN87,IF('Daily data input'!$Q$8='pull down menu'!$A$11,Standards!BX87,IF('Daily data input'!$Q$8='pull down menu'!$A$12,Standards!CH87,IF('Daily data input'!$Q$8='pull down menu'!$A$13,Standards!CR87,IF('Daily data input'!$Q$8='pull down menu'!$A$14,Standards!DB87,IF('Daily data input'!$Q$8='pull down menu'!$A$15,Standards!DL87,IF('Daily data input'!$Q$8='pull down menu'!$A$16,Standards!DV87,IF('Daily data input'!$Q$8='pull down menu'!$A$17,Standards!EF87,IF('Daily data input'!$Q$8='pull down menu'!$A$18,Standards!EP87)))))))))))))))</f>
        <v>65.299999237060547</v>
      </c>
      <c r="L89" s="270">
        <f t="shared" si="18"/>
        <v>0</v>
      </c>
      <c r="M89" s="293">
        <f t="shared" si="16"/>
        <v>46.362999458312984</v>
      </c>
      <c r="N89" s="185">
        <f>'Daily data input'!$Q$871</f>
        <v>0</v>
      </c>
      <c r="O89" s="299">
        <f>IF('Daily data input'!$Q$8='pull down menu'!$A$5,Standards!R87,IF('Daily data input'!$Q$8='pull down menu'!$A$6,Standards!AB87,IF('Daily data input'!$Q$8='pull down menu'!$A$4,Standards!H87,IF('Daily data input'!$Q$8='pull down menu'!$A$7,Standards!AL87,IF('Daily data input'!$Q$8='pull down menu'!$A$8,Standards!AV87,IF('Daily data input'!$Q$8='pull down menu'!$A$9,Standards!BF87,IF('Daily data input'!$Q$8='pull down menu'!$A$10,Standards!BP87,IF('Daily data input'!$Q$8='pull down menu'!$A$11,Standards!BZ87,IF('Daily data input'!$Q$8='pull down menu'!$A$12,Standards!CJ87,IF('Daily data input'!$Q$8='pull down menu'!$A$13,Standards!CT87,IF('Daily data input'!$Q$8='pull down menu'!$A$14,Standards!DD87,IF('Daily data input'!$Q$8='pull down menu'!$A$15,Standards!DN87,IF('Daily data input'!$Q$8='pull down menu'!$A$16,Standards!DX87,IF('Daily data input'!$Q$8='pull down menu'!$A$17,Standards!EH87,IF('Daily data input'!$Q$8='pull down menu'!$A$18,Standards!ER87)))))))))))))))</f>
        <v>125</v>
      </c>
      <c r="P89" s="185" t="str">
        <f t="shared" si="19"/>
        <v xml:space="preserve"> </v>
      </c>
      <c r="Q89" s="299">
        <f t="shared" si="17"/>
        <v>2.6961154683788959</v>
      </c>
      <c r="R89" s="186">
        <f>'Daily data input'!$J$873</f>
        <v>0</v>
      </c>
      <c r="S89" s="305">
        <f t="shared" si="14"/>
        <v>1.8</v>
      </c>
      <c r="T89" s="276">
        <f>IFERROR('Daily data input'!$X$872," ")</f>
        <v>218.76128555910833</v>
      </c>
      <c r="U89" s="299">
        <f>IF('Daily data input'!$Q$8='pull down menu'!$A$5,Standards!U87,IF('Daily data input'!$Q$8='pull down menu'!$A$6,Standards!AE87,IF('Daily data input'!$Q$8='pull down menu'!$A$4,Standards!K87,IF('Daily data input'!$Q$8='pull down menu'!$A$7,Standards!AO87,IF('Daily data input'!$Q$8='pull down menu'!$A$8,Standards!AY87,IF('Daily data input'!$Q$8='pull down menu'!$A$9,Standards!BI87,IF('Daily data input'!$Q$8='pull down menu'!$A$10,Standards!BS87,IF('Daily data input'!$Q$8='pull down menu'!$A$11,Standards!CC87,IF('Daily data input'!$Q$8='pull down menu'!$A$12,Standards!CM87,IF('Daily data input'!$Q$8='pull down menu'!$A$13,Standards!CW87,IF('Daily data input'!$Q$8='pull down menu'!$A$14,Standards!DG87,IF('Daily data input'!$Q$8='pull down menu'!$A$15,Standards!DQ87,IF('Daily data input'!$Q$8='pull down menu'!$A$16,Standards!EA87,IF('Daily data input'!$Q$8='pull down menu'!$A$17,Standards!EK87,IF('Daily data input'!$Q$8='pull down menu'!$A$18,Standards!EU87)))))))))))))))</f>
        <v>462.59500000000031</v>
      </c>
      <c r="V89" s="276">
        <f>IFERROR('Daily data input'!$W$868," ")</f>
        <v>217.6090909090909</v>
      </c>
      <c r="W89" s="299">
        <f>IF('Daily data input'!$Q$8='pull down menu'!$A$5,Standards!W87,IF('Daily data input'!$Q$8='pull down menu'!$A$6,Standards!AG87,IF('Daily data input'!$Q$8='pull down menu'!$A$4,Standards!M87,IF('Daily data input'!$Q$8='pull down menu'!$A$7,Standards!AQ87,IF('Daily data input'!$Q$8='pull down menu'!$A$8,Standards!BA87,IF('Daily data input'!$Q$8='pull down menu'!$A$9,Standards!BK87,IF('Daily data input'!$Q$8='pull down menu'!$A$10,Standards!BU87,IF('Daily data input'!$Q$8='pull down menu'!$A$11,Standards!CE87,IF('Daily data input'!$Q$8='pull down menu'!$A$12,Standards!CO87,IF('Daily data input'!$Q$8='pull down menu'!$A$13,Standards!CY87,IF('Daily data input'!$Q$8='pull down menu'!$A$14,Standards!DI87,IF('Daily data input'!$Q$8='pull down menu'!$A$15,Standards!DS87,IF('Daily data input'!$Q$8='pull down menu'!$A$16,Standards!EC87,IF('Daily data input'!$Q$8='pull down menu'!$A$17,Standards!EM87,IF('Daily data input'!$Q$8='pull down menu'!$A$18,Standards!EW87)))))))))))))))</f>
        <v>444.97624499999989</v>
      </c>
      <c r="X89" s="282">
        <f>'Daily data input'!$Q$873</f>
        <v>0</v>
      </c>
      <c r="Y89" s="312">
        <f>IF('Daily data input'!$Q$8='pull down menu'!$A$5,Standards!X87,IF('Daily data input'!$Q$8='pull down menu'!$A$6,Standards!AH87,IF('Daily data input'!$Q$8='pull down menu'!$A$4,Standards!N87,IF('Daily data input'!$Q$8='pull down menu'!$A$7,Standards!AR87,IF('Daily data input'!$Q$8='pull down menu'!$A$8,Standards!BB87,IF('Daily data input'!$Q$8='pull down menu'!$A$9,Standards!BL87,IF('Daily data input'!$Q$8='pull down menu'!$A$10,Standards!BV87,IF('Daily data input'!$Q$8='pull down menu'!$A$11,Standards!CF87,IF('Daily data input'!$Q$8='pull down menu'!$A$12,Standards!CP87,IF('Daily data input'!$Q$8='pull down menu'!$A$13,Standards!CZ87,IF('Daily data input'!$Q$8='pull down menu'!$A$14,Standards!DJ87,IF('Daily data input'!$Q$8='pull down menu'!$A$15,Standards!DT87,IF('Daily data input'!$Q$8='pull down menu'!$A$16,Standards!ED87,IF('Daily data input'!$Q$8='pull down menu'!$A$17,Standards!EN87,IF('Daily data input'!$Q$8='pull down menu'!$A$18,Standards!EX87)))))))))))))))</f>
        <v>1979.9999594688416</v>
      </c>
      <c r="AA89" s="258">
        <f t="shared" si="12"/>
        <v>0</v>
      </c>
      <c r="AB89" s="256">
        <f t="shared" si="13"/>
        <v>225</v>
      </c>
    </row>
    <row r="90" spans="2:28" ht="15" customHeight="1" x14ac:dyDescent="0.3">
      <c r="B90" s="187">
        <f t="shared" si="11"/>
        <v>99</v>
      </c>
      <c r="C90" s="263">
        <f>'Daily data input'!$Q$878</f>
        <v>0</v>
      </c>
      <c r="D90" s="289">
        <v>0.1</v>
      </c>
      <c r="E90" s="263">
        <f>IFERROR('Daily data input'!$W$879*100," ")</f>
        <v>0.83916083916083917</v>
      </c>
      <c r="F90" s="294">
        <f t="shared" si="15"/>
        <v>8.1999999999999869</v>
      </c>
      <c r="G90" s="271">
        <f>'Daily data input'!$Q$879</f>
        <v>0</v>
      </c>
      <c r="H90" s="294">
        <f>IF('Daily data input'!$Q$8='pull down menu'!$A$5,Standards!O88,IF('Daily data input'!$Q$8='pull down menu'!$A$6,Standards!Y88,IF('Daily data input'!$Q$8='pull down menu'!$A$4,Standards!E88,IF('Daily data input'!$Q$8='pull down menu'!$A$7,Standards!AI88,IF('Daily data input'!$Q$8='pull down menu'!$A$8,Standards!AS88,IF('Daily data input'!$Q$8='pull down menu'!$A$9,Standards!BC88,IF('Daily data input'!$Q$8='pull down menu'!$A$10,Standards!BM88,IF('Daily data input'!$Q$8='pull down menu'!$A$11,Standards!BW88,IF('Daily data input'!$Q$8='pull down menu'!$A$12,Standards!CG88,IF('Daily data input'!$Q$8='pull down menu'!$A$13,Standards!CQ88,IF('Daily data input'!$Q$8='pull down menu'!$A$14,Standards!DA88,IF('Daily data input'!$Q$8='pull down menu'!$A$15,Standards!DK88,IF('Daily data input'!$Q$8='pull down menu'!$A$16,Standards!DU88,IF('Daily data input'!$Q$8='pull down menu'!$A$17,Standards!EE88,IF('Daily data input'!$Q$8='pull down menu'!$A$18,Standards!EO88)))))))))))))))</f>
        <v>71</v>
      </c>
      <c r="I90" s="188">
        <f>'Daily data input'!$Q$880</f>
        <v>0</v>
      </c>
      <c r="J90" s="271">
        <f>'Daily data input'!$Q$881</f>
        <v>0</v>
      </c>
      <c r="K90" s="294">
        <f>IF('Daily data input'!$Q$8='pull down menu'!$A$5,Standards!P88,IF('Daily data input'!$Q$8='pull down menu'!$A$6,Standards!Z88,IF('Daily data input'!$Q$8='pull down menu'!$A$4,Standards!F88,IF('Daily data input'!$Q$8='pull down menu'!$A$7,Standards!AJ88,IF('Daily data input'!$Q$8='pull down menu'!$A$8,Standards!AT88,IF('Daily data input'!$Q$8='pull down menu'!$A$9,Standards!BD88,IF('Daily data input'!$Q$8='pull down menu'!$A$10,Standards!BN88,IF('Daily data input'!$Q$8='pull down menu'!$A$11,Standards!BX88,IF('Daily data input'!$Q$8='pull down menu'!$A$12,Standards!CH88,IF('Daily data input'!$Q$8='pull down menu'!$A$13,Standards!CR88,IF('Daily data input'!$Q$8='pull down menu'!$A$14,Standards!DB88,IF('Daily data input'!$Q$8='pull down menu'!$A$15,Standards!DL88,IF('Daily data input'!$Q$8='pull down menu'!$A$16,Standards!DV88,IF('Daily data input'!$Q$8='pull down menu'!$A$17,Standards!EF88,IF('Daily data input'!$Q$8='pull down menu'!$A$18,Standards!EP88)))))))))))))))</f>
        <v>65.299999237060547</v>
      </c>
      <c r="L90" s="271">
        <f t="shared" si="18"/>
        <v>0</v>
      </c>
      <c r="M90" s="294">
        <f t="shared" si="16"/>
        <v>46.362999458312984</v>
      </c>
      <c r="N90" s="189">
        <f>'Daily data input'!$Q$883</f>
        <v>0</v>
      </c>
      <c r="O90" s="300">
        <f>IF('Daily data input'!$Q$8='pull down menu'!$A$5,Standards!R88,IF('Daily data input'!$Q$8='pull down menu'!$A$6,Standards!AB88,IF('Daily data input'!$Q$8='pull down menu'!$A$4,Standards!H88,IF('Daily data input'!$Q$8='pull down menu'!$A$7,Standards!AL88,IF('Daily data input'!$Q$8='pull down menu'!$A$8,Standards!AV88,IF('Daily data input'!$Q$8='pull down menu'!$A$9,Standards!BF88,IF('Daily data input'!$Q$8='pull down menu'!$A$10,Standards!BP88,IF('Daily data input'!$Q$8='pull down menu'!$A$11,Standards!BZ88,IF('Daily data input'!$Q$8='pull down menu'!$A$12,Standards!CJ88,IF('Daily data input'!$Q$8='pull down menu'!$A$13,Standards!CT88,IF('Daily data input'!$Q$8='pull down menu'!$A$14,Standards!DD88,IF('Daily data input'!$Q$8='pull down menu'!$A$15,Standards!DN88,IF('Daily data input'!$Q$8='pull down menu'!$A$16,Standards!DX88,IF('Daily data input'!$Q$8='pull down menu'!$A$17,Standards!EH88,IF('Daily data input'!$Q$8='pull down menu'!$A$18,Standards!ER88)))))))))))))))</f>
        <v>125</v>
      </c>
      <c r="P90" s="189" t="str">
        <f t="shared" si="19"/>
        <v xml:space="preserve"> </v>
      </c>
      <c r="Q90" s="300">
        <f t="shared" si="17"/>
        <v>2.6961154683788959</v>
      </c>
      <c r="R90" s="190">
        <f>'Daily data input'!$J$885</f>
        <v>0</v>
      </c>
      <c r="S90" s="306">
        <f t="shared" si="14"/>
        <v>1.8</v>
      </c>
      <c r="T90" s="277">
        <f>IFERROR('Daily data input'!$X$884," ")</f>
        <v>218.76128555910833</v>
      </c>
      <c r="U90" s="300">
        <f>IF('Daily data input'!$Q$8='pull down menu'!$A$5,Standards!U88,IF('Daily data input'!$Q$8='pull down menu'!$A$6,Standards!AE88,IF('Daily data input'!$Q$8='pull down menu'!$A$4,Standards!K88,IF('Daily data input'!$Q$8='pull down menu'!$A$7,Standards!AO88,IF('Daily data input'!$Q$8='pull down menu'!$A$8,Standards!AY88,IF('Daily data input'!$Q$8='pull down menu'!$A$9,Standards!BI88,IF('Daily data input'!$Q$8='pull down menu'!$A$10,Standards!BS88,IF('Daily data input'!$Q$8='pull down menu'!$A$11,Standards!CC88,IF('Daily data input'!$Q$8='pull down menu'!$A$12,Standards!CM88,IF('Daily data input'!$Q$8='pull down menu'!$A$13,Standards!CW88,IF('Daily data input'!$Q$8='pull down menu'!$A$14,Standards!DG88,IF('Daily data input'!$Q$8='pull down menu'!$A$15,Standards!DQ88,IF('Daily data input'!$Q$8='pull down menu'!$A$16,Standards!EA88,IF('Daily data input'!$Q$8='pull down menu'!$A$17,Standards!EK88,IF('Daily data input'!$Q$8='pull down menu'!$A$18,Standards!EU88)))))))))))))))</f>
        <v>467.56500000000034</v>
      </c>
      <c r="V90" s="277">
        <f>IFERROR('Daily data input'!$W$880," ")</f>
        <v>217.6090909090909</v>
      </c>
      <c r="W90" s="300">
        <f>IF('Daily data input'!$Q$8='pull down menu'!$A$5,Standards!W88,IF('Daily data input'!$Q$8='pull down menu'!$A$6,Standards!AG88,IF('Daily data input'!$Q$8='pull down menu'!$A$4,Standards!M88,IF('Daily data input'!$Q$8='pull down menu'!$A$7,Standards!AQ88,IF('Daily data input'!$Q$8='pull down menu'!$A$8,Standards!BA88,IF('Daily data input'!$Q$8='pull down menu'!$A$9,Standards!BK88,IF('Daily data input'!$Q$8='pull down menu'!$A$10,Standards!BU88,IF('Daily data input'!$Q$8='pull down menu'!$A$11,Standards!CE88,IF('Daily data input'!$Q$8='pull down menu'!$A$12,Standards!CO88,IF('Daily data input'!$Q$8='pull down menu'!$A$13,Standards!CY88,IF('Daily data input'!$Q$8='pull down menu'!$A$14,Standards!DI88,IF('Daily data input'!$Q$8='pull down menu'!$A$15,Standards!DS88,IF('Daily data input'!$Q$8='pull down menu'!$A$16,Standards!EC88,IF('Daily data input'!$Q$8='pull down menu'!$A$17,Standards!EM88,IF('Daily data input'!$Q$8='pull down menu'!$A$18,Standards!EW88)))))))))))))))</f>
        <v>449.54864499999991</v>
      </c>
      <c r="X90" s="283">
        <f>'Daily data input'!$Q$885</f>
        <v>0</v>
      </c>
      <c r="Y90" s="313">
        <f>IF('Daily data input'!$Q$8='pull down menu'!$A$5,Standards!X88,IF('Daily data input'!$Q$8='pull down menu'!$A$6,Standards!AH88,IF('Daily data input'!$Q$8='pull down menu'!$A$4,Standards!N88,IF('Daily data input'!$Q$8='pull down menu'!$A$7,Standards!AR88,IF('Daily data input'!$Q$8='pull down menu'!$A$8,Standards!BB88,IF('Daily data input'!$Q$8='pull down menu'!$A$9,Standards!BL88,IF('Daily data input'!$Q$8='pull down menu'!$A$10,Standards!BV88,IF('Daily data input'!$Q$8='pull down menu'!$A$11,Standards!CF88,IF('Daily data input'!$Q$8='pull down menu'!$A$12,Standards!CP88,IF('Daily data input'!$Q$8='pull down menu'!$A$13,Standards!CZ88,IF('Daily data input'!$Q$8='pull down menu'!$A$14,Standards!DJ88,IF('Daily data input'!$Q$8='pull down menu'!$A$15,Standards!DT88,IF('Daily data input'!$Q$8='pull down menu'!$A$16,Standards!ED88,IF('Daily data input'!$Q$8='pull down menu'!$A$17,Standards!EN88,IF('Daily data input'!$Q$8='pull down menu'!$A$18,Standards!EX88)))))))))))))))</f>
        <v>1979.9999594688416</v>
      </c>
      <c r="AA90" s="258">
        <f t="shared" si="12"/>
        <v>0</v>
      </c>
      <c r="AB90" s="256">
        <f t="shared" si="13"/>
        <v>225</v>
      </c>
    </row>
    <row r="91" spans="2:28" ht="15" customHeight="1" x14ac:dyDescent="0.3">
      <c r="B91" s="191">
        <f t="shared" si="11"/>
        <v>100</v>
      </c>
      <c r="C91" s="264">
        <f>'Daily data input'!$Q$888</f>
        <v>0</v>
      </c>
      <c r="D91" s="290">
        <v>0.1</v>
      </c>
      <c r="E91" s="264">
        <f>IFERROR('Daily data input'!$W$889*100," ")</f>
        <v>0.83916083916083917</v>
      </c>
      <c r="F91" s="295">
        <f t="shared" si="15"/>
        <v>8.2999999999999865</v>
      </c>
      <c r="G91" s="272">
        <f>'Daily data input'!$Q$889</f>
        <v>0</v>
      </c>
      <c r="H91" s="295">
        <f>IF('Daily data input'!$Q$8='pull down menu'!$A$5,Standards!O89,IF('Daily data input'!$Q$8='pull down menu'!$A$6,Standards!Y89,IF('Daily data input'!$Q$8='pull down menu'!$A$4,Standards!E89,IF('Daily data input'!$Q$8='pull down menu'!$A$7,Standards!AI89,IF('Daily data input'!$Q$8='pull down menu'!$A$8,Standards!AS89,IF('Daily data input'!$Q$8='pull down menu'!$A$9,Standards!BC89,IF('Daily data input'!$Q$8='pull down menu'!$A$10,Standards!BM89,IF('Daily data input'!$Q$8='pull down menu'!$A$11,Standards!BW89,IF('Daily data input'!$Q$8='pull down menu'!$A$12,Standards!CG89,IF('Daily data input'!$Q$8='pull down menu'!$A$13,Standards!CQ89,IF('Daily data input'!$Q$8='pull down menu'!$A$14,Standards!DA89,IF('Daily data input'!$Q$8='pull down menu'!$A$15,Standards!DK89,IF('Daily data input'!$Q$8='pull down menu'!$A$16,Standards!DU89,IF('Daily data input'!$Q$8='pull down menu'!$A$17,Standards!EE89,IF('Daily data input'!$Q$8='pull down menu'!$A$18,Standards!EO89)))))))))))))))</f>
        <v>71</v>
      </c>
      <c r="I91" s="192">
        <f>'Daily data input'!$Q$890</f>
        <v>0</v>
      </c>
      <c r="J91" s="272">
        <f>'Daily data input'!$Q$891</f>
        <v>0</v>
      </c>
      <c r="K91" s="295">
        <f>IF('Daily data input'!$Q$8='pull down menu'!$A$5,Standards!P89,IF('Daily data input'!$Q$8='pull down menu'!$A$6,Standards!Z89,IF('Daily data input'!$Q$8='pull down menu'!$A$4,Standards!F89,IF('Daily data input'!$Q$8='pull down menu'!$A$7,Standards!AJ89,IF('Daily data input'!$Q$8='pull down menu'!$A$8,Standards!AT89,IF('Daily data input'!$Q$8='pull down menu'!$A$9,Standards!BD89,IF('Daily data input'!$Q$8='pull down menu'!$A$10,Standards!BN89,IF('Daily data input'!$Q$8='pull down menu'!$A$11,Standards!BX89,IF('Daily data input'!$Q$8='pull down menu'!$A$12,Standards!CH89,IF('Daily data input'!$Q$8='pull down menu'!$A$13,Standards!CR89,IF('Daily data input'!$Q$8='pull down menu'!$A$14,Standards!DB89,IF('Daily data input'!$Q$8='pull down menu'!$A$15,Standards!DL89,IF('Daily data input'!$Q$8='pull down menu'!$A$16,Standards!DV89,IF('Daily data input'!$Q$8='pull down menu'!$A$17,Standards!EF89,IF('Daily data input'!$Q$8='pull down menu'!$A$18,Standards!EP89)))))))))))))))</f>
        <v>65.349998474121094</v>
      </c>
      <c r="L91" s="272">
        <f t="shared" si="18"/>
        <v>0</v>
      </c>
      <c r="M91" s="295">
        <f t="shared" si="16"/>
        <v>46.398498916625975</v>
      </c>
      <c r="N91" s="193">
        <f>'Daily data input'!$Q$893</f>
        <v>0</v>
      </c>
      <c r="O91" s="301">
        <f>IF('Daily data input'!$Q$8='pull down menu'!$A$5,Standards!R89,IF('Daily data input'!$Q$8='pull down menu'!$A$6,Standards!AB89,IF('Daily data input'!$Q$8='pull down menu'!$A$4,Standards!H89,IF('Daily data input'!$Q$8='pull down menu'!$A$7,Standards!AL89,IF('Daily data input'!$Q$8='pull down menu'!$A$8,Standards!AV89,IF('Daily data input'!$Q$8='pull down menu'!$A$9,Standards!BF89,IF('Daily data input'!$Q$8='pull down menu'!$A$10,Standards!BP89,IF('Daily data input'!$Q$8='pull down menu'!$A$11,Standards!BZ89,IF('Daily data input'!$Q$8='pull down menu'!$A$12,Standards!CJ89,IF('Daily data input'!$Q$8='pull down menu'!$A$13,Standards!CT89,IF('Daily data input'!$Q$8='pull down menu'!$A$14,Standards!DD89,IF('Daily data input'!$Q$8='pull down menu'!$A$15,Standards!DN89,IF('Daily data input'!$Q$8='pull down menu'!$A$16,Standards!DX89,IF('Daily data input'!$Q$8='pull down menu'!$A$17,Standards!EH89,IF('Daily data input'!$Q$8='pull down menu'!$A$18,Standards!ER89)))))))))))))))</f>
        <v>125</v>
      </c>
      <c r="P91" s="193" t="str">
        <f t="shared" si="19"/>
        <v xml:space="preserve"> </v>
      </c>
      <c r="Q91" s="301">
        <f t="shared" si="17"/>
        <v>2.6940526723636902</v>
      </c>
      <c r="R91" s="194">
        <f>'Daily data input'!$J$895</f>
        <v>0</v>
      </c>
      <c r="S91" s="307">
        <f t="shared" si="14"/>
        <v>1.8</v>
      </c>
      <c r="T91" s="278">
        <f>IFERROR('Daily data input'!$X$894," ")</f>
        <v>218.76128555910833</v>
      </c>
      <c r="U91" s="301">
        <f>IF('Daily data input'!$Q$8='pull down menu'!$A$5,Standards!U89,IF('Daily data input'!$Q$8='pull down menu'!$A$6,Standards!AE89,IF('Daily data input'!$Q$8='pull down menu'!$A$4,Standards!K89,IF('Daily data input'!$Q$8='pull down menu'!$A$7,Standards!AO89,IF('Daily data input'!$Q$8='pull down menu'!$A$8,Standards!AY89,IF('Daily data input'!$Q$8='pull down menu'!$A$9,Standards!BI89,IF('Daily data input'!$Q$8='pull down menu'!$A$10,Standards!BS89,IF('Daily data input'!$Q$8='pull down menu'!$A$11,Standards!CC89,IF('Daily data input'!$Q$8='pull down menu'!$A$12,Standards!CM89,IF('Daily data input'!$Q$8='pull down menu'!$A$13,Standards!CW89,IF('Daily data input'!$Q$8='pull down menu'!$A$14,Standards!DG89,IF('Daily data input'!$Q$8='pull down menu'!$A$15,Standards!DQ89,IF('Daily data input'!$Q$8='pull down menu'!$A$16,Standards!EA89,IF('Daily data input'!$Q$8='pull down menu'!$A$17,Standards!EK89,IF('Daily data input'!$Q$8='pull down menu'!$A$18,Standards!EU89)))))))))))))))</f>
        <v>472.53500000000037</v>
      </c>
      <c r="V91" s="278">
        <f>IFERROR('Daily data input'!$W$890," ")</f>
        <v>217.6090909090909</v>
      </c>
      <c r="W91" s="301">
        <f>IF('Daily data input'!$Q$8='pull down menu'!$A$5,Standards!W89,IF('Daily data input'!$Q$8='pull down menu'!$A$6,Standards!AG89,IF('Daily data input'!$Q$8='pull down menu'!$A$4,Standards!M89,IF('Daily data input'!$Q$8='pull down menu'!$A$7,Standards!AQ89,IF('Daily data input'!$Q$8='pull down menu'!$A$8,Standards!BA89,IF('Daily data input'!$Q$8='pull down menu'!$A$9,Standards!BK89,IF('Daily data input'!$Q$8='pull down menu'!$A$10,Standards!BU89,IF('Daily data input'!$Q$8='pull down menu'!$A$11,Standards!CE89,IF('Daily data input'!$Q$8='pull down menu'!$A$12,Standards!CO89,IF('Daily data input'!$Q$8='pull down menu'!$A$13,Standards!CY89,IF('Daily data input'!$Q$8='pull down menu'!$A$14,Standards!DI89,IF('Daily data input'!$Q$8='pull down menu'!$A$15,Standards!DS89,IF('Daily data input'!$Q$8='pull down menu'!$A$16,Standards!EC89,IF('Daily data input'!$Q$8='pull down menu'!$A$17,Standards!EM89,IF('Daily data input'!$Q$8='pull down menu'!$A$18,Standards!EW89)))))))))))))))</f>
        <v>454.11607499999991</v>
      </c>
      <c r="X91" s="284">
        <f>'Daily data input'!$Q$895</f>
        <v>0</v>
      </c>
      <c r="Y91" s="314">
        <f>IF('Daily data input'!$Q$8='pull down menu'!$A$5,Standards!X89,IF('Daily data input'!$Q$8='pull down menu'!$A$6,Standards!AH89,IF('Daily data input'!$Q$8='pull down menu'!$A$4,Standards!N89,IF('Daily data input'!$Q$8='pull down menu'!$A$7,Standards!AR89,IF('Daily data input'!$Q$8='pull down menu'!$A$8,Standards!BB89,IF('Daily data input'!$Q$8='pull down menu'!$A$9,Standards!BL89,IF('Daily data input'!$Q$8='pull down menu'!$A$10,Standards!BV89,IF('Daily data input'!$Q$8='pull down menu'!$A$11,Standards!CF89,IF('Daily data input'!$Q$8='pull down menu'!$A$12,Standards!CP89,IF('Daily data input'!$Q$8='pull down menu'!$A$13,Standards!CZ89,IF('Daily data input'!$Q$8='pull down menu'!$A$14,Standards!DJ89,IF('Daily data input'!$Q$8='pull down menu'!$A$15,Standards!DT89,IF('Daily data input'!$Q$8='pull down menu'!$A$16,Standards!ED89,IF('Daily data input'!$Q$8='pull down menu'!$A$17,Standards!EN89,IF('Daily data input'!$Q$8='pull down menu'!$A$18,Standards!EX89)))))))))))))))</f>
        <v>1979.9999594688416</v>
      </c>
      <c r="AA91" s="258">
        <f t="shared" si="12"/>
        <v>0</v>
      </c>
      <c r="AB91" s="256">
        <f t="shared" si="13"/>
        <v>225</v>
      </c>
    </row>
    <row r="92" spans="2:28" x14ac:dyDescent="0.3"/>
  </sheetData>
  <sheetProtection algorithmName="SHA-512" hashValue="eaPLbkxU1s8R+PtCQTX/6/4nyZDoWXz1OVMLqda9RzNE6RUFF1VVu3WI9xgI8rINJ7sZPnYiPvuHHyYrivxAgQ==" saltValue="yycoCxtiS6Popw4pHwzqhA==" spinCount="100000" sheet="1" objects="1" scenarios="1" selectLockedCells="1"/>
  <mergeCells count="20">
    <mergeCell ref="L4:M4"/>
    <mergeCell ref="R4:T4"/>
    <mergeCell ref="B2:O2"/>
    <mergeCell ref="P2:Y2"/>
    <mergeCell ref="G6:H6"/>
    <mergeCell ref="L6:M6"/>
    <mergeCell ref="J6:K6"/>
    <mergeCell ref="B3:Y3"/>
    <mergeCell ref="N6:O6"/>
    <mergeCell ref="P6:Q6"/>
    <mergeCell ref="T6:W6"/>
    <mergeCell ref="X6:Y6"/>
    <mergeCell ref="C6:D6"/>
    <mergeCell ref="E6:F6"/>
    <mergeCell ref="R6:S6"/>
    <mergeCell ref="B4:C4"/>
    <mergeCell ref="O4:P4"/>
    <mergeCell ref="X4:Y4"/>
    <mergeCell ref="V4:W4"/>
    <mergeCell ref="H4:K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90" zoomScaleNormal="90" workbookViewId="0">
      <pane ySplit="6" topLeftCell="A7" activePane="bottomLeft" state="frozen"/>
      <selection pane="bottomLeft" activeCell="D21" sqref="D21"/>
    </sheetView>
  </sheetViews>
  <sheetFormatPr defaultColWidth="0" defaultRowHeight="13" zeroHeight="1" x14ac:dyDescent="0.3"/>
  <cols>
    <col min="1" max="1" width="2.19921875" style="88" customWidth="1"/>
    <col min="2" max="3" width="8.796875" style="88" customWidth="1"/>
    <col min="4" max="14" width="12.796875" style="88" customWidth="1"/>
    <col min="15" max="15" width="2.19921875" style="88" customWidth="1"/>
    <col min="16" max="16" width="0" style="88" hidden="1" customWidth="1"/>
    <col min="17" max="16384" width="9.19921875" style="88" hidden="1"/>
  </cols>
  <sheetData>
    <row r="1" spans="2:25" ht="11.25" customHeight="1" x14ac:dyDescent="0.3"/>
    <row r="2" spans="2:25" ht="27" customHeight="1" x14ac:dyDescent="0.3">
      <c r="B2" s="551" t="s">
        <v>119</v>
      </c>
      <c r="C2" s="551"/>
      <c r="D2" s="551"/>
      <c r="E2" s="551"/>
      <c r="F2" s="551"/>
      <c r="G2" s="551"/>
      <c r="H2" s="551"/>
      <c r="I2" s="551"/>
      <c r="J2" s="552" t="str">
        <f>'Daily data input'!Q8</f>
        <v>Hyline brown (alt Housing)</v>
      </c>
      <c r="K2" s="552"/>
      <c r="L2" s="552"/>
      <c r="M2" s="552"/>
      <c r="N2" s="552"/>
    </row>
    <row r="3" spans="2:25" ht="70.5" customHeight="1" x14ac:dyDescent="0.3">
      <c r="B3" s="533"/>
      <c r="C3" s="533"/>
      <c r="D3" s="533"/>
      <c r="E3" s="533"/>
      <c r="F3" s="533"/>
      <c r="G3" s="533"/>
      <c r="H3" s="533"/>
      <c r="I3" s="533"/>
      <c r="J3" s="533"/>
      <c r="K3" s="533"/>
      <c r="L3" s="533"/>
      <c r="M3" s="533"/>
      <c r="N3" s="533"/>
    </row>
    <row r="4" spans="2:25" s="47" customFormat="1" ht="15" customHeight="1" x14ac:dyDescent="0.3">
      <c r="B4" s="525" t="str">
        <f>'Daily data input'!B8:D8</f>
        <v>House nr:</v>
      </c>
      <c r="C4" s="526"/>
      <c r="D4" s="345">
        <f>'Daily data input'!E8</f>
        <v>1</v>
      </c>
      <c r="E4" s="344" t="str">
        <f>'Daily data input'!G8</f>
        <v>Flock nr:</v>
      </c>
      <c r="F4" s="345">
        <f>'Daily data input'!H8</f>
        <v>1</v>
      </c>
      <c r="G4" s="344" t="str">
        <f>'Daily data input'!M8</f>
        <v>Breed:</v>
      </c>
      <c r="H4" s="558" t="str">
        <f>'Daily data input'!Q8</f>
        <v>Hyline brown (alt Housing)</v>
      </c>
      <c r="I4" s="558"/>
      <c r="J4" s="558"/>
      <c r="K4" s="397" t="str">
        <f>'Daily data input'!B9</f>
        <v>Birth date:</v>
      </c>
      <c r="L4" s="398">
        <f>'Daily data input'!E9</f>
        <v>44227</v>
      </c>
      <c r="M4" s="399" t="s">
        <v>120</v>
      </c>
      <c r="N4" s="400">
        <f>'Daily data input'!Q9</f>
        <v>2860</v>
      </c>
      <c r="O4" s="553" t="str">
        <f>'Daily data input'!G9</f>
        <v>Placement date:</v>
      </c>
      <c r="P4" s="553"/>
      <c r="Q4" s="249">
        <f>'Daily data input'!H9</f>
        <v>44339</v>
      </c>
      <c r="R4" s="554" t="str">
        <f>'Daily data input'!J9</f>
        <v>Nr hens at placement:</v>
      </c>
      <c r="S4" s="554"/>
      <c r="T4" s="554"/>
      <c r="U4" s="332">
        <f>'Daily data input'!K9</f>
        <v>2868</v>
      </c>
      <c r="V4" s="555" t="s">
        <v>121</v>
      </c>
      <c r="W4" s="555"/>
      <c r="X4" s="556">
        <f>'Daily data input'!Q9</f>
        <v>2860</v>
      </c>
      <c r="Y4" s="557"/>
    </row>
    <row r="5" spans="2:25" x14ac:dyDescent="0.3"/>
    <row r="6" spans="2:25" ht="25.5" customHeight="1" x14ac:dyDescent="0.3">
      <c r="B6" s="401" t="s">
        <v>122</v>
      </c>
      <c r="C6" s="387" t="s">
        <v>123</v>
      </c>
      <c r="D6" s="385" t="s">
        <v>124</v>
      </c>
      <c r="E6" s="387" t="s">
        <v>125</v>
      </c>
      <c r="F6" s="387" t="s">
        <v>126</v>
      </c>
      <c r="G6" s="402" t="s">
        <v>127</v>
      </c>
      <c r="H6" s="385" t="s">
        <v>128</v>
      </c>
      <c r="I6" s="387" t="s">
        <v>129</v>
      </c>
      <c r="J6" s="387" t="s">
        <v>130</v>
      </c>
      <c r="K6" s="385" t="s">
        <v>131</v>
      </c>
      <c r="L6" s="403" t="s">
        <v>132</v>
      </c>
      <c r="M6" s="385" t="s">
        <v>133</v>
      </c>
      <c r="N6" s="387" t="s">
        <v>68</v>
      </c>
    </row>
    <row r="7" spans="2:25" ht="15" customHeight="1" x14ac:dyDescent="0.3">
      <c r="B7" s="89">
        <v>0</v>
      </c>
      <c r="C7" s="89" t="s">
        <v>134</v>
      </c>
      <c r="D7" s="90">
        <f>'Daily data input'!E35</f>
        <v>8</v>
      </c>
      <c r="E7" s="91">
        <f>IFERROR(D7/'Daily data input'!$Q$9," ")</f>
        <v>2.7972027972027972E-3</v>
      </c>
      <c r="F7" s="92">
        <f>'Daily data input'!F35</f>
        <v>0</v>
      </c>
      <c r="G7" s="93">
        <f>IFERROR(F7/'Daily data input'!$Q$9," ")</f>
        <v>0</v>
      </c>
      <c r="H7" s="94">
        <f>'Daily data input'!G35</f>
        <v>0</v>
      </c>
      <c r="I7" s="91" t="str">
        <f>IFERROR(H7/F7," ")</f>
        <v xml:space="preserve"> </v>
      </c>
      <c r="J7" s="92">
        <f>'Daily data input'!H35</f>
        <v>3360</v>
      </c>
      <c r="K7" s="95">
        <f>IFERROR(J7/'Daily data input'!$Q$9," ")</f>
        <v>1.1748251748251748</v>
      </c>
      <c r="L7" s="96">
        <f>'Daily data input'!O35</f>
        <v>0</v>
      </c>
      <c r="M7" s="97">
        <f>IFERROR(L7/'Daily data input'!$Q$9," ")</f>
        <v>0</v>
      </c>
      <c r="N7" s="98" t="str">
        <f>IFERROR(J7/L7," ")</f>
        <v xml:space="preserve"> </v>
      </c>
    </row>
    <row r="8" spans="2:25" ht="15" customHeight="1" x14ac:dyDescent="0.3">
      <c r="B8" s="99">
        <v>1</v>
      </c>
      <c r="C8" s="99" t="s">
        <v>135</v>
      </c>
      <c r="D8" s="100">
        <f>'Daily data input'!E77</f>
        <v>3</v>
      </c>
      <c r="E8" s="101">
        <f>IFERROR(D8/'Daily data input'!$Q$9," ")</f>
        <v>1.048951048951049E-3</v>
      </c>
      <c r="F8" s="102">
        <f>'Daily data input'!F77</f>
        <v>10383</v>
      </c>
      <c r="G8" s="103">
        <f>IFERROR(F8/'Daily data input'!$Q$9," ")</f>
        <v>3.6304195804195802</v>
      </c>
      <c r="H8" s="104">
        <f>'Daily data input'!G77</f>
        <v>331</v>
      </c>
      <c r="I8" s="101">
        <f>IFERROR(H8/F8," ")</f>
        <v>3.187903303476837E-2</v>
      </c>
      <c r="J8" s="102">
        <f>'Daily data input'!H77</f>
        <v>8878</v>
      </c>
      <c r="K8" s="105">
        <f>IFERROR(J8/'Daily data input'!$Q$9," ")</f>
        <v>3.104195804195804</v>
      </c>
      <c r="L8" s="106">
        <f>'Daily data input'!O77</f>
        <v>0</v>
      </c>
      <c r="M8" s="107">
        <f>IFERROR(L8/'Daily data input'!$Q$9," ")</f>
        <v>0</v>
      </c>
      <c r="N8" s="108" t="str">
        <f>IFERROR(J8/L8," ")</f>
        <v xml:space="preserve"> </v>
      </c>
    </row>
    <row r="9" spans="2:25" ht="15" customHeight="1" x14ac:dyDescent="0.3">
      <c r="B9" s="89">
        <v>2</v>
      </c>
      <c r="C9" s="89" t="s">
        <v>136</v>
      </c>
      <c r="D9" s="90">
        <f>'Daily data input'!E119</f>
        <v>1</v>
      </c>
      <c r="E9" s="109">
        <f>IFERROR(D9/'Daily data input'!$Q$9," ")</f>
        <v>3.4965034965034965E-4</v>
      </c>
      <c r="F9" s="92">
        <f>'Daily data input'!F119</f>
        <v>67964</v>
      </c>
      <c r="G9" s="93">
        <f>IFERROR(F9/'Daily data input'!$Q$9," ")</f>
        <v>23.763636363636362</v>
      </c>
      <c r="H9" s="94">
        <f>'Daily data input'!G119</f>
        <v>820</v>
      </c>
      <c r="I9" s="109">
        <f t="shared" ref="I9:I28" si="0">IFERROR(H9/F9," ")</f>
        <v>1.2065210994055676E-2</v>
      </c>
      <c r="J9" s="92">
        <f>'Daily data input'!H119</f>
        <v>10274</v>
      </c>
      <c r="K9" s="95">
        <f>IFERROR(J9/'Daily data input'!$Q$9," ")</f>
        <v>3.5923076923076924</v>
      </c>
      <c r="L9" s="96">
        <f>'Daily data input'!O119</f>
        <v>2943.4958999999999</v>
      </c>
      <c r="M9" s="95">
        <f>IFERROR(L9/'Daily data input'!$Q$9," ")</f>
        <v>1.0291943706293707</v>
      </c>
      <c r="N9" s="98">
        <f>IFERROR(J9/L9," ")</f>
        <v>3.4904074437474164</v>
      </c>
    </row>
    <row r="10" spans="2:25" ht="15" customHeight="1" x14ac:dyDescent="0.3">
      <c r="B10" s="99">
        <v>3</v>
      </c>
      <c r="C10" s="99" t="s">
        <v>137</v>
      </c>
      <c r="D10" s="100">
        <f>'Daily data input'!E161</f>
        <v>0</v>
      </c>
      <c r="E10" s="110">
        <f>IFERROR(D10/'Daily data input'!$Q$9," ")</f>
        <v>0</v>
      </c>
      <c r="F10" s="102">
        <f>'Daily data input'!F161</f>
        <v>75000</v>
      </c>
      <c r="G10" s="111">
        <f>IFERROR(F10/'Daily data input'!$Q$9," ")</f>
        <v>26.223776223776223</v>
      </c>
      <c r="H10" s="104">
        <f>'Daily data input'!G161</f>
        <v>721</v>
      </c>
      <c r="I10" s="110">
        <f t="shared" si="0"/>
        <v>9.6133333333333331E-3</v>
      </c>
      <c r="J10" s="102">
        <f>'Daily data input'!H161</f>
        <v>11227</v>
      </c>
      <c r="K10" s="105">
        <f>IFERROR(J10/'Daily data input'!$Q$9," ")</f>
        <v>3.9255244755244756</v>
      </c>
      <c r="L10" s="106">
        <f>'Daily data input'!O161</f>
        <v>1073.1185999999998</v>
      </c>
      <c r="M10" s="105">
        <f>IFERROR(L10/'Daily data input'!$Q$9," ")</f>
        <v>0.37521629370629361</v>
      </c>
      <c r="N10" s="108">
        <f t="shared" ref="N10:N29" si="1">IFERROR(J10/L10," ")</f>
        <v>10.462030944203187</v>
      </c>
    </row>
    <row r="11" spans="2:25" ht="15" customHeight="1" x14ac:dyDescent="0.3">
      <c r="B11" s="89">
        <v>4</v>
      </c>
      <c r="C11" s="89" t="s">
        <v>138</v>
      </c>
      <c r="D11" s="90">
        <f>'Daily data input'!E203</f>
        <v>1</v>
      </c>
      <c r="E11" s="109">
        <f>IFERROR(D11/'Daily data input'!$Q$9," ")</f>
        <v>3.4965034965034965E-4</v>
      </c>
      <c r="F11" s="92">
        <f>'Daily data input'!F203</f>
        <v>75856</v>
      </c>
      <c r="G11" s="93">
        <f>IFERROR(F11/'Daily data input'!$Q$9," ")</f>
        <v>26.523076923076925</v>
      </c>
      <c r="H11" s="94">
        <f>'Daily data input'!G203</f>
        <v>678</v>
      </c>
      <c r="I11" s="109">
        <f t="shared" si="0"/>
        <v>8.9379877662940314E-3</v>
      </c>
      <c r="J11" s="92">
        <f>'Daily data input'!H203</f>
        <v>11449.743560000003</v>
      </c>
      <c r="K11" s="95">
        <f>IFERROR(J11/'Daily data input'!$Q$9," ")</f>
        <v>4.0034068391608404</v>
      </c>
      <c r="L11" s="96">
        <f>'Daily data input'!O203</f>
        <v>0</v>
      </c>
      <c r="M11" s="95">
        <f>IFERROR(L11/'Daily data input'!$Q$9," ")</f>
        <v>0</v>
      </c>
      <c r="N11" s="98" t="str">
        <f t="shared" si="1"/>
        <v xml:space="preserve"> </v>
      </c>
    </row>
    <row r="12" spans="2:25" ht="15" customHeight="1" x14ac:dyDescent="0.3">
      <c r="B12" s="112">
        <v>5</v>
      </c>
      <c r="C12" s="112" t="s">
        <v>139</v>
      </c>
      <c r="D12" s="113">
        <f>'Daily data input'!E245</f>
        <v>12</v>
      </c>
      <c r="E12" s="110">
        <f>IFERROR(D12/'Daily data input'!$Q$9," ")</f>
        <v>4.1958041958041958E-3</v>
      </c>
      <c r="F12" s="102">
        <f>'Daily data input'!F245</f>
        <v>71000</v>
      </c>
      <c r="G12" s="111">
        <f>IFERROR(F12/'Daily data input'!$Q$9," ")</f>
        <v>24.825174825174827</v>
      </c>
      <c r="H12" s="104">
        <f>'Daily data input'!G245</f>
        <v>588</v>
      </c>
      <c r="I12" s="110">
        <f t="shared" si="0"/>
        <v>8.2816901408450713E-3</v>
      </c>
      <c r="J12" s="102">
        <f>'Daily data input'!H245</f>
        <v>11333.491999999998</v>
      </c>
      <c r="K12" s="105">
        <f>IFERROR(J12/'Daily data input'!$Q$9," ")</f>
        <v>3.9627594405594402</v>
      </c>
      <c r="L12" s="106">
        <f>'Daily data input'!O245</f>
        <v>0</v>
      </c>
      <c r="M12" s="105">
        <f>IFERROR(L12/'Daily data input'!$Q$9," ")</f>
        <v>0</v>
      </c>
      <c r="N12" s="108" t="str">
        <f t="shared" si="1"/>
        <v xml:space="preserve"> </v>
      </c>
    </row>
    <row r="13" spans="2:25" ht="15" customHeight="1" x14ac:dyDescent="0.3">
      <c r="B13" s="89">
        <v>6</v>
      </c>
      <c r="C13" s="89" t="s">
        <v>140</v>
      </c>
      <c r="D13" s="90">
        <f>'Daily data input'!E287</f>
        <v>5</v>
      </c>
      <c r="E13" s="109">
        <f>IFERROR(D13/'Daily data input'!$Q$9," ")</f>
        <v>1.7482517482517483E-3</v>
      </c>
      <c r="F13" s="92">
        <f>'Daily data input'!F287</f>
        <v>73454</v>
      </c>
      <c r="G13" s="93">
        <f>IFERROR(F13/'Daily data input'!$Q$9," ")</f>
        <v>25.683216783216782</v>
      </c>
      <c r="H13" s="94">
        <f>'Daily data input'!G287</f>
        <v>579</v>
      </c>
      <c r="I13" s="109">
        <f t="shared" si="0"/>
        <v>7.882484275873335E-3</v>
      </c>
      <c r="J13" s="92">
        <f>'Daily data input'!H287</f>
        <v>11411.547</v>
      </c>
      <c r="K13" s="95">
        <f>IFERROR(J13/'Daily data input'!$Q$9," ")</f>
        <v>3.9900513986013988</v>
      </c>
      <c r="L13" s="96">
        <f>'Daily data input'!O287</f>
        <v>1131.2447999999999</v>
      </c>
      <c r="M13" s="95">
        <f>IFERROR(L13/'Daily data input'!$Q$9," ")</f>
        <v>0.39554013986013986</v>
      </c>
      <c r="N13" s="98">
        <f t="shared" si="1"/>
        <v>10.087601728644412</v>
      </c>
    </row>
    <row r="14" spans="2:25" ht="15" customHeight="1" x14ac:dyDescent="0.3">
      <c r="B14" s="99">
        <v>7</v>
      </c>
      <c r="C14" s="99" t="s">
        <v>141</v>
      </c>
      <c r="D14" s="100">
        <f>'Daily data input'!E329</f>
        <v>1</v>
      </c>
      <c r="E14" s="110">
        <f>IFERROR(D14/'Daily data input'!$Q$9," ")</f>
        <v>3.4965034965034965E-4</v>
      </c>
      <c r="F14" s="102">
        <f>'Daily data input'!F329</f>
        <v>72307</v>
      </c>
      <c r="G14" s="111">
        <f>IFERROR(F14/'Daily data input'!$Q$9," ")</f>
        <v>25.282167832167833</v>
      </c>
      <c r="H14" s="104">
        <f>'Daily data input'!G329</f>
        <v>599</v>
      </c>
      <c r="I14" s="110">
        <f t="shared" si="0"/>
        <v>8.2841218692519397E-3</v>
      </c>
      <c r="J14" s="102">
        <f>'Daily data input'!H329</f>
        <v>11405.823</v>
      </c>
      <c r="K14" s="105">
        <f>IFERROR(J14/'Daily data input'!$Q$9," ")</f>
        <v>3.9880500000000003</v>
      </c>
      <c r="L14" s="106">
        <f>'Daily data input'!O329</f>
        <v>0</v>
      </c>
      <c r="M14" s="105">
        <f>IFERROR(L14/'Daily data input'!$Q$9," ")</f>
        <v>0</v>
      </c>
      <c r="N14" s="108" t="str">
        <f t="shared" si="1"/>
        <v xml:space="preserve"> </v>
      </c>
    </row>
    <row r="15" spans="2:25" ht="15" customHeight="1" x14ac:dyDescent="0.3">
      <c r="B15" s="89">
        <v>8</v>
      </c>
      <c r="C15" s="89" t="s">
        <v>142</v>
      </c>
      <c r="D15" s="90">
        <f>'Daily data input'!E371</f>
        <v>1</v>
      </c>
      <c r="E15" s="109">
        <f>IFERROR(D15/'Daily data input'!$Q$9," ")</f>
        <v>3.4965034965034965E-4</v>
      </c>
      <c r="F15" s="92">
        <f>'Daily data input'!F371</f>
        <v>71054</v>
      </c>
      <c r="G15" s="93">
        <f>IFERROR(F15/'Daily data input'!$Q$9," ")</f>
        <v>24.844055944055945</v>
      </c>
      <c r="H15" s="94">
        <f>'Daily data input'!G371</f>
        <v>564</v>
      </c>
      <c r="I15" s="109">
        <f t="shared" si="0"/>
        <v>7.9376249050018294E-3</v>
      </c>
      <c r="J15" s="92">
        <f>'Daily data input'!H371</f>
        <v>11400.818000000001</v>
      </c>
      <c r="K15" s="95">
        <f>IFERROR(J15/'Daily data input'!$Q$9," ")</f>
        <v>3.9863000000000004</v>
      </c>
      <c r="L15" s="96">
        <f>'Daily data input'!O371</f>
        <v>0</v>
      </c>
      <c r="M15" s="95">
        <f>IFERROR(L15/'Daily data input'!$Q$9," ")</f>
        <v>0</v>
      </c>
      <c r="N15" s="98" t="str">
        <f t="shared" si="1"/>
        <v xml:space="preserve"> </v>
      </c>
    </row>
    <row r="16" spans="2:25" ht="15" customHeight="1" x14ac:dyDescent="0.3">
      <c r="B16" s="112">
        <v>9</v>
      </c>
      <c r="C16" s="112" t="s">
        <v>143</v>
      </c>
      <c r="D16" s="113">
        <f>'Daily data input'!E413</f>
        <v>0</v>
      </c>
      <c r="E16" s="110">
        <f>IFERROR(D16/'Daily data input'!$Q$9," ")</f>
        <v>0</v>
      </c>
      <c r="F16" s="102">
        <f>'Daily data input'!F413</f>
        <v>69617</v>
      </c>
      <c r="G16" s="111">
        <f>IFERROR(F16/'Daily data input'!$Q$9," ")</f>
        <v>24.341608391608393</v>
      </c>
      <c r="H16" s="104">
        <f>'Daily data input'!G413</f>
        <v>659</v>
      </c>
      <c r="I16" s="110">
        <f t="shared" si="0"/>
        <v>9.4660786876768609E-3</v>
      </c>
      <c r="J16" s="102">
        <f>'Daily data input'!H413</f>
        <v>11196.063200000001</v>
      </c>
      <c r="K16" s="105">
        <f>IFERROR(J16/'Daily data input'!$Q$9," ")</f>
        <v>3.9147074125874126</v>
      </c>
      <c r="L16" s="106">
        <f>'Daily data input'!O413</f>
        <v>1078.0504000000001</v>
      </c>
      <c r="M16" s="105">
        <f>IFERROR(L16/'Daily data input'!$Q$9," ")</f>
        <v>0.37694069930069934</v>
      </c>
      <c r="N16" s="108">
        <f t="shared" si="1"/>
        <v>10.385472886981907</v>
      </c>
    </row>
    <row r="17" spans="2:14" ht="15" customHeight="1" x14ac:dyDescent="0.3">
      <c r="B17" s="89">
        <v>10</v>
      </c>
      <c r="C17" s="89" t="s">
        <v>144</v>
      </c>
      <c r="D17" s="90">
        <f>'Daily data input'!E455</f>
        <v>0</v>
      </c>
      <c r="E17" s="109">
        <f>IFERROR(D17/'Daily data input'!$Q$9," ")</f>
        <v>0</v>
      </c>
      <c r="F17" s="92">
        <f>'Daily data input'!F455</f>
        <v>35727</v>
      </c>
      <c r="G17" s="93">
        <f>IFERROR(F17/'Daily data input'!$Q$9," ")</f>
        <v>12.491958041958043</v>
      </c>
      <c r="H17" s="94">
        <f>'Daily data input'!G455</f>
        <v>278</v>
      </c>
      <c r="I17" s="109">
        <f t="shared" si="0"/>
        <v>7.78122988216195E-3</v>
      </c>
      <c r="J17" s="92">
        <f>'Daily data input'!H455</f>
        <v>5600</v>
      </c>
      <c r="K17" s="95">
        <f>IFERROR(J17/'Daily data input'!$Q$9," ")</f>
        <v>1.9580419580419581</v>
      </c>
      <c r="L17" s="96">
        <f>'Daily data input'!O455</f>
        <v>0</v>
      </c>
      <c r="M17" s="95">
        <f>IFERROR(L17/'Daily data input'!$Q$9," ")</f>
        <v>0</v>
      </c>
      <c r="N17" s="98" t="str">
        <f t="shared" si="1"/>
        <v xml:space="preserve"> </v>
      </c>
    </row>
    <row r="18" spans="2:14" ht="15" customHeight="1" x14ac:dyDescent="0.3">
      <c r="B18" s="99">
        <v>11</v>
      </c>
      <c r="C18" s="99" t="s">
        <v>145</v>
      </c>
      <c r="D18" s="100">
        <f>'Daily data input'!E497</f>
        <v>0</v>
      </c>
      <c r="E18" s="110">
        <f>IFERROR(D18/'Daily data input'!$Q$9," ")</f>
        <v>0</v>
      </c>
      <c r="F18" s="102">
        <f>'Daily data input'!F497</f>
        <v>0</v>
      </c>
      <c r="G18" s="111">
        <f>IFERROR(F18/'Daily data input'!$Q$9," ")</f>
        <v>0</v>
      </c>
      <c r="H18" s="104">
        <f>'Daily data input'!G497</f>
        <v>0</v>
      </c>
      <c r="I18" s="110" t="str">
        <f t="shared" si="0"/>
        <v xml:space="preserve"> </v>
      </c>
      <c r="J18" s="102">
        <f>'Daily data input'!H497</f>
        <v>0</v>
      </c>
      <c r="K18" s="105">
        <f>IFERROR(J18/'Daily data input'!$Q$9," ")</f>
        <v>0</v>
      </c>
      <c r="L18" s="106">
        <f>'Daily data input'!O497</f>
        <v>0</v>
      </c>
      <c r="M18" s="105">
        <f>IFERROR(L18/'Daily data input'!$Q$9," ")</f>
        <v>0</v>
      </c>
      <c r="N18" s="108" t="str">
        <f t="shared" si="1"/>
        <v xml:space="preserve"> </v>
      </c>
    </row>
    <row r="19" spans="2:14" ht="15" customHeight="1" x14ac:dyDescent="0.3">
      <c r="B19" s="89">
        <v>12</v>
      </c>
      <c r="C19" s="89" t="s">
        <v>146</v>
      </c>
      <c r="D19" s="90">
        <f>'Daily data input'!E539</f>
        <v>0</v>
      </c>
      <c r="E19" s="109">
        <f>IFERROR(D19/'Daily data input'!$Q$9," ")</f>
        <v>0</v>
      </c>
      <c r="F19" s="92">
        <f>'Daily data input'!F539</f>
        <v>0</v>
      </c>
      <c r="G19" s="93">
        <f>IFERROR(F19/'Daily data input'!$Q$9," ")</f>
        <v>0</v>
      </c>
      <c r="H19" s="94">
        <f>'Daily data input'!G539</f>
        <v>0</v>
      </c>
      <c r="I19" s="109" t="str">
        <f t="shared" si="0"/>
        <v xml:space="preserve"> </v>
      </c>
      <c r="J19" s="92">
        <f>'Daily data input'!H539</f>
        <v>0</v>
      </c>
      <c r="K19" s="95">
        <f>IFERROR(J19/'Daily data input'!$Q$9," ")</f>
        <v>0</v>
      </c>
      <c r="L19" s="96">
        <f>'Daily data input'!O539</f>
        <v>0</v>
      </c>
      <c r="M19" s="95">
        <f>IFERROR(L19/'Daily data input'!$Q$9," ")</f>
        <v>0</v>
      </c>
      <c r="N19" s="98" t="str">
        <f t="shared" si="1"/>
        <v xml:space="preserve"> </v>
      </c>
    </row>
    <row r="20" spans="2:14" ht="15" customHeight="1" x14ac:dyDescent="0.3">
      <c r="B20" s="99">
        <v>13</v>
      </c>
      <c r="C20" s="99" t="s">
        <v>147</v>
      </c>
      <c r="D20" s="100">
        <f>'Daily data input'!E581</f>
        <v>0</v>
      </c>
      <c r="E20" s="110">
        <f>IFERROR(D20/'Daily data input'!$Q$9," ")</f>
        <v>0</v>
      </c>
      <c r="F20" s="102">
        <f>'Daily data input'!F581</f>
        <v>0</v>
      </c>
      <c r="G20" s="111">
        <f>IFERROR(F20/'Daily data input'!$Q$9," ")</f>
        <v>0</v>
      </c>
      <c r="H20" s="104">
        <f>'Daily data input'!G581</f>
        <v>0</v>
      </c>
      <c r="I20" s="110" t="str">
        <f t="shared" si="0"/>
        <v xml:space="preserve"> </v>
      </c>
      <c r="J20" s="102">
        <f>'Daily data input'!H581</f>
        <v>0</v>
      </c>
      <c r="K20" s="105">
        <f>IFERROR(J20/'Daily data input'!$Q$9," ")</f>
        <v>0</v>
      </c>
      <c r="L20" s="106">
        <f>'Daily data input'!O581</f>
        <v>0</v>
      </c>
      <c r="M20" s="105">
        <f>IFERROR(L20/'Daily data input'!$Q$9," ")</f>
        <v>0</v>
      </c>
      <c r="N20" s="108" t="str">
        <f t="shared" si="1"/>
        <v xml:space="preserve"> </v>
      </c>
    </row>
    <row r="21" spans="2:14" ht="15" customHeight="1" x14ac:dyDescent="0.3">
      <c r="B21" s="89">
        <v>14</v>
      </c>
      <c r="C21" s="89" t="s">
        <v>148</v>
      </c>
      <c r="D21" s="90">
        <f>'Daily data input'!E623</f>
        <v>0</v>
      </c>
      <c r="E21" s="109">
        <f>IFERROR(D21/'Daily data input'!$Q$9," ")</f>
        <v>0</v>
      </c>
      <c r="F21" s="92">
        <f>'Daily data input'!F623</f>
        <v>0</v>
      </c>
      <c r="G21" s="93">
        <f>IFERROR(F21/'Daily data input'!$Q$9," ")</f>
        <v>0</v>
      </c>
      <c r="H21" s="94">
        <f>'Daily data input'!G623</f>
        <v>0</v>
      </c>
      <c r="I21" s="109" t="str">
        <f t="shared" si="0"/>
        <v xml:space="preserve"> </v>
      </c>
      <c r="J21" s="92">
        <f>'Daily data input'!H623</f>
        <v>0</v>
      </c>
      <c r="K21" s="95">
        <f>IFERROR(J21/'Daily data input'!$Q$9," ")</f>
        <v>0</v>
      </c>
      <c r="L21" s="96">
        <f>'Daily data input'!O623</f>
        <v>0</v>
      </c>
      <c r="M21" s="95">
        <f>IFERROR(L21/'Daily data input'!$Q$9," ")</f>
        <v>0</v>
      </c>
      <c r="N21" s="98" t="str">
        <f t="shared" si="1"/>
        <v xml:space="preserve"> </v>
      </c>
    </row>
    <row r="22" spans="2:14" ht="15" customHeight="1" x14ac:dyDescent="0.3">
      <c r="B22" s="99">
        <v>15</v>
      </c>
      <c r="C22" s="99" t="s">
        <v>149</v>
      </c>
      <c r="D22" s="100">
        <f>'Daily data input'!E665</f>
        <v>0</v>
      </c>
      <c r="E22" s="110">
        <f>IFERROR(D22/'Daily data input'!$Q$9," ")</f>
        <v>0</v>
      </c>
      <c r="F22" s="102">
        <f>'Daily data input'!F665</f>
        <v>0</v>
      </c>
      <c r="G22" s="111">
        <f>IFERROR(F22/'Daily data input'!$Q$9," ")</f>
        <v>0</v>
      </c>
      <c r="H22" s="104">
        <f>'Daily data input'!G665</f>
        <v>0</v>
      </c>
      <c r="I22" s="110" t="str">
        <f t="shared" si="0"/>
        <v xml:space="preserve"> </v>
      </c>
      <c r="J22" s="102">
        <f>'Daily data input'!H665</f>
        <v>0</v>
      </c>
      <c r="K22" s="105">
        <f>IFERROR(J22/'Daily data input'!$Q$9," ")</f>
        <v>0</v>
      </c>
      <c r="L22" s="106">
        <f>'Daily data input'!O665</f>
        <v>0</v>
      </c>
      <c r="M22" s="105">
        <f>IFERROR(L22/'Daily data input'!$Q$9," ")</f>
        <v>0</v>
      </c>
      <c r="N22" s="108" t="str">
        <f t="shared" si="1"/>
        <v xml:space="preserve"> </v>
      </c>
    </row>
    <row r="23" spans="2:14" ht="15" customHeight="1" x14ac:dyDescent="0.3">
      <c r="B23" s="89">
        <v>16</v>
      </c>
      <c r="C23" s="89" t="s">
        <v>150</v>
      </c>
      <c r="D23" s="90">
        <f>'Daily data input'!E707</f>
        <v>0</v>
      </c>
      <c r="E23" s="109">
        <f>IFERROR(D23/'Daily data input'!$Q$9," ")</f>
        <v>0</v>
      </c>
      <c r="F23" s="92">
        <f>'Daily data input'!F707</f>
        <v>0</v>
      </c>
      <c r="G23" s="93">
        <f>IFERROR(F23/'Daily data input'!$Q$9," ")</f>
        <v>0</v>
      </c>
      <c r="H23" s="94">
        <f>'Daily data input'!G707</f>
        <v>0</v>
      </c>
      <c r="I23" s="109" t="str">
        <f t="shared" si="0"/>
        <v xml:space="preserve"> </v>
      </c>
      <c r="J23" s="92">
        <f>'Daily data input'!H707</f>
        <v>0</v>
      </c>
      <c r="K23" s="95">
        <f>IFERROR(J23/'Daily data input'!$Q$9," ")</f>
        <v>0</v>
      </c>
      <c r="L23" s="96">
        <f>'Daily data input'!O707</f>
        <v>0</v>
      </c>
      <c r="M23" s="95">
        <f>IFERROR(L23/'Daily data input'!$Q$9," ")</f>
        <v>0</v>
      </c>
      <c r="N23" s="98" t="str">
        <f t="shared" si="1"/>
        <v xml:space="preserve"> </v>
      </c>
    </row>
    <row r="24" spans="2:14" ht="15" customHeight="1" x14ac:dyDescent="0.3">
      <c r="B24" s="99">
        <v>17</v>
      </c>
      <c r="C24" s="99" t="s">
        <v>151</v>
      </c>
      <c r="D24" s="100">
        <f>'Daily data input'!E749</f>
        <v>0</v>
      </c>
      <c r="E24" s="110">
        <f>IFERROR(D24/'Daily data input'!$Q$9," ")</f>
        <v>0</v>
      </c>
      <c r="F24" s="102">
        <f>'Daily data input'!F749</f>
        <v>0</v>
      </c>
      <c r="G24" s="111">
        <f>IFERROR(F24/'Daily data input'!$Q$9," ")</f>
        <v>0</v>
      </c>
      <c r="H24" s="104">
        <f>'Daily data input'!G749</f>
        <v>0</v>
      </c>
      <c r="I24" s="110" t="str">
        <f t="shared" si="0"/>
        <v xml:space="preserve"> </v>
      </c>
      <c r="J24" s="102">
        <f>'Daily data input'!H749</f>
        <v>0</v>
      </c>
      <c r="K24" s="105">
        <f>IFERROR(J24/'Daily data input'!$Q$9," ")</f>
        <v>0</v>
      </c>
      <c r="L24" s="106">
        <f>'Daily data input'!O749</f>
        <v>0</v>
      </c>
      <c r="M24" s="105">
        <f>IFERROR(L24/'Daily data input'!$Q$9," ")</f>
        <v>0</v>
      </c>
      <c r="N24" s="108" t="str">
        <f t="shared" si="1"/>
        <v xml:space="preserve"> </v>
      </c>
    </row>
    <row r="25" spans="2:14" ht="15" customHeight="1" x14ac:dyDescent="0.3">
      <c r="B25" s="89">
        <v>18</v>
      </c>
      <c r="C25" s="89" t="s">
        <v>152</v>
      </c>
      <c r="D25" s="90">
        <f>'Daily data input'!E791</f>
        <v>0</v>
      </c>
      <c r="E25" s="109">
        <f>IFERROR(D25/'Daily data input'!$Q$9," ")</f>
        <v>0</v>
      </c>
      <c r="F25" s="92">
        <f>'Daily data input'!F791</f>
        <v>0</v>
      </c>
      <c r="G25" s="93">
        <f>IFERROR(F25/'Daily data input'!$Q$9," ")</f>
        <v>0</v>
      </c>
      <c r="H25" s="94">
        <f>'Daily data input'!G791</f>
        <v>0</v>
      </c>
      <c r="I25" s="109" t="str">
        <f t="shared" si="0"/>
        <v xml:space="preserve"> </v>
      </c>
      <c r="J25" s="92">
        <f>'Daily data input'!H791</f>
        <v>0</v>
      </c>
      <c r="K25" s="95">
        <f>IFERROR(J25/'Daily data input'!$Q$9," ")</f>
        <v>0</v>
      </c>
      <c r="L25" s="96">
        <f>'Daily data input'!O791</f>
        <v>0</v>
      </c>
      <c r="M25" s="95">
        <f>IFERROR(L25/'Daily data input'!$Q$9," ")</f>
        <v>0</v>
      </c>
      <c r="N25" s="98" t="str">
        <f t="shared" si="1"/>
        <v xml:space="preserve"> </v>
      </c>
    </row>
    <row r="26" spans="2:14" ht="15" customHeight="1" x14ac:dyDescent="0.3">
      <c r="B26" s="99">
        <v>19</v>
      </c>
      <c r="C26" s="99" t="s">
        <v>153</v>
      </c>
      <c r="D26" s="100">
        <f>'Daily data input'!E833</f>
        <v>0</v>
      </c>
      <c r="E26" s="110">
        <f>IFERROR(D26/'Daily data input'!$Q$9," ")</f>
        <v>0</v>
      </c>
      <c r="F26" s="102">
        <f>'Daily data input'!F833</f>
        <v>0</v>
      </c>
      <c r="G26" s="111">
        <f>IFERROR(F26/'Daily data input'!$Q$9," ")</f>
        <v>0</v>
      </c>
      <c r="H26" s="104">
        <f>'Daily data input'!G833</f>
        <v>0</v>
      </c>
      <c r="I26" s="110" t="str">
        <f t="shared" si="0"/>
        <v xml:space="preserve"> </v>
      </c>
      <c r="J26" s="102">
        <f>'Daily data input'!H833</f>
        <v>0</v>
      </c>
      <c r="K26" s="105">
        <f>IFERROR(J26/'Daily data input'!$Q$9," ")</f>
        <v>0</v>
      </c>
      <c r="L26" s="106">
        <f>'Daily data input'!O833</f>
        <v>0</v>
      </c>
      <c r="M26" s="105">
        <f>IFERROR(L26/'Daily data input'!$Q$9," ")</f>
        <v>0</v>
      </c>
      <c r="N26" s="108" t="str">
        <f t="shared" si="1"/>
        <v xml:space="preserve"> </v>
      </c>
    </row>
    <row r="27" spans="2:14" ht="15" customHeight="1" x14ac:dyDescent="0.3">
      <c r="B27" s="89">
        <v>20</v>
      </c>
      <c r="C27" s="89" t="s">
        <v>154</v>
      </c>
      <c r="D27" s="90">
        <f>'Daily data input'!E875</f>
        <v>0</v>
      </c>
      <c r="E27" s="109">
        <f>IFERROR(D27/'Daily data input'!$Q$9," ")</f>
        <v>0</v>
      </c>
      <c r="F27" s="92">
        <f>'Daily data input'!F875</f>
        <v>0</v>
      </c>
      <c r="G27" s="93">
        <f>IFERROR(F27/'Daily data input'!$Q$9," ")</f>
        <v>0</v>
      </c>
      <c r="H27" s="94">
        <f>'Daily data input'!G875</f>
        <v>0</v>
      </c>
      <c r="I27" s="109" t="str">
        <f t="shared" si="0"/>
        <v xml:space="preserve"> </v>
      </c>
      <c r="J27" s="92">
        <f>'Daily data input'!H875</f>
        <v>0</v>
      </c>
      <c r="K27" s="95">
        <f>IFERROR(J27/'Daily data input'!$Q$9," ")</f>
        <v>0</v>
      </c>
      <c r="L27" s="96">
        <f>'Daily data input'!O875</f>
        <v>0</v>
      </c>
      <c r="M27" s="95">
        <f>IFERROR(L27/'Daily data input'!$Q$9," ")</f>
        <v>0</v>
      </c>
      <c r="N27" s="98" t="str">
        <f t="shared" si="1"/>
        <v xml:space="preserve"> </v>
      </c>
    </row>
    <row r="28" spans="2:14" ht="15" customHeight="1" thickBot="1" x14ac:dyDescent="0.35">
      <c r="B28" s="114">
        <v>21</v>
      </c>
      <c r="C28" s="114" t="s">
        <v>155</v>
      </c>
      <c r="D28" s="115">
        <f>'Daily data input'!E917</f>
        <v>0</v>
      </c>
      <c r="E28" s="116">
        <f>IFERROR(D28/'Daily data input'!$Q$9," ")</f>
        <v>0</v>
      </c>
      <c r="F28" s="117">
        <f>'Daily data input'!F917</f>
        <v>0</v>
      </c>
      <c r="G28" s="118">
        <f>IFERROR(F28/'Daily data input'!$Q$9," ")</f>
        <v>0</v>
      </c>
      <c r="H28" s="119">
        <f>'Daily data input'!G917</f>
        <v>0</v>
      </c>
      <c r="I28" s="116" t="str">
        <f t="shared" si="0"/>
        <v xml:space="preserve"> </v>
      </c>
      <c r="J28" s="117">
        <f>'Daily data input'!H917</f>
        <v>0</v>
      </c>
      <c r="K28" s="120">
        <f>IFERROR(J28/'Daily data input'!$Q$9," ")</f>
        <v>0</v>
      </c>
      <c r="L28" s="121">
        <f>'Daily data input'!O917</f>
        <v>0</v>
      </c>
      <c r="M28" s="120">
        <f>IFERROR(L28/'Daily data input'!$Q$9," ")</f>
        <v>0</v>
      </c>
      <c r="N28" s="122" t="str">
        <f t="shared" si="1"/>
        <v xml:space="preserve"> </v>
      </c>
    </row>
    <row r="29" spans="2:14" ht="15" customHeight="1" x14ac:dyDescent="0.3">
      <c r="B29" s="549" t="s">
        <v>156</v>
      </c>
      <c r="C29" s="550"/>
      <c r="D29" s="123">
        <f>SUM(D7:D28)</f>
        <v>32</v>
      </c>
      <c r="E29" s="124">
        <f>IFERROR(D29/'Daily data input'!$Q$9," ")</f>
        <v>1.1188811188811189E-2</v>
      </c>
      <c r="F29" s="125">
        <f>SUM(F7:F28)</f>
        <v>622362</v>
      </c>
      <c r="G29" s="126">
        <f>IFERROR(F29/'Daily data input'!$Q$9," ")</f>
        <v>217.6090909090909</v>
      </c>
      <c r="H29" s="127">
        <f>SUM(H7:H28)</f>
        <v>5817</v>
      </c>
      <c r="I29" s="128">
        <f>IFERROR(H29/F29," ")</f>
        <v>9.3466503417625104E-3</v>
      </c>
      <c r="J29" s="125">
        <f>SUM(J7:J28)</f>
        <v>107536.48676000001</v>
      </c>
      <c r="K29" s="129">
        <f>IFERROR(J29/'Daily data input'!$Q$9," ")</f>
        <v>37.600170195804203</v>
      </c>
      <c r="L29" s="130">
        <f>SUM(L7:L28)</f>
        <v>6225.9097000000002</v>
      </c>
      <c r="M29" s="129">
        <f>IFERROR(L29/'Daily data input'!$Q$9," ")</f>
        <v>2.1768915034965035</v>
      </c>
      <c r="N29" s="131">
        <f t="shared" si="1"/>
        <v>17.272413501275164</v>
      </c>
    </row>
    <row r="30" spans="2:14" x14ac:dyDescent="0.3"/>
  </sheetData>
  <sheetProtection algorithmName="SHA-512" hashValue="dD2CPrmc1BbvPcwz5zo/Iar/ffU50h2g+/3iWjXIhz2It6krj4lUoYo3KNdbp+aci6UqRrXSPo9YDuY1jLHSmg==" saltValue="G9iyHdhOXgPSESChDeLfnQ==" spinCount="100000" sheet="1" objects="1" scenarios="1" selectLockedCells="1"/>
  <mergeCells count="10">
    <mergeCell ref="O4:P4"/>
    <mergeCell ref="R4:T4"/>
    <mergeCell ref="V4:W4"/>
    <mergeCell ref="X4:Y4"/>
    <mergeCell ref="H4:J4"/>
    <mergeCell ref="B3:N3"/>
    <mergeCell ref="B29:C29"/>
    <mergeCell ref="B2:I2"/>
    <mergeCell ref="J2:N2"/>
    <mergeCell ref="B4:C4"/>
  </mergeCells>
  <pageMargins left="0.7" right="0.7" top="0.75" bottom="0.75" header="0.3" footer="0.3"/>
  <pageSetup orientation="portrait" r:id="rId1"/>
  <ignoredErrors>
    <ignoredError sqref="L7 F7 E29 I29 K29 L8:L18 F8:F18 F29:G29 F19:F28 L29 L19:L2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topLeftCell="A10" zoomScale="120" zoomScaleNormal="120" workbookViewId="0">
      <selection activeCell="V6" sqref="V6:W6"/>
    </sheetView>
  </sheetViews>
  <sheetFormatPr defaultColWidth="0" defaultRowHeight="13" zeroHeight="1" x14ac:dyDescent="0.3"/>
  <cols>
    <col min="1" max="1" width="2.796875" style="88" customWidth="1"/>
    <col min="2" max="4" width="9.19921875" style="88" customWidth="1"/>
    <col min="5" max="5" width="21.796875" style="88" customWidth="1"/>
    <col min="6" max="8" width="9.19921875" style="88" customWidth="1"/>
    <col min="9" max="9" width="10.59765625" style="88" customWidth="1"/>
    <col min="10" max="13" width="9.19921875" style="88" customWidth="1"/>
    <col min="14" max="14" width="11.3984375" style="88" customWidth="1"/>
    <col min="15" max="16" width="9.19921875" style="88" customWidth="1"/>
    <col min="17" max="17" width="10.3984375" style="88" customWidth="1"/>
    <col min="18" max="23" width="9.19921875" style="88" customWidth="1"/>
    <col min="24" max="24" width="2.796875" style="88" customWidth="1"/>
    <col min="25" max="16384" width="9.19921875" style="88" hidden="1"/>
  </cols>
  <sheetData>
    <row r="1" spans="2:25" ht="24" customHeight="1" x14ac:dyDescent="0.3"/>
    <row r="2" spans="2:25" ht="18.75" customHeight="1" x14ac:dyDescent="0.3">
      <c r="B2" s="559" t="s">
        <v>157</v>
      </c>
      <c r="C2" s="559"/>
      <c r="D2" s="559"/>
      <c r="E2" s="559"/>
      <c r="F2" s="559"/>
      <c r="G2" s="559"/>
      <c r="H2" s="559"/>
      <c r="I2" s="559"/>
      <c r="J2" s="559"/>
      <c r="K2" s="559"/>
      <c r="L2" s="559"/>
      <c r="M2" s="559"/>
      <c r="N2" s="559"/>
      <c r="O2" s="559"/>
      <c r="P2" s="560" t="str">
        <f>'Daily data input'!$Q$8</f>
        <v>Hyline brown (alt Housing)</v>
      </c>
      <c r="Q2" s="560"/>
      <c r="R2" s="560"/>
      <c r="S2" s="560"/>
      <c r="T2" s="560"/>
      <c r="U2" s="560"/>
      <c r="V2" s="560"/>
      <c r="W2" s="560"/>
    </row>
    <row r="3" spans="2:25" x14ac:dyDescent="0.3"/>
    <row r="4" spans="2:25" x14ac:dyDescent="0.3"/>
    <row r="5" spans="2:25" ht="75.75" customHeight="1" x14ac:dyDescent="0.3"/>
    <row r="6" spans="2:25" s="47" customFormat="1" ht="25.5" customHeight="1" x14ac:dyDescent="0.3">
      <c r="B6" s="561" t="str">
        <f>'Daily data input'!B8</f>
        <v>House nr:</v>
      </c>
      <c r="C6" s="562"/>
      <c r="D6" s="404">
        <f>'Daily data input'!E8</f>
        <v>1</v>
      </c>
      <c r="E6" s="405" t="str">
        <f>'Daily data input'!G8</f>
        <v>Flock nr:</v>
      </c>
      <c r="F6" s="404">
        <f>'Daily data input'!H8</f>
        <v>1</v>
      </c>
      <c r="G6" s="562" t="str">
        <f>'Daily data input'!$B$9</f>
        <v>Birth date:</v>
      </c>
      <c r="H6" s="562"/>
      <c r="I6" s="406">
        <f>'Daily data input'!$E$9</f>
        <v>44227</v>
      </c>
      <c r="J6" s="567" t="str">
        <f>'Daily data input'!$G$9</f>
        <v>Placement date:</v>
      </c>
      <c r="K6" s="567"/>
      <c r="L6" s="563">
        <f>'Daily data input'!H9</f>
        <v>44339</v>
      </c>
      <c r="M6" s="563"/>
      <c r="N6" s="562" t="str">
        <f>'Daily data input'!$J$9</f>
        <v>Nr hens at placement:</v>
      </c>
      <c r="O6" s="562"/>
      <c r="P6" s="562"/>
      <c r="Q6" s="568">
        <f>'Daily data input'!K9</f>
        <v>2868</v>
      </c>
      <c r="R6" s="568"/>
      <c r="S6" s="407"/>
      <c r="T6" s="562" t="s">
        <v>158</v>
      </c>
      <c r="U6" s="562"/>
      <c r="V6" s="564">
        <f>'Daily data input'!Q9</f>
        <v>2860</v>
      </c>
      <c r="W6" s="565"/>
      <c r="X6" s="566"/>
      <c r="Y6" s="566"/>
    </row>
    <row r="7" spans="2:25" ht="21.75" customHeight="1" x14ac:dyDescent="0.3"/>
    <row r="8" spans="2:25" ht="15" customHeight="1" x14ac:dyDescent="0.3"/>
    <row r="9" spans="2:25" x14ac:dyDescent="0.3"/>
    <row r="10" spans="2:25" x14ac:dyDescent="0.3"/>
    <row r="11" spans="2:25" x14ac:dyDescent="0.3"/>
    <row r="12" spans="2:25" x14ac:dyDescent="0.3"/>
    <row r="13" spans="2:25" x14ac:dyDescent="0.3"/>
    <row r="14" spans="2:25" x14ac:dyDescent="0.3"/>
    <row r="15" spans="2:25" x14ac:dyDescent="0.3"/>
    <row r="16" spans="2:25"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sheetData>
  <sheetProtection algorithmName="SHA-512" hashValue="rtAqD5AMii6zTgxlZIZ99ctUgXBSOr5GifdZjqTd8OfWpBWzvotjpQLN5mz96H45eItceA9o6wjXdjHDFYrQ1A==" saltValue="/m7tfVjtxcm+yY06umK1VA==" spinCount="100000" sheet="1" objects="1" scenarios="1" selectLockedCells="1"/>
  <mergeCells count="11">
    <mergeCell ref="X6:Y6"/>
    <mergeCell ref="G6:H6"/>
    <mergeCell ref="J6:K6"/>
    <mergeCell ref="N6:P6"/>
    <mergeCell ref="T6:U6"/>
    <mergeCell ref="Q6:R6"/>
    <mergeCell ref="B2:O2"/>
    <mergeCell ref="P2:W2"/>
    <mergeCell ref="B6:C6"/>
    <mergeCell ref="L6:M6"/>
    <mergeCell ref="V6:W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W116"/>
  <sheetViews>
    <sheetView workbookViewId="0">
      <pane xSplit="2" ySplit="4" topLeftCell="CZ5" activePane="bottomRight" state="frozen"/>
      <selection pane="topRight" activeCell="C1" sqref="C1"/>
      <selection pane="bottomLeft" activeCell="A5" sqref="A5"/>
      <selection pane="bottomRight" activeCell="DT9" sqref="DT9"/>
    </sheetView>
  </sheetViews>
  <sheetFormatPr defaultColWidth="9.19921875" defaultRowHeight="12.5" x14ac:dyDescent="0.3"/>
  <cols>
    <col min="1" max="1" width="4.19921875" style="168" customWidth="1"/>
    <col min="2" max="2" width="9.19921875" style="168"/>
    <col min="3" max="3" width="9.3984375" style="168" bestFit="1" customWidth="1"/>
    <col min="4" max="4" width="10" style="168" bestFit="1" customWidth="1"/>
    <col min="5" max="5" width="9.3984375" style="168" bestFit="1" customWidth="1"/>
    <col min="6" max="6" width="10.796875" style="168" bestFit="1" customWidth="1"/>
    <col min="7" max="7" width="10.59765625" style="168" bestFit="1" customWidth="1"/>
    <col min="8" max="8" width="12.3984375" style="168" bestFit="1" customWidth="1"/>
    <col min="9" max="9" width="6.3984375" style="168" bestFit="1" customWidth="1"/>
    <col min="10" max="10" width="9.3984375" style="168" bestFit="1" customWidth="1"/>
    <col min="11" max="11" width="11.59765625" style="168" bestFit="1" customWidth="1"/>
    <col min="12" max="12" width="9.3984375" style="168" bestFit="1" customWidth="1"/>
    <col min="13" max="13" width="11.59765625" style="168" bestFit="1" customWidth="1"/>
    <col min="14" max="14" width="12" style="168" bestFit="1" customWidth="1"/>
    <col min="15" max="15" width="9.3984375" style="168" bestFit="1" customWidth="1"/>
    <col min="16" max="16" width="10.796875" style="168" bestFit="1" customWidth="1"/>
    <col min="17" max="17" width="10.59765625" style="168" bestFit="1" customWidth="1"/>
    <col min="18" max="18" width="12.3984375" style="168" bestFit="1" customWidth="1"/>
    <col min="19" max="19" width="6.3984375" style="168" bestFit="1" customWidth="1"/>
    <col min="20" max="20" width="9.3984375" style="168" bestFit="1" customWidth="1"/>
    <col min="21" max="21" width="11.59765625" style="168" bestFit="1" customWidth="1"/>
    <col min="22" max="22" width="9.3984375" style="168" bestFit="1" customWidth="1"/>
    <col min="23" max="23" width="11.59765625" style="168" bestFit="1" customWidth="1"/>
    <col min="24" max="24" width="12" style="168" bestFit="1" customWidth="1"/>
    <col min="25" max="25" width="9.3984375" style="168" bestFit="1" customWidth="1"/>
    <col min="26" max="26" width="10.796875" style="168" bestFit="1" customWidth="1"/>
    <col min="27" max="27" width="10.59765625" style="168" bestFit="1" customWidth="1"/>
    <col min="28" max="28" width="12.3984375" style="168" bestFit="1" customWidth="1"/>
    <col min="29" max="29" width="6.3984375" style="168" bestFit="1" customWidth="1"/>
    <col min="30" max="30" width="9.3984375" style="168" bestFit="1" customWidth="1"/>
    <col min="31" max="31" width="11.59765625" style="168" bestFit="1" customWidth="1"/>
    <col min="32" max="32" width="9.3984375" style="168" bestFit="1" customWidth="1"/>
    <col min="33" max="33" width="11.59765625" style="168" bestFit="1" customWidth="1"/>
    <col min="34" max="34" width="12" style="168" bestFit="1" customWidth="1"/>
    <col min="35" max="35" width="9.3984375" style="168" bestFit="1" customWidth="1"/>
    <col min="36" max="36" width="10.796875" style="168" bestFit="1" customWidth="1"/>
    <col min="37" max="37" width="10.59765625" style="168" bestFit="1" customWidth="1"/>
    <col min="38" max="38" width="12.3984375" style="168" bestFit="1" customWidth="1"/>
    <col min="39" max="39" width="6.3984375" style="168" bestFit="1" customWidth="1"/>
    <col min="40" max="40" width="9.3984375" style="168" bestFit="1" customWidth="1"/>
    <col min="41" max="41" width="11.59765625" style="168" bestFit="1" customWidth="1"/>
    <col min="42" max="42" width="9.3984375" style="168" bestFit="1" customWidth="1"/>
    <col min="43" max="43" width="11.59765625" style="168" bestFit="1" customWidth="1"/>
    <col min="44" max="44" width="12" style="168" bestFit="1" customWidth="1"/>
    <col min="45" max="45" width="9.3984375" style="168" bestFit="1" customWidth="1"/>
    <col min="46" max="46" width="10.796875" style="168" bestFit="1" customWidth="1"/>
    <col min="47" max="47" width="10.59765625" style="168" bestFit="1" customWidth="1"/>
    <col min="48" max="48" width="12.3984375" style="168" bestFit="1" customWidth="1"/>
    <col min="49" max="49" width="6.3984375" style="168" bestFit="1" customWidth="1"/>
    <col min="50" max="50" width="9.3984375" style="168" bestFit="1" customWidth="1"/>
    <col min="51" max="51" width="11.59765625" style="168" bestFit="1" customWidth="1"/>
    <col min="52" max="52" width="9.3984375" style="168" bestFit="1" customWidth="1"/>
    <col min="53" max="53" width="11.59765625" style="168" bestFit="1" customWidth="1"/>
    <col min="54" max="54" width="12" style="168" bestFit="1" customWidth="1"/>
    <col min="55" max="55" width="9.3984375" style="168" bestFit="1" customWidth="1"/>
    <col min="56" max="56" width="10.796875" style="168" bestFit="1" customWidth="1"/>
    <col min="57" max="57" width="10.59765625" style="168" bestFit="1" customWidth="1"/>
    <col min="58" max="58" width="12.3984375" style="168" bestFit="1" customWidth="1"/>
    <col min="59" max="59" width="6.3984375" style="168" bestFit="1" customWidth="1"/>
    <col min="60" max="60" width="9.3984375" style="168" bestFit="1" customWidth="1"/>
    <col min="61" max="61" width="11.59765625" style="168" bestFit="1" customWidth="1"/>
    <col min="62" max="62" width="9.3984375" style="168" bestFit="1" customWidth="1"/>
    <col min="63" max="63" width="11.59765625" style="168" bestFit="1" customWidth="1"/>
    <col min="64" max="64" width="12" style="168" bestFit="1" customWidth="1"/>
    <col min="65" max="65" width="9.3984375" style="168" bestFit="1" customWidth="1"/>
    <col min="66" max="66" width="10.796875" style="168" bestFit="1" customWidth="1"/>
    <col min="67" max="67" width="10.59765625" style="168" bestFit="1" customWidth="1"/>
    <col min="68" max="68" width="12.3984375" style="168" bestFit="1" customWidth="1"/>
    <col min="69" max="69" width="6.3984375" style="168" bestFit="1" customWidth="1"/>
    <col min="70" max="70" width="9.3984375" style="168" bestFit="1" customWidth="1"/>
    <col min="71" max="71" width="11.59765625" style="168" bestFit="1" customWidth="1"/>
    <col min="72" max="72" width="9.3984375" style="168" bestFit="1" customWidth="1"/>
    <col min="73" max="73" width="11.59765625" style="168" bestFit="1" customWidth="1"/>
    <col min="74" max="74" width="12" style="168" bestFit="1" customWidth="1"/>
    <col min="75" max="75" width="9.3984375" style="168" bestFit="1" customWidth="1"/>
    <col min="76" max="76" width="10.796875" style="168" bestFit="1" customWidth="1"/>
    <col min="77" max="77" width="10.59765625" style="168" bestFit="1" customWidth="1"/>
    <col min="78" max="78" width="12.3984375" style="168" bestFit="1" customWidth="1"/>
    <col min="79" max="79" width="6.3984375" style="168" bestFit="1" customWidth="1"/>
    <col min="80" max="80" width="9.3984375" style="168" bestFit="1" customWidth="1"/>
    <col min="81" max="81" width="11.59765625" style="168" bestFit="1" customWidth="1"/>
    <col min="82" max="82" width="9.3984375" style="168" bestFit="1" customWidth="1"/>
    <col min="83" max="83" width="11.59765625" style="168" bestFit="1" customWidth="1"/>
    <col min="84" max="84" width="12" style="168" bestFit="1" customWidth="1"/>
    <col min="85" max="85" width="9.3984375" style="168" bestFit="1" customWidth="1"/>
    <col min="86" max="86" width="10.796875" style="168" bestFit="1" customWidth="1"/>
    <col min="87" max="87" width="10.59765625" style="168" bestFit="1" customWidth="1"/>
    <col min="88" max="88" width="12.3984375" style="168" bestFit="1" customWidth="1"/>
    <col min="89" max="89" width="6.3984375" style="168" bestFit="1" customWidth="1"/>
    <col min="90" max="90" width="9.3984375" style="168" bestFit="1" customWidth="1"/>
    <col min="91" max="91" width="11.59765625" style="168" bestFit="1" customWidth="1"/>
    <col min="92" max="92" width="9.3984375" style="168" bestFit="1" customWidth="1"/>
    <col min="93" max="93" width="11.59765625" style="168" bestFit="1" customWidth="1"/>
    <col min="94" max="94" width="12" style="168" bestFit="1" customWidth="1"/>
    <col min="95" max="95" width="9.3984375" style="168" bestFit="1" customWidth="1"/>
    <col min="96" max="96" width="10.796875" style="168" bestFit="1" customWidth="1"/>
    <col min="97" max="97" width="10.59765625" style="168" bestFit="1" customWidth="1"/>
    <col min="98" max="98" width="12.3984375" style="168" bestFit="1" customWidth="1"/>
    <col min="99" max="99" width="6.3984375" style="168" bestFit="1" customWidth="1"/>
    <col min="100" max="100" width="9.3984375" style="168" bestFit="1" customWidth="1"/>
    <col min="101" max="101" width="11.59765625" style="168" bestFit="1" customWidth="1"/>
    <col min="102" max="102" width="9.3984375" style="168" bestFit="1" customWidth="1"/>
    <col min="103" max="103" width="11.59765625" style="168" bestFit="1" customWidth="1"/>
    <col min="104" max="104" width="12" style="168" bestFit="1" customWidth="1"/>
    <col min="105" max="105" width="9.3984375" style="168" bestFit="1" customWidth="1"/>
    <col min="106" max="106" width="10.796875" style="168" bestFit="1" customWidth="1"/>
    <col min="107" max="107" width="10.59765625" style="168" bestFit="1" customWidth="1"/>
    <col min="108" max="108" width="12.3984375" style="168" bestFit="1" customWidth="1"/>
    <col min="109" max="109" width="6.3984375" style="168" bestFit="1" customWidth="1"/>
    <col min="110" max="110" width="9.3984375" style="168" bestFit="1" customWidth="1"/>
    <col min="111" max="111" width="11.59765625" style="168" bestFit="1" customWidth="1"/>
    <col min="112" max="112" width="9.3984375" style="168" bestFit="1" customWidth="1"/>
    <col min="113" max="113" width="11.59765625" style="168" bestFit="1" customWidth="1"/>
    <col min="114" max="114" width="12" style="168" bestFit="1" customWidth="1"/>
    <col min="115" max="115" width="9.3984375" style="168" bestFit="1" customWidth="1"/>
    <col min="116" max="116" width="10.796875" style="168" bestFit="1" customWidth="1"/>
    <col min="117" max="117" width="10.59765625" style="168" bestFit="1" customWidth="1"/>
    <col min="118" max="118" width="12.3984375" style="168" bestFit="1" customWidth="1"/>
    <col min="119" max="119" width="7.19921875" style="168" bestFit="1" customWidth="1"/>
    <col min="120" max="120" width="9.3984375" style="168" bestFit="1" customWidth="1"/>
    <col min="121" max="121" width="11.59765625" style="168" bestFit="1" customWidth="1"/>
    <col min="122" max="122" width="9.3984375" style="168" bestFit="1" customWidth="1"/>
    <col min="123" max="123" width="11.59765625" style="168" bestFit="1" customWidth="1"/>
    <col min="124" max="124" width="12" style="168" bestFit="1" customWidth="1"/>
    <col min="125" max="125" width="9.3984375" style="168" bestFit="1" customWidth="1"/>
    <col min="126" max="126" width="10.796875" style="168" bestFit="1" customWidth="1"/>
    <col min="127" max="127" width="10.59765625" style="168" bestFit="1" customWidth="1"/>
    <col min="128" max="128" width="12.3984375" style="168" bestFit="1" customWidth="1"/>
    <col min="129" max="129" width="6.3984375" style="168" bestFit="1" customWidth="1"/>
    <col min="130" max="130" width="9.3984375" style="168" bestFit="1" customWidth="1"/>
    <col min="131" max="131" width="11.59765625" style="168" bestFit="1" customWidth="1"/>
    <col min="132" max="132" width="9.3984375" style="168" bestFit="1" customWidth="1"/>
    <col min="133" max="133" width="11.59765625" style="168" bestFit="1" customWidth="1"/>
    <col min="134" max="134" width="12" style="168" bestFit="1" customWidth="1"/>
    <col min="135" max="135" width="9.3984375" style="168" bestFit="1" customWidth="1"/>
    <col min="136" max="136" width="10.796875" style="168" bestFit="1" customWidth="1"/>
    <col min="137" max="137" width="10.59765625" style="168" bestFit="1" customWidth="1"/>
    <col min="138" max="138" width="12.3984375" style="168" bestFit="1" customWidth="1"/>
    <col min="139" max="139" width="6.3984375" style="168" bestFit="1" customWidth="1"/>
    <col min="140" max="140" width="9.3984375" style="168" bestFit="1" customWidth="1"/>
    <col min="141" max="141" width="11.59765625" style="168" bestFit="1" customWidth="1"/>
    <col min="142" max="142" width="9.3984375" style="168" bestFit="1" customWidth="1"/>
    <col min="143" max="143" width="11.59765625" style="168" bestFit="1" customWidth="1"/>
    <col min="144" max="144" width="12" style="168" bestFit="1" customWidth="1"/>
    <col min="145" max="145" width="9.3984375" style="168" bestFit="1" customWidth="1"/>
    <col min="146" max="146" width="10.796875" style="168" bestFit="1" customWidth="1"/>
    <col min="147" max="147" width="10.59765625" style="168" bestFit="1" customWidth="1"/>
    <col min="148" max="148" width="12.3984375" style="168" bestFit="1" customWidth="1"/>
    <col min="149" max="149" width="6.3984375" style="168" bestFit="1" customWidth="1"/>
    <col min="150" max="150" width="9.3984375" style="168" bestFit="1" customWidth="1"/>
    <col min="151" max="151" width="11.59765625" style="168" bestFit="1" customWidth="1"/>
    <col min="152" max="152" width="10" style="168" bestFit="1" customWidth="1"/>
    <col min="153" max="153" width="11.796875" style="168" bestFit="1" customWidth="1"/>
    <col min="154" max="154" width="12" style="168" bestFit="1" customWidth="1"/>
    <col min="155" max="155" width="9.3984375" style="168" bestFit="1" customWidth="1"/>
    <col min="156" max="156" width="10.796875" style="168" bestFit="1" customWidth="1"/>
    <col min="157" max="157" width="10.59765625" style="168" bestFit="1" customWidth="1"/>
    <col min="158" max="158" width="12.3984375" style="168" bestFit="1" customWidth="1"/>
    <col min="159" max="159" width="6.3984375" style="168" bestFit="1" customWidth="1"/>
    <col min="160" max="160" width="9.3984375" style="168" bestFit="1" customWidth="1"/>
    <col min="161" max="161" width="11.59765625" style="168" bestFit="1" customWidth="1"/>
    <col min="162" max="162" width="9.3984375" style="168" bestFit="1" customWidth="1"/>
    <col min="163" max="163" width="11.59765625" style="168" bestFit="1" customWidth="1"/>
    <col min="164" max="164" width="12" style="168" bestFit="1" customWidth="1"/>
    <col min="165" max="165" width="9.3984375" style="168" bestFit="1" customWidth="1"/>
    <col min="166" max="166" width="10.796875" style="168" bestFit="1" customWidth="1"/>
    <col min="167" max="167" width="10.59765625" style="168" bestFit="1" customWidth="1"/>
    <col min="168" max="168" width="12.3984375" style="168" bestFit="1" customWidth="1"/>
    <col min="169" max="169" width="6.3984375" style="168" bestFit="1" customWidth="1"/>
    <col min="170" max="170" width="9.3984375" style="168" bestFit="1" customWidth="1"/>
    <col min="171" max="171" width="11.59765625" style="168" bestFit="1" customWidth="1"/>
    <col min="172" max="172" width="9.3984375" style="168" bestFit="1" customWidth="1"/>
    <col min="173" max="173" width="11.59765625" style="168" bestFit="1" customWidth="1"/>
    <col min="174" max="174" width="12" style="168" bestFit="1" customWidth="1"/>
    <col min="175" max="175" width="9.3984375" style="168" bestFit="1" customWidth="1"/>
    <col min="176" max="176" width="10.796875" style="168" bestFit="1" customWidth="1"/>
    <col min="177" max="177" width="10.59765625" style="168" bestFit="1" customWidth="1"/>
    <col min="178" max="178" width="12.3984375" style="168" bestFit="1" customWidth="1"/>
    <col min="179" max="179" width="6.3984375" style="168" bestFit="1" customWidth="1"/>
    <col min="180" max="180" width="9.3984375" style="168" bestFit="1" customWidth="1"/>
    <col min="181" max="181" width="11.59765625" style="168" bestFit="1" customWidth="1"/>
    <col min="182" max="182" width="9.3984375" style="168" bestFit="1" customWidth="1"/>
    <col min="183" max="183" width="11.59765625" style="168" bestFit="1" customWidth="1"/>
    <col min="184" max="184" width="12" style="168" bestFit="1" customWidth="1"/>
    <col min="185" max="185" width="9.3984375" style="168" bestFit="1" customWidth="1"/>
    <col min="186" max="186" width="10.796875" style="168" bestFit="1" customWidth="1"/>
    <col min="187" max="187" width="10.59765625" style="168" bestFit="1" customWidth="1"/>
    <col min="188" max="188" width="12.3984375" style="168" bestFit="1" customWidth="1"/>
    <col min="189" max="189" width="6.3984375" style="168" bestFit="1" customWidth="1"/>
    <col min="190" max="190" width="9.3984375" style="168" bestFit="1" customWidth="1"/>
    <col min="191" max="191" width="11.59765625" style="168" bestFit="1" customWidth="1"/>
    <col min="192" max="192" width="9.3984375" style="168" bestFit="1" customWidth="1"/>
    <col min="193" max="193" width="11.59765625" style="168" bestFit="1" customWidth="1"/>
    <col min="194" max="194" width="12" style="168" bestFit="1" customWidth="1"/>
    <col min="195" max="195" width="9.3984375" style="168" bestFit="1" customWidth="1"/>
    <col min="196" max="196" width="10.796875" style="168" bestFit="1" customWidth="1"/>
    <col min="197" max="197" width="10.59765625" style="168" bestFit="1" customWidth="1"/>
    <col min="198" max="198" width="12.3984375" style="168" bestFit="1" customWidth="1"/>
    <col min="199" max="199" width="6.3984375" style="168" bestFit="1" customWidth="1"/>
    <col min="200" max="200" width="9.3984375" style="168" bestFit="1" customWidth="1"/>
    <col min="201" max="201" width="11.59765625" style="168" bestFit="1" customWidth="1"/>
    <col min="202" max="202" width="9.3984375" style="168" bestFit="1" customWidth="1"/>
    <col min="203" max="203" width="11.59765625" style="168" bestFit="1" customWidth="1"/>
    <col min="204" max="204" width="12" style="168" bestFit="1" customWidth="1"/>
    <col min="205" max="205" width="9.3984375" style="168" bestFit="1" customWidth="1"/>
    <col min="206" max="206" width="10.796875" style="168" bestFit="1" customWidth="1"/>
    <col min="207" max="207" width="10.59765625" style="168" bestFit="1" customWidth="1"/>
    <col min="208" max="208" width="12.3984375" style="168" bestFit="1" customWidth="1"/>
    <col min="209" max="209" width="6.3984375" style="168" bestFit="1" customWidth="1"/>
    <col min="210" max="210" width="9.3984375" style="168" bestFit="1" customWidth="1"/>
    <col min="211" max="211" width="11.59765625" style="168" bestFit="1" customWidth="1"/>
    <col min="212" max="212" width="9.3984375" style="168" bestFit="1" customWidth="1"/>
    <col min="213" max="213" width="11.59765625" style="168" bestFit="1" customWidth="1"/>
    <col min="214" max="214" width="12" style="168" bestFit="1" customWidth="1"/>
    <col min="215" max="215" width="9.3984375" style="168" bestFit="1" customWidth="1"/>
    <col min="216" max="216" width="10.796875" style="168" bestFit="1" customWidth="1"/>
    <col min="217" max="217" width="10.59765625" style="168" bestFit="1" customWidth="1"/>
    <col min="218" max="218" width="12.3984375" style="168" bestFit="1" customWidth="1"/>
    <col min="219" max="219" width="6.3984375" style="168" bestFit="1" customWidth="1"/>
    <col min="220" max="220" width="9.3984375" style="168" bestFit="1" customWidth="1"/>
    <col min="221" max="221" width="11.59765625" style="168" bestFit="1" customWidth="1"/>
    <col min="222" max="222" width="9.3984375" style="168" bestFit="1" customWidth="1"/>
    <col min="223" max="223" width="11.59765625" style="168" bestFit="1" customWidth="1"/>
    <col min="224" max="224" width="12" style="168" bestFit="1" customWidth="1"/>
    <col min="225" max="225" width="9.3984375" style="168" bestFit="1" customWidth="1"/>
    <col min="226" max="226" width="10.796875" style="168" bestFit="1" customWidth="1"/>
    <col min="227" max="227" width="10.59765625" style="168" bestFit="1" customWidth="1"/>
    <col min="228" max="228" width="12.3984375" style="168" bestFit="1" customWidth="1"/>
    <col min="229" max="229" width="6.3984375" style="168" bestFit="1" customWidth="1"/>
    <col min="230" max="230" width="9.3984375" style="168" bestFit="1" customWidth="1"/>
    <col min="231" max="231" width="11.59765625" style="168" bestFit="1" customWidth="1"/>
    <col min="232" max="232" width="9.3984375" style="168" bestFit="1" customWidth="1"/>
    <col min="233" max="233" width="11.59765625" style="168" bestFit="1" customWidth="1"/>
    <col min="234" max="234" width="12" style="168" bestFit="1" customWidth="1"/>
    <col min="235" max="235" width="9.3984375" style="168" bestFit="1" customWidth="1"/>
    <col min="236" max="236" width="10.796875" style="168" bestFit="1" customWidth="1"/>
    <col min="237" max="237" width="10.59765625" style="168" bestFit="1" customWidth="1"/>
    <col min="238" max="238" width="12.3984375" style="168" bestFit="1" customWidth="1"/>
    <col min="239" max="239" width="6.3984375" style="168" bestFit="1" customWidth="1"/>
    <col min="240" max="240" width="9.3984375" style="168" bestFit="1" customWidth="1"/>
    <col min="241" max="241" width="11.59765625" style="168" bestFit="1" customWidth="1"/>
    <col min="242" max="242" width="9.3984375" style="168" bestFit="1" customWidth="1"/>
    <col min="243" max="243" width="11.59765625" style="168" bestFit="1" customWidth="1"/>
    <col min="244" max="244" width="12" style="168" bestFit="1" customWidth="1"/>
    <col min="245" max="245" width="9.3984375" style="168" bestFit="1" customWidth="1"/>
    <col min="246" max="246" width="10.796875" style="168" bestFit="1" customWidth="1"/>
    <col min="247" max="247" width="10.59765625" style="168" bestFit="1" customWidth="1"/>
    <col min="248" max="248" width="12.3984375" style="168" bestFit="1" customWidth="1"/>
    <col min="249" max="249" width="6.3984375" style="168" bestFit="1" customWidth="1"/>
    <col min="250" max="250" width="9.3984375" style="168" bestFit="1" customWidth="1"/>
    <col min="251" max="251" width="11.59765625" style="168" bestFit="1" customWidth="1"/>
    <col min="252" max="252" width="9.3984375" style="168" bestFit="1" customWidth="1"/>
    <col min="253" max="253" width="11.59765625" style="168" bestFit="1" customWidth="1"/>
    <col min="254" max="254" width="12" style="168" bestFit="1" customWidth="1"/>
    <col min="255" max="255" width="9.3984375" style="168" bestFit="1" customWidth="1"/>
    <col min="256" max="256" width="10.796875" style="168" bestFit="1" customWidth="1"/>
    <col min="257" max="257" width="10.59765625" style="168" bestFit="1" customWidth="1"/>
    <col min="258" max="258" width="12.3984375" style="168" bestFit="1" customWidth="1"/>
    <col min="259" max="259" width="6.3984375" style="168" bestFit="1" customWidth="1"/>
    <col min="260" max="260" width="9.3984375" style="168" bestFit="1" customWidth="1"/>
    <col min="261" max="261" width="11.59765625" style="168" bestFit="1" customWidth="1"/>
    <col min="262" max="262" width="9.3984375" style="168" bestFit="1" customWidth="1"/>
    <col min="263" max="263" width="11.59765625" style="168" bestFit="1" customWidth="1"/>
    <col min="264" max="264" width="12" style="168" bestFit="1" customWidth="1"/>
    <col min="265" max="265" width="9.3984375" style="168" bestFit="1" customWidth="1"/>
    <col min="266" max="266" width="10.796875" style="168" bestFit="1" customWidth="1"/>
    <col min="267" max="267" width="10.59765625" style="168" bestFit="1" customWidth="1"/>
    <col min="268" max="268" width="12.3984375" style="168" bestFit="1" customWidth="1"/>
    <col min="269" max="269" width="6.3984375" style="168" bestFit="1" customWidth="1"/>
    <col min="270" max="270" width="9.3984375" style="168" bestFit="1" customWidth="1"/>
    <col min="271" max="271" width="11.59765625" style="168" bestFit="1" customWidth="1"/>
    <col min="272" max="272" width="9.3984375" style="168" bestFit="1" customWidth="1"/>
    <col min="273" max="273" width="11.59765625" style="168" bestFit="1" customWidth="1"/>
    <col min="274" max="274" width="12" style="168" bestFit="1" customWidth="1"/>
    <col min="275" max="275" width="9.3984375" style="168" bestFit="1" customWidth="1"/>
    <col min="276" max="276" width="10.796875" style="168" bestFit="1" customWidth="1"/>
    <col min="277" max="277" width="10.59765625" style="168" bestFit="1" customWidth="1"/>
    <col min="278" max="278" width="12.3984375" style="168" bestFit="1" customWidth="1"/>
    <col min="279" max="279" width="6.3984375" style="168" bestFit="1" customWidth="1"/>
    <col min="280" max="280" width="9.3984375" style="168" bestFit="1" customWidth="1"/>
    <col min="281" max="281" width="11.59765625" style="168" bestFit="1" customWidth="1"/>
    <col min="282" max="282" width="9.3984375" style="168" bestFit="1" customWidth="1"/>
    <col min="283" max="283" width="11.59765625" style="168" bestFit="1" customWidth="1"/>
    <col min="284" max="284" width="12" style="168" bestFit="1" customWidth="1"/>
    <col min="285" max="285" width="9.3984375" style="168" bestFit="1" customWidth="1"/>
    <col min="286" max="286" width="10.796875" style="168" bestFit="1" customWidth="1"/>
    <col min="287" max="287" width="10.59765625" style="168" bestFit="1" customWidth="1"/>
    <col min="288" max="288" width="12.3984375" style="168" bestFit="1" customWidth="1"/>
    <col min="289" max="289" width="6.3984375" style="168" bestFit="1" customWidth="1"/>
    <col min="290" max="290" width="9.3984375" style="168" bestFit="1" customWidth="1"/>
    <col min="291" max="291" width="11.59765625" style="168" bestFit="1" customWidth="1"/>
    <col min="292" max="292" width="9.3984375" style="168" bestFit="1" customWidth="1"/>
    <col min="293" max="293" width="11.59765625" style="168" bestFit="1" customWidth="1"/>
    <col min="294" max="294" width="12" style="168" bestFit="1" customWidth="1"/>
    <col min="295" max="295" width="9.3984375" style="168" bestFit="1" customWidth="1"/>
    <col min="296" max="296" width="10.796875" style="168" bestFit="1" customWidth="1"/>
    <col min="297" max="297" width="10.59765625" style="168" bestFit="1" customWidth="1"/>
    <col min="298" max="298" width="12.3984375" style="168" bestFit="1" customWidth="1"/>
    <col min="299" max="299" width="6.3984375" style="168" bestFit="1" customWidth="1"/>
    <col min="300" max="300" width="9.3984375" style="168" bestFit="1" customWidth="1"/>
    <col min="301" max="301" width="11.59765625" style="168" bestFit="1" customWidth="1"/>
    <col min="302" max="302" width="9.3984375" style="168" bestFit="1" customWidth="1"/>
    <col min="303" max="303" width="11.59765625" style="168" bestFit="1" customWidth="1"/>
    <col min="304" max="304" width="12" style="168" bestFit="1" customWidth="1"/>
    <col min="305" max="305" width="9.3984375" style="168" bestFit="1" customWidth="1"/>
    <col min="306" max="306" width="10.796875" style="168" bestFit="1" customWidth="1"/>
    <col min="307" max="307" width="10.59765625" style="168" bestFit="1" customWidth="1"/>
    <col min="308" max="308" width="12.3984375" style="168" bestFit="1" customWidth="1"/>
    <col min="309" max="309" width="6.3984375" style="168" bestFit="1" customWidth="1"/>
    <col min="310" max="310" width="9.3984375" style="168" bestFit="1" customWidth="1"/>
    <col min="311" max="311" width="11.59765625" style="168" bestFit="1" customWidth="1"/>
    <col min="312" max="312" width="9.3984375" style="168" bestFit="1" customWidth="1"/>
    <col min="313" max="313" width="11.59765625" style="168" bestFit="1" customWidth="1"/>
    <col min="314" max="314" width="12" style="168" bestFit="1" customWidth="1"/>
    <col min="315" max="315" width="9.3984375" style="168" bestFit="1" customWidth="1"/>
    <col min="316" max="316" width="10.796875" style="168" bestFit="1" customWidth="1"/>
    <col min="317" max="317" width="10.59765625" style="168" bestFit="1" customWidth="1"/>
    <col min="318" max="318" width="12.3984375" style="168" bestFit="1" customWidth="1"/>
    <col min="319" max="319" width="6.3984375" style="168" bestFit="1" customWidth="1"/>
    <col min="320" max="320" width="9.3984375" style="168" bestFit="1" customWidth="1"/>
    <col min="321" max="321" width="11.59765625" style="168" bestFit="1" customWidth="1"/>
    <col min="322" max="322" width="9.3984375" style="168" bestFit="1" customWidth="1"/>
    <col min="323" max="323" width="11.59765625" style="168" bestFit="1" customWidth="1"/>
    <col min="324" max="324" width="12" style="168" bestFit="1" customWidth="1"/>
    <col min="325" max="325" width="9.3984375" style="168" bestFit="1" customWidth="1"/>
    <col min="326" max="326" width="10.796875" style="168" bestFit="1" customWidth="1"/>
    <col min="327" max="327" width="10.59765625" style="168" bestFit="1" customWidth="1"/>
    <col min="328" max="328" width="12.3984375" style="168" bestFit="1" customWidth="1"/>
    <col min="329" max="329" width="6.3984375" style="168" bestFit="1" customWidth="1"/>
    <col min="330" max="330" width="9.3984375" style="168" bestFit="1" customWidth="1"/>
    <col min="331" max="331" width="11.59765625" style="168" bestFit="1" customWidth="1"/>
    <col min="332" max="332" width="9.3984375" style="168" bestFit="1" customWidth="1"/>
    <col min="333" max="333" width="11.59765625" style="168" bestFit="1" customWidth="1"/>
    <col min="334" max="334" width="12" style="168" bestFit="1" customWidth="1"/>
    <col min="335" max="335" width="9.3984375" style="168" bestFit="1" customWidth="1"/>
    <col min="336" max="336" width="10.796875" style="168" bestFit="1" customWidth="1"/>
    <col min="337" max="337" width="10.59765625" style="168" bestFit="1" customWidth="1"/>
    <col min="338" max="338" width="12.3984375" style="168" bestFit="1" customWidth="1"/>
    <col min="339" max="339" width="6.3984375" style="168" bestFit="1" customWidth="1"/>
    <col min="340" max="340" width="9.3984375" style="168" bestFit="1" customWidth="1"/>
    <col min="341" max="341" width="11.59765625" style="168" bestFit="1" customWidth="1"/>
    <col min="342" max="342" width="9.3984375" style="168" bestFit="1" customWidth="1"/>
    <col min="343" max="343" width="11.59765625" style="168" bestFit="1" customWidth="1"/>
    <col min="344" max="344" width="12" style="168" bestFit="1" customWidth="1"/>
    <col min="345" max="345" width="9.3984375" style="168" bestFit="1" customWidth="1"/>
    <col min="346" max="346" width="10.796875" style="168" bestFit="1" customWidth="1"/>
    <col min="347" max="347" width="10.59765625" style="168" bestFit="1" customWidth="1"/>
    <col min="348" max="348" width="12.3984375" style="168" bestFit="1" customWidth="1"/>
    <col min="349" max="349" width="6.3984375" style="168" bestFit="1" customWidth="1"/>
    <col min="350" max="350" width="9.3984375" style="168" bestFit="1" customWidth="1"/>
    <col min="351" max="351" width="11.59765625" style="168" bestFit="1" customWidth="1"/>
    <col min="352" max="352" width="9.3984375" style="168" bestFit="1" customWidth="1"/>
    <col min="353" max="353" width="11.59765625" style="168" bestFit="1" customWidth="1"/>
    <col min="354" max="354" width="12" style="168" bestFit="1" customWidth="1"/>
    <col min="355" max="355" width="9.3984375" style="168" bestFit="1" customWidth="1"/>
    <col min="356" max="356" width="10.796875" style="168" bestFit="1" customWidth="1"/>
    <col min="357" max="357" width="10.59765625" style="168" bestFit="1" customWidth="1"/>
    <col min="358" max="358" width="12.3984375" style="168" bestFit="1" customWidth="1"/>
    <col min="359" max="359" width="6.3984375" style="168" bestFit="1" customWidth="1"/>
    <col min="360" max="360" width="9.3984375" style="168" bestFit="1" customWidth="1"/>
    <col min="361" max="361" width="11.59765625" style="168" bestFit="1" customWidth="1"/>
    <col min="362" max="362" width="9.3984375" style="168" bestFit="1" customWidth="1"/>
    <col min="363" max="363" width="11.59765625" style="168" bestFit="1" customWidth="1"/>
    <col min="364" max="364" width="12" style="168" bestFit="1" customWidth="1"/>
    <col min="365" max="365" width="9.3984375" style="168" bestFit="1" customWidth="1"/>
    <col min="366" max="366" width="10.796875" style="168" bestFit="1" customWidth="1"/>
    <col min="367" max="367" width="10.59765625" style="168" bestFit="1" customWidth="1"/>
    <col min="368" max="368" width="12.3984375" style="168" bestFit="1" customWidth="1"/>
    <col min="369" max="369" width="6.3984375" style="168" bestFit="1" customWidth="1"/>
    <col min="370" max="370" width="9.3984375" style="168" bestFit="1" customWidth="1"/>
    <col min="371" max="371" width="11.59765625" style="168" bestFit="1" customWidth="1"/>
    <col min="372" max="372" width="9.3984375" style="168" bestFit="1" customWidth="1"/>
    <col min="373" max="373" width="11.59765625" style="168" bestFit="1" customWidth="1"/>
    <col min="374" max="374" width="12" style="168" bestFit="1" customWidth="1"/>
    <col min="375" max="375" width="9.3984375" style="168" bestFit="1" customWidth="1"/>
    <col min="376" max="376" width="10.796875" style="168" bestFit="1" customWidth="1"/>
    <col min="377" max="377" width="10.59765625" style="168" bestFit="1" customWidth="1"/>
    <col min="378" max="378" width="12.3984375" style="168" bestFit="1" customWidth="1"/>
    <col min="379" max="379" width="6.3984375" style="168" bestFit="1" customWidth="1"/>
    <col min="380" max="380" width="9.3984375" style="168" bestFit="1" customWidth="1"/>
    <col min="381" max="381" width="11.59765625" style="168" bestFit="1" customWidth="1"/>
    <col min="382" max="382" width="9.3984375" style="168" bestFit="1" customWidth="1"/>
    <col min="383" max="383" width="11.59765625" style="168" bestFit="1" customWidth="1"/>
    <col min="384" max="384" width="12" style="168" bestFit="1" customWidth="1"/>
    <col min="385" max="385" width="9.3984375" style="168" bestFit="1" customWidth="1"/>
    <col min="386" max="386" width="10.796875" style="168" bestFit="1" customWidth="1"/>
    <col min="387" max="387" width="10.59765625" style="168" bestFit="1" customWidth="1"/>
    <col min="388" max="388" width="12.3984375" style="168" bestFit="1" customWidth="1"/>
    <col min="389" max="389" width="6.3984375" style="168" bestFit="1" customWidth="1"/>
    <col min="390" max="390" width="9.3984375" style="168" bestFit="1" customWidth="1"/>
    <col min="391" max="391" width="11.59765625" style="168" bestFit="1" customWidth="1"/>
    <col min="392" max="392" width="9.3984375" style="168" bestFit="1" customWidth="1"/>
    <col min="393" max="393" width="11.59765625" style="168" bestFit="1" customWidth="1"/>
    <col min="394" max="394" width="12" style="168" bestFit="1" customWidth="1"/>
    <col min="395" max="395" width="9.3984375" style="168" bestFit="1" customWidth="1"/>
    <col min="396" max="396" width="10.796875" style="168" bestFit="1" customWidth="1"/>
    <col min="397" max="397" width="10.59765625" style="168" bestFit="1" customWidth="1"/>
    <col min="398" max="398" width="12.3984375" style="168" bestFit="1" customWidth="1"/>
    <col min="399" max="399" width="6.3984375" style="168" bestFit="1" customWidth="1"/>
    <col min="400" max="400" width="9.3984375" style="168" bestFit="1" customWidth="1"/>
    <col min="401" max="401" width="11.59765625" style="168" bestFit="1" customWidth="1"/>
    <col min="402" max="402" width="9.3984375" style="168" bestFit="1" customWidth="1"/>
    <col min="403" max="403" width="11.59765625" style="168" bestFit="1" customWidth="1"/>
    <col min="404" max="404" width="12" style="168" bestFit="1" customWidth="1"/>
    <col min="405" max="405" width="9.3984375" style="168" bestFit="1" customWidth="1"/>
    <col min="406" max="406" width="10.796875" style="168" bestFit="1" customWidth="1"/>
    <col min="407" max="407" width="10.59765625" style="168" bestFit="1" customWidth="1"/>
    <col min="408" max="408" width="12.3984375" style="168" bestFit="1" customWidth="1"/>
    <col min="409" max="409" width="6.3984375" style="168" bestFit="1" customWidth="1"/>
    <col min="410" max="410" width="9.3984375" style="168" bestFit="1" customWidth="1"/>
    <col min="411" max="411" width="11.59765625" style="168" bestFit="1" customWidth="1"/>
    <col min="412" max="412" width="9.3984375" style="168" bestFit="1" customWidth="1"/>
    <col min="413" max="413" width="11.59765625" style="168" bestFit="1" customWidth="1"/>
    <col min="414" max="414" width="12" style="168" bestFit="1" customWidth="1"/>
    <col min="415" max="415" width="9.3984375" style="168" bestFit="1" customWidth="1"/>
    <col min="416" max="416" width="10.796875" style="168" bestFit="1" customWidth="1"/>
    <col min="417" max="417" width="10.59765625" style="168" bestFit="1" customWidth="1"/>
    <col min="418" max="418" width="12.3984375" style="168" bestFit="1" customWidth="1"/>
    <col min="419" max="419" width="6.3984375" style="168" bestFit="1" customWidth="1"/>
    <col min="420" max="420" width="9.3984375" style="168" bestFit="1" customWidth="1"/>
    <col min="421" max="421" width="11.59765625" style="168" bestFit="1" customWidth="1"/>
    <col min="422" max="422" width="9.3984375" style="168" bestFit="1" customWidth="1"/>
    <col min="423" max="423" width="11.59765625" style="168" bestFit="1" customWidth="1"/>
    <col min="424" max="424" width="12" style="168" bestFit="1" customWidth="1"/>
    <col min="425" max="425" width="9.3984375" style="168" bestFit="1" customWidth="1"/>
    <col min="426" max="426" width="10.796875" style="168" bestFit="1" customWidth="1"/>
    <col min="427" max="427" width="10.59765625" style="168" bestFit="1" customWidth="1"/>
    <col min="428" max="428" width="12.3984375" style="168" bestFit="1" customWidth="1"/>
    <col min="429" max="429" width="6.3984375" style="168" bestFit="1" customWidth="1"/>
    <col min="430" max="430" width="9.3984375" style="168" bestFit="1" customWidth="1"/>
    <col min="431" max="431" width="11.59765625" style="168" bestFit="1" customWidth="1"/>
    <col min="432" max="432" width="9.3984375" style="168" bestFit="1" customWidth="1"/>
    <col min="433" max="433" width="11.59765625" style="168" bestFit="1" customWidth="1"/>
    <col min="434" max="434" width="12" style="168" bestFit="1" customWidth="1"/>
    <col min="435" max="435" width="9.3984375" style="168" bestFit="1" customWidth="1"/>
    <col min="436" max="436" width="10.796875" style="168" bestFit="1" customWidth="1"/>
    <col min="437" max="437" width="10.59765625" style="168" bestFit="1" customWidth="1"/>
    <col min="438" max="438" width="12.3984375" style="168" bestFit="1" customWidth="1"/>
    <col min="439" max="439" width="6.3984375" style="168" bestFit="1" customWidth="1"/>
    <col min="440" max="440" width="9.3984375" style="168" bestFit="1" customWidth="1"/>
    <col min="441" max="441" width="11.59765625" style="168" bestFit="1" customWidth="1"/>
    <col min="442" max="442" width="9.3984375" style="168" bestFit="1" customWidth="1"/>
    <col min="443" max="443" width="11.59765625" style="168" bestFit="1" customWidth="1"/>
    <col min="444" max="444" width="12" style="168" bestFit="1" customWidth="1"/>
    <col min="445" max="445" width="9.3984375" style="168" bestFit="1" customWidth="1"/>
    <col min="446" max="446" width="10.796875" style="168" bestFit="1" customWidth="1"/>
    <col min="447" max="447" width="10.59765625" style="168" bestFit="1" customWidth="1"/>
    <col min="448" max="448" width="12.3984375" style="168" bestFit="1" customWidth="1"/>
    <col min="449" max="449" width="6.3984375" style="168" bestFit="1" customWidth="1"/>
    <col min="450" max="450" width="9.3984375" style="168" bestFit="1" customWidth="1"/>
    <col min="451" max="451" width="11.59765625" style="168" bestFit="1" customWidth="1"/>
    <col min="452" max="452" width="9.3984375" style="168" bestFit="1" customWidth="1"/>
    <col min="453" max="453" width="11.59765625" style="168" bestFit="1" customWidth="1"/>
    <col min="454" max="454" width="12" style="168" bestFit="1" customWidth="1"/>
    <col min="455" max="455" width="9.3984375" style="168" bestFit="1" customWidth="1"/>
    <col min="456" max="456" width="10.796875" style="168" bestFit="1" customWidth="1"/>
    <col min="457" max="457" width="10.59765625" style="168" bestFit="1" customWidth="1"/>
    <col min="458" max="458" width="12.3984375" style="168" bestFit="1" customWidth="1"/>
    <col min="459" max="459" width="6.3984375" style="168" bestFit="1" customWidth="1"/>
    <col min="460" max="460" width="9.3984375" style="168" bestFit="1" customWidth="1"/>
    <col min="461" max="461" width="11.59765625" style="168" bestFit="1" customWidth="1"/>
    <col min="462" max="462" width="9.3984375" style="168" bestFit="1" customWidth="1"/>
    <col min="463" max="463" width="11.59765625" style="168" bestFit="1" customWidth="1"/>
    <col min="464" max="464" width="12" style="168" bestFit="1" customWidth="1"/>
    <col min="465" max="465" width="9.3984375" style="168" bestFit="1" customWidth="1"/>
    <col min="466" max="16384" width="9.19921875" style="168"/>
  </cols>
  <sheetData>
    <row r="1" spans="1:465" s="134" customFormat="1" ht="12.75" customHeight="1" x14ac:dyDescent="0.5">
      <c r="A1" s="133" t="s">
        <v>159</v>
      </c>
      <c r="B1" s="572" t="s">
        <v>160</v>
      </c>
      <c r="C1" s="572"/>
      <c r="D1" s="572"/>
      <c r="E1" s="572"/>
      <c r="F1" s="572"/>
      <c r="G1" s="572"/>
      <c r="H1" s="572"/>
      <c r="I1" s="572"/>
      <c r="J1" s="572"/>
      <c r="K1" s="572"/>
      <c r="L1" s="572"/>
      <c r="M1" s="572"/>
      <c r="N1" s="572"/>
      <c r="O1" s="572"/>
      <c r="P1" s="572"/>
      <c r="Q1" s="572"/>
      <c r="R1" s="572"/>
      <c r="S1" s="336"/>
      <c r="T1" s="336"/>
      <c r="U1" s="336"/>
      <c r="V1" s="336"/>
      <c r="W1" s="336"/>
      <c r="X1" s="336"/>
    </row>
    <row r="2" spans="1:465" s="134" customFormat="1" ht="12.75" customHeight="1" x14ac:dyDescent="0.5">
      <c r="A2" s="133" t="s">
        <v>161</v>
      </c>
      <c r="B2" s="573"/>
      <c r="C2" s="573"/>
      <c r="D2" s="573"/>
      <c r="E2" s="574"/>
      <c r="F2" s="574"/>
      <c r="G2" s="574"/>
      <c r="H2" s="574"/>
      <c r="I2" s="574"/>
      <c r="J2" s="574"/>
      <c r="K2" s="574"/>
      <c r="L2" s="574"/>
      <c r="M2" s="574"/>
      <c r="N2" s="574"/>
      <c r="O2" s="574"/>
      <c r="P2" s="574"/>
      <c r="Q2" s="574"/>
      <c r="R2" s="574"/>
      <c r="S2" s="337"/>
      <c r="T2" s="337"/>
      <c r="U2" s="337"/>
      <c r="V2" s="337"/>
      <c r="W2" s="337"/>
      <c r="X2" s="337"/>
    </row>
    <row r="3" spans="1:465" s="134" customFormat="1" x14ac:dyDescent="0.25">
      <c r="B3" s="575" t="s">
        <v>162</v>
      </c>
      <c r="C3" s="577" t="s">
        <v>163</v>
      </c>
      <c r="D3" s="578"/>
      <c r="E3" s="569" t="s">
        <v>164</v>
      </c>
      <c r="F3" s="570"/>
      <c r="G3" s="570"/>
      <c r="H3" s="570"/>
      <c r="I3" s="570"/>
      <c r="J3" s="570"/>
      <c r="K3" s="570"/>
      <c r="L3" s="570"/>
      <c r="M3" s="570"/>
      <c r="N3" s="571"/>
      <c r="O3" s="569" t="s">
        <v>165</v>
      </c>
      <c r="P3" s="570"/>
      <c r="Q3" s="570"/>
      <c r="R3" s="570"/>
      <c r="S3" s="570"/>
      <c r="T3" s="570"/>
      <c r="U3" s="570"/>
      <c r="V3" s="570"/>
      <c r="W3" s="570"/>
      <c r="X3" s="571"/>
      <c r="Y3" s="569" t="s">
        <v>166</v>
      </c>
      <c r="Z3" s="570"/>
      <c r="AA3" s="570"/>
      <c r="AB3" s="570"/>
      <c r="AC3" s="570"/>
      <c r="AD3" s="570"/>
      <c r="AE3" s="570"/>
      <c r="AF3" s="570"/>
      <c r="AG3" s="570"/>
      <c r="AH3" s="571"/>
      <c r="AI3" s="569" t="s">
        <v>167</v>
      </c>
      <c r="AJ3" s="570"/>
      <c r="AK3" s="570"/>
      <c r="AL3" s="570"/>
      <c r="AM3" s="570"/>
      <c r="AN3" s="570"/>
      <c r="AO3" s="570"/>
      <c r="AP3" s="570"/>
      <c r="AQ3" s="570"/>
      <c r="AR3" s="571"/>
      <c r="AS3" s="569" t="s">
        <v>168</v>
      </c>
      <c r="AT3" s="570"/>
      <c r="AU3" s="570"/>
      <c r="AV3" s="570"/>
      <c r="AW3" s="570"/>
      <c r="AX3" s="570"/>
      <c r="AY3" s="570"/>
      <c r="AZ3" s="570"/>
      <c r="BA3" s="570"/>
      <c r="BB3" s="571"/>
      <c r="BC3" s="569" t="s">
        <v>169</v>
      </c>
      <c r="BD3" s="570"/>
      <c r="BE3" s="570"/>
      <c r="BF3" s="570"/>
      <c r="BG3" s="570"/>
      <c r="BH3" s="570"/>
      <c r="BI3" s="570"/>
      <c r="BJ3" s="570"/>
      <c r="BK3" s="570"/>
      <c r="BL3" s="571"/>
      <c r="BM3" s="569" t="s">
        <v>170</v>
      </c>
      <c r="BN3" s="570"/>
      <c r="BO3" s="570"/>
      <c r="BP3" s="570"/>
      <c r="BQ3" s="570"/>
      <c r="BR3" s="570"/>
      <c r="BS3" s="570"/>
      <c r="BT3" s="570"/>
      <c r="BU3" s="570"/>
      <c r="BV3" s="571"/>
      <c r="BW3" s="569" t="s">
        <v>171</v>
      </c>
      <c r="BX3" s="570"/>
      <c r="BY3" s="570"/>
      <c r="BZ3" s="570"/>
      <c r="CA3" s="570"/>
      <c r="CB3" s="570"/>
      <c r="CC3" s="570"/>
      <c r="CD3" s="570"/>
      <c r="CE3" s="570"/>
      <c r="CF3" s="571"/>
      <c r="CG3" s="569" t="s">
        <v>172</v>
      </c>
      <c r="CH3" s="570"/>
      <c r="CI3" s="570"/>
      <c r="CJ3" s="570"/>
      <c r="CK3" s="570"/>
      <c r="CL3" s="570"/>
      <c r="CM3" s="570"/>
      <c r="CN3" s="570"/>
      <c r="CO3" s="570"/>
      <c r="CP3" s="571"/>
      <c r="CQ3" s="569" t="s">
        <v>173</v>
      </c>
      <c r="CR3" s="570"/>
      <c r="CS3" s="570"/>
      <c r="CT3" s="570"/>
      <c r="CU3" s="570"/>
      <c r="CV3" s="570"/>
      <c r="CW3" s="570"/>
      <c r="CX3" s="570"/>
      <c r="CY3" s="570"/>
      <c r="CZ3" s="571"/>
      <c r="DA3" s="569" t="s">
        <v>174</v>
      </c>
      <c r="DB3" s="570"/>
      <c r="DC3" s="570" t="s">
        <v>175</v>
      </c>
      <c r="DD3" s="570"/>
      <c r="DE3" s="570"/>
      <c r="DF3" s="570"/>
      <c r="DG3" s="570"/>
      <c r="DH3" s="570"/>
      <c r="DI3" s="570" t="s">
        <v>175</v>
      </c>
      <c r="DJ3" s="571"/>
      <c r="DK3" s="569" t="s">
        <v>176</v>
      </c>
      <c r="DL3" s="570"/>
      <c r="DM3" s="570"/>
      <c r="DN3" s="570"/>
      <c r="DO3" s="570" t="s">
        <v>175</v>
      </c>
      <c r="DP3" s="570"/>
      <c r="DQ3" s="570"/>
      <c r="DR3" s="570"/>
      <c r="DS3" s="570"/>
      <c r="DT3" s="571"/>
      <c r="DU3" s="569" t="s">
        <v>177</v>
      </c>
      <c r="DV3" s="570"/>
      <c r="DW3" s="570"/>
      <c r="DX3" s="570"/>
      <c r="DY3" s="570"/>
      <c r="DZ3" s="570"/>
      <c r="EA3" s="570"/>
      <c r="EB3" s="570"/>
      <c r="EC3" s="570"/>
      <c r="ED3" s="571"/>
      <c r="EE3" s="569" t="s">
        <v>8</v>
      </c>
      <c r="EF3" s="570"/>
      <c r="EG3" s="570"/>
      <c r="EH3" s="570"/>
      <c r="EI3" s="570"/>
      <c r="EJ3" s="570"/>
      <c r="EK3" s="570"/>
      <c r="EL3" s="570"/>
      <c r="EM3" s="570"/>
      <c r="EN3" s="571"/>
      <c r="EO3" s="569" t="s">
        <v>178</v>
      </c>
      <c r="EP3" s="570"/>
      <c r="EQ3" s="570"/>
      <c r="ER3" s="570"/>
      <c r="ES3" s="570"/>
      <c r="ET3" s="570"/>
      <c r="EU3" s="570"/>
      <c r="EV3" s="570"/>
      <c r="EW3" s="570"/>
      <c r="EX3" s="571"/>
      <c r="EY3" s="569"/>
      <c r="EZ3" s="570"/>
      <c r="FA3" s="570"/>
      <c r="FB3" s="570"/>
      <c r="FC3" s="570"/>
      <c r="FD3" s="570"/>
      <c r="FE3" s="570"/>
      <c r="FF3" s="570"/>
      <c r="FG3" s="570"/>
      <c r="FH3" s="571"/>
      <c r="FI3" s="569"/>
      <c r="FJ3" s="570"/>
      <c r="FK3" s="570"/>
      <c r="FL3" s="570"/>
      <c r="FM3" s="570"/>
      <c r="FN3" s="570"/>
      <c r="FO3" s="570"/>
      <c r="FP3" s="570"/>
      <c r="FQ3" s="570"/>
      <c r="FR3" s="571"/>
      <c r="FS3" s="569"/>
      <c r="FT3" s="570"/>
      <c r="FU3" s="570"/>
      <c r="FV3" s="570"/>
      <c r="FW3" s="570"/>
      <c r="FX3" s="570"/>
      <c r="FY3" s="570"/>
      <c r="FZ3" s="570"/>
      <c r="GA3" s="570"/>
      <c r="GB3" s="571"/>
      <c r="GC3" s="569"/>
      <c r="GD3" s="570"/>
      <c r="GE3" s="570"/>
      <c r="GF3" s="570"/>
      <c r="GG3" s="570"/>
      <c r="GH3" s="570"/>
      <c r="GI3" s="570"/>
      <c r="GJ3" s="570"/>
      <c r="GK3" s="570"/>
      <c r="GL3" s="571"/>
      <c r="GM3" s="569"/>
      <c r="GN3" s="570"/>
      <c r="GO3" s="570"/>
      <c r="GP3" s="570"/>
      <c r="GQ3" s="570"/>
      <c r="GR3" s="570"/>
      <c r="GS3" s="570"/>
      <c r="GT3" s="570"/>
      <c r="GU3" s="570"/>
      <c r="GV3" s="571"/>
      <c r="GW3" s="569"/>
      <c r="GX3" s="570"/>
      <c r="GY3" s="570"/>
      <c r="GZ3" s="570"/>
      <c r="HA3" s="570"/>
      <c r="HB3" s="570"/>
      <c r="HC3" s="570"/>
      <c r="HD3" s="570"/>
      <c r="HE3" s="570"/>
      <c r="HF3" s="571"/>
      <c r="HG3" s="569"/>
      <c r="HH3" s="570"/>
      <c r="HI3" s="570"/>
      <c r="HJ3" s="570"/>
      <c r="HK3" s="570"/>
      <c r="HL3" s="570"/>
      <c r="HM3" s="570"/>
      <c r="HN3" s="570"/>
      <c r="HO3" s="570"/>
      <c r="HP3" s="571"/>
      <c r="HQ3" s="569"/>
      <c r="HR3" s="570"/>
      <c r="HS3" s="570"/>
      <c r="HT3" s="570"/>
      <c r="HU3" s="570"/>
      <c r="HV3" s="570"/>
      <c r="HW3" s="570"/>
      <c r="HX3" s="570"/>
      <c r="HY3" s="570"/>
      <c r="HZ3" s="571"/>
      <c r="IA3" s="569"/>
      <c r="IB3" s="570"/>
      <c r="IC3" s="570"/>
      <c r="ID3" s="570"/>
      <c r="IE3" s="570"/>
      <c r="IF3" s="570"/>
      <c r="IG3" s="570"/>
      <c r="IH3" s="570"/>
      <c r="II3" s="570"/>
      <c r="IJ3" s="571"/>
      <c r="IK3" s="569"/>
      <c r="IL3" s="570"/>
      <c r="IM3" s="570"/>
      <c r="IN3" s="570"/>
      <c r="IO3" s="570"/>
      <c r="IP3" s="570"/>
      <c r="IQ3" s="570"/>
      <c r="IR3" s="570"/>
      <c r="IS3" s="570"/>
      <c r="IT3" s="571"/>
      <c r="IU3" s="569"/>
      <c r="IV3" s="570"/>
      <c r="IW3" s="570"/>
      <c r="IX3" s="570"/>
      <c r="IY3" s="570"/>
      <c r="IZ3" s="570"/>
      <c r="JA3" s="570"/>
      <c r="JB3" s="570"/>
      <c r="JC3" s="570"/>
      <c r="JD3" s="571"/>
      <c r="JE3" s="569"/>
      <c r="JF3" s="570"/>
      <c r="JG3" s="570"/>
      <c r="JH3" s="570"/>
      <c r="JI3" s="570"/>
      <c r="JJ3" s="570"/>
      <c r="JK3" s="570"/>
      <c r="JL3" s="570"/>
      <c r="JM3" s="570"/>
      <c r="JN3" s="571"/>
      <c r="JO3" s="569"/>
      <c r="JP3" s="570"/>
      <c r="JQ3" s="570"/>
      <c r="JR3" s="570"/>
      <c r="JS3" s="570"/>
      <c r="JT3" s="570"/>
      <c r="JU3" s="570"/>
      <c r="JV3" s="570"/>
      <c r="JW3" s="570"/>
      <c r="JX3" s="571"/>
      <c r="JY3" s="569"/>
      <c r="JZ3" s="570"/>
      <c r="KA3" s="570"/>
      <c r="KB3" s="570"/>
      <c r="KC3" s="570"/>
      <c r="KD3" s="570"/>
      <c r="KE3" s="570"/>
      <c r="KF3" s="570"/>
      <c r="KG3" s="570"/>
      <c r="KH3" s="571"/>
      <c r="KI3" s="569"/>
      <c r="KJ3" s="570"/>
      <c r="KK3" s="570"/>
      <c r="KL3" s="570"/>
      <c r="KM3" s="570"/>
      <c r="KN3" s="570"/>
      <c r="KO3" s="570"/>
      <c r="KP3" s="570"/>
      <c r="KQ3" s="570"/>
      <c r="KR3" s="571"/>
      <c r="KS3" s="569"/>
      <c r="KT3" s="570"/>
      <c r="KU3" s="570"/>
      <c r="KV3" s="570"/>
      <c r="KW3" s="570"/>
      <c r="KX3" s="570"/>
      <c r="KY3" s="570"/>
      <c r="KZ3" s="570"/>
      <c r="LA3" s="570"/>
      <c r="LB3" s="571"/>
      <c r="LC3" s="569"/>
      <c r="LD3" s="570"/>
      <c r="LE3" s="570"/>
      <c r="LF3" s="570"/>
      <c r="LG3" s="570"/>
      <c r="LH3" s="570"/>
      <c r="LI3" s="570"/>
      <c r="LJ3" s="570"/>
      <c r="LK3" s="570"/>
      <c r="LL3" s="571"/>
      <c r="LM3" s="569"/>
      <c r="LN3" s="570"/>
      <c r="LO3" s="570"/>
      <c r="LP3" s="570"/>
      <c r="LQ3" s="570"/>
      <c r="LR3" s="570"/>
      <c r="LS3" s="570"/>
      <c r="LT3" s="570"/>
      <c r="LU3" s="570"/>
      <c r="LV3" s="571"/>
      <c r="LW3" s="569"/>
      <c r="LX3" s="570"/>
      <c r="LY3" s="570"/>
      <c r="LZ3" s="570"/>
      <c r="MA3" s="570"/>
      <c r="MB3" s="570"/>
      <c r="MC3" s="570"/>
      <c r="MD3" s="570"/>
      <c r="ME3" s="570"/>
      <c r="MF3" s="571"/>
      <c r="MG3" s="569"/>
      <c r="MH3" s="570"/>
      <c r="MI3" s="570"/>
      <c r="MJ3" s="570"/>
      <c r="MK3" s="570"/>
      <c r="ML3" s="570"/>
      <c r="MM3" s="570"/>
      <c r="MN3" s="570"/>
      <c r="MO3" s="570"/>
      <c r="MP3" s="571"/>
      <c r="MQ3" s="569"/>
      <c r="MR3" s="570"/>
      <c r="MS3" s="570"/>
      <c r="MT3" s="570"/>
      <c r="MU3" s="570"/>
      <c r="MV3" s="570"/>
      <c r="MW3" s="570"/>
      <c r="MX3" s="570"/>
      <c r="MY3" s="570"/>
      <c r="MZ3" s="571"/>
      <c r="NA3" s="569"/>
      <c r="NB3" s="570"/>
      <c r="NC3" s="570"/>
      <c r="ND3" s="570"/>
      <c r="NE3" s="570"/>
      <c r="NF3" s="570"/>
      <c r="NG3" s="570"/>
      <c r="NH3" s="570"/>
      <c r="NI3" s="570"/>
      <c r="NJ3" s="571"/>
      <c r="NK3" s="569"/>
      <c r="NL3" s="570"/>
      <c r="NM3" s="570"/>
      <c r="NN3" s="570"/>
      <c r="NO3" s="570"/>
      <c r="NP3" s="570"/>
      <c r="NQ3" s="570"/>
      <c r="NR3" s="570"/>
      <c r="NS3" s="570"/>
      <c r="NT3" s="571"/>
      <c r="NU3" s="569"/>
      <c r="NV3" s="570"/>
      <c r="NW3" s="570"/>
      <c r="NX3" s="570"/>
      <c r="NY3" s="570"/>
      <c r="NZ3" s="570"/>
      <c r="OA3" s="570"/>
      <c r="OB3" s="570"/>
      <c r="OC3" s="570"/>
      <c r="OD3" s="571"/>
      <c r="OE3" s="569"/>
      <c r="OF3" s="570"/>
      <c r="OG3" s="570"/>
      <c r="OH3" s="570"/>
      <c r="OI3" s="570"/>
      <c r="OJ3" s="570"/>
      <c r="OK3" s="570"/>
      <c r="OL3" s="570"/>
      <c r="OM3" s="570"/>
      <c r="ON3" s="571"/>
      <c r="OO3" s="569"/>
      <c r="OP3" s="570"/>
      <c r="OQ3" s="570"/>
      <c r="OR3" s="570"/>
      <c r="OS3" s="570"/>
      <c r="OT3" s="570"/>
      <c r="OU3" s="570"/>
      <c r="OV3" s="570"/>
      <c r="OW3" s="570"/>
      <c r="OX3" s="571"/>
      <c r="OY3" s="569"/>
      <c r="OZ3" s="570"/>
      <c r="PA3" s="570"/>
      <c r="PB3" s="570"/>
      <c r="PC3" s="570"/>
      <c r="PD3" s="570"/>
      <c r="PE3" s="570"/>
      <c r="PF3" s="570"/>
      <c r="PG3" s="570"/>
      <c r="PH3" s="571"/>
      <c r="PI3" s="569"/>
      <c r="PJ3" s="570"/>
      <c r="PK3" s="570"/>
      <c r="PL3" s="570"/>
      <c r="PM3" s="570"/>
      <c r="PN3" s="570"/>
      <c r="PO3" s="570"/>
      <c r="PP3" s="570"/>
      <c r="PQ3" s="570"/>
      <c r="PR3" s="571"/>
      <c r="PS3" s="569"/>
      <c r="PT3" s="570"/>
      <c r="PU3" s="570"/>
      <c r="PV3" s="570"/>
      <c r="PW3" s="570"/>
      <c r="PX3" s="570"/>
      <c r="PY3" s="570"/>
      <c r="PZ3" s="570"/>
      <c r="QA3" s="570"/>
      <c r="QB3" s="571"/>
      <c r="QC3" s="569"/>
      <c r="QD3" s="570"/>
      <c r="QE3" s="570"/>
      <c r="QF3" s="570"/>
      <c r="QG3" s="570"/>
      <c r="QH3" s="570"/>
      <c r="QI3" s="570"/>
      <c r="QJ3" s="570"/>
      <c r="QK3" s="570"/>
      <c r="QL3" s="571"/>
      <c r="QM3" s="569"/>
      <c r="QN3" s="570"/>
      <c r="QO3" s="570"/>
      <c r="QP3" s="570"/>
      <c r="QQ3" s="570"/>
      <c r="QR3" s="570"/>
      <c r="QS3" s="570"/>
      <c r="QT3" s="570"/>
      <c r="QU3" s="570"/>
      <c r="QV3" s="571"/>
      <c r="QW3" s="333"/>
    </row>
    <row r="4" spans="1:465" s="134" customFormat="1" x14ac:dyDescent="0.25">
      <c r="B4" s="576"/>
      <c r="C4" s="135" t="s">
        <v>39</v>
      </c>
      <c r="D4" s="135" t="s">
        <v>179</v>
      </c>
      <c r="E4" s="333" t="s">
        <v>180</v>
      </c>
      <c r="F4" s="334" t="s">
        <v>181</v>
      </c>
      <c r="G4" s="334" t="s">
        <v>52</v>
      </c>
      <c r="H4" s="334" t="s">
        <v>182</v>
      </c>
      <c r="I4" s="334" t="s">
        <v>68</v>
      </c>
      <c r="J4" s="334" t="s">
        <v>183</v>
      </c>
      <c r="K4" s="334" t="s">
        <v>184</v>
      </c>
      <c r="L4" s="334" t="s">
        <v>185</v>
      </c>
      <c r="M4" s="334" t="s">
        <v>186</v>
      </c>
      <c r="N4" s="335" t="s">
        <v>62</v>
      </c>
      <c r="O4" s="333" t="s">
        <v>180</v>
      </c>
      <c r="P4" s="334" t="s">
        <v>181</v>
      </c>
      <c r="Q4" s="334" t="s">
        <v>52</v>
      </c>
      <c r="R4" s="334" t="s">
        <v>182</v>
      </c>
      <c r="S4" s="334" t="s">
        <v>68</v>
      </c>
      <c r="T4" s="334" t="s">
        <v>183</v>
      </c>
      <c r="U4" s="334" t="s">
        <v>184</v>
      </c>
      <c r="V4" s="334" t="s">
        <v>185</v>
      </c>
      <c r="W4" s="334" t="s">
        <v>186</v>
      </c>
      <c r="X4" s="335" t="s">
        <v>62</v>
      </c>
      <c r="Y4" s="333" t="s">
        <v>180</v>
      </c>
      <c r="Z4" s="334" t="s">
        <v>181</v>
      </c>
      <c r="AA4" s="334" t="s">
        <v>52</v>
      </c>
      <c r="AB4" s="334" t="s">
        <v>182</v>
      </c>
      <c r="AC4" s="334" t="s">
        <v>68</v>
      </c>
      <c r="AD4" s="334" t="s">
        <v>183</v>
      </c>
      <c r="AE4" s="334" t="s">
        <v>184</v>
      </c>
      <c r="AF4" s="334" t="s">
        <v>185</v>
      </c>
      <c r="AG4" s="334" t="s">
        <v>186</v>
      </c>
      <c r="AH4" s="335" t="s">
        <v>62</v>
      </c>
      <c r="AI4" s="333" t="s">
        <v>180</v>
      </c>
      <c r="AJ4" s="334" t="s">
        <v>181</v>
      </c>
      <c r="AK4" s="334" t="s">
        <v>52</v>
      </c>
      <c r="AL4" s="334" t="s">
        <v>182</v>
      </c>
      <c r="AM4" s="334" t="s">
        <v>68</v>
      </c>
      <c r="AN4" s="334" t="s">
        <v>183</v>
      </c>
      <c r="AO4" s="334" t="s">
        <v>184</v>
      </c>
      <c r="AP4" s="334" t="s">
        <v>185</v>
      </c>
      <c r="AQ4" s="334" t="s">
        <v>186</v>
      </c>
      <c r="AR4" s="335" t="s">
        <v>62</v>
      </c>
      <c r="AS4" s="333" t="s">
        <v>180</v>
      </c>
      <c r="AT4" s="334" t="s">
        <v>181</v>
      </c>
      <c r="AU4" s="334" t="s">
        <v>52</v>
      </c>
      <c r="AV4" s="334" t="s">
        <v>182</v>
      </c>
      <c r="AW4" s="334" t="s">
        <v>68</v>
      </c>
      <c r="AX4" s="334" t="s">
        <v>183</v>
      </c>
      <c r="AY4" s="334" t="s">
        <v>184</v>
      </c>
      <c r="AZ4" s="334" t="s">
        <v>185</v>
      </c>
      <c r="BA4" s="334" t="s">
        <v>186</v>
      </c>
      <c r="BB4" s="335" t="s">
        <v>62</v>
      </c>
      <c r="BC4" s="333" t="s">
        <v>180</v>
      </c>
      <c r="BD4" s="334" t="s">
        <v>181</v>
      </c>
      <c r="BE4" s="334" t="s">
        <v>52</v>
      </c>
      <c r="BF4" s="334" t="s">
        <v>182</v>
      </c>
      <c r="BG4" s="334" t="s">
        <v>68</v>
      </c>
      <c r="BH4" s="334" t="s">
        <v>183</v>
      </c>
      <c r="BI4" s="334" t="s">
        <v>184</v>
      </c>
      <c r="BJ4" s="334" t="s">
        <v>185</v>
      </c>
      <c r="BK4" s="334" t="s">
        <v>186</v>
      </c>
      <c r="BL4" s="335" t="s">
        <v>62</v>
      </c>
      <c r="BM4" s="333" t="s">
        <v>180</v>
      </c>
      <c r="BN4" s="334" t="s">
        <v>181</v>
      </c>
      <c r="BO4" s="334" t="s">
        <v>52</v>
      </c>
      <c r="BP4" s="334" t="s">
        <v>182</v>
      </c>
      <c r="BQ4" s="334" t="s">
        <v>68</v>
      </c>
      <c r="BR4" s="334" t="s">
        <v>183</v>
      </c>
      <c r="BS4" s="334" t="s">
        <v>184</v>
      </c>
      <c r="BT4" s="334" t="s">
        <v>185</v>
      </c>
      <c r="BU4" s="334" t="s">
        <v>186</v>
      </c>
      <c r="BV4" s="335" t="s">
        <v>62</v>
      </c>
      <c r="BW4" s="333" t="s">
        <v>180</v>
      </c>
      <c r="BX4" s="334" t="s">
        <v>181</v>
      </c>
      <c r="BY4" s="334" t="s">
        <v>52</v>
      </c>
      <c r="BZ4" s="334" t="s">
        <v>182</v>
      </c>
      <c r="CA4" s="334" t="s">
        <v>68</v>
      </c>
      <c r="CB4" s="334" t="s">
        <v>183</v>
      </c>
      <c r="CC4" s="334" t="s">
        <v>184</v>
      </c>
      <c r="CD4" s="334" t="s">
        <v>185</v>
      </c>
      <c r="CE4" s="334" t="s">
        <v>186</v>
      </c>
      <c r="CF4" s="335" t="s">
        <v>62</v>
      </c>
      <c r="CG4" s="333" t="s">
        <v>180</v>
      </c>
      <c r="CH4" s="334" t="s">
        <v>181</v>
      </c>
      <c r="CI4" s="334" t="s">
        <v>52</v>
      </c>
      <c r="CJ4" s="334" t="s">
        <v>182</v>
      </c>
      <c r="CK4" s="334" t="s">
        <v>68</v>
      </c>
      <c r="CL4" s="334" t="s">
        <v>183</v>
      </c>
      <c r="CM4" s="334" t="s">
        <v>184</v>
      </c>
      <c r="CN4" s="334" t="s">
        <v>185</v>
      </c>
      <c r="CO4" s="334" t="s">
        <v>186</v>
      </c>
      <c r="CP4" s="335" t="s">
        <v>62</v>
      </c>
      <c r="CQ4" s="333" t="s">
        <v>180</v>
      </c>
      <c r="CR4" s="334" t="s">
        <v>181</v>
      </c>
      <c r="CS4" s="334" t="s">
        <v>52</v>
      </c>
      <c r="CT4" s="334" t="s">
        <v>182</v>
      </c>
      <c r="CU4" s="334" t="s">
        <v>68</v>
      </c>
      <c r="CV4" s="334" t="s">
        <v>183</v>
      </c>
      <c r="CW4" s="334" t="s">
        <v>184</v>
      </c>
      <c r="CX4" s="334" t="s">
        <v>185</v>
      </c>
      <c r="CY4" s="334" t="s">
        <v>186</v>
      </c>
      <c r="CZ4" s="335" t="s">
        <v>62</v>
      </c>
      <c r="DA4" s="333" t="s">
        <v>180</v>
      </c>
      <c r="DB4" s="334" t="s">
        <v>181</v>
      </c>
      <c r="DC4" s="334" t="s">
        <v>52</v>
      </c>
      <c r="DD4" s="334" t="s">
        <v>182</v>
      </c>
      <c r="DE4" s="334" t="s">
        <v>68</v>
      </c>
      <c r="DF4" s="334" t="s">
        <v>183</v>
      </c>
      <c r="DG4" s="334" t="s">
        <v>184</v>
      </c>
      <c r="DH4" s="334" t="s">
        <v>185</v>
      </c>
      <c r="DI4" s="334" t="s">
        <v>186</v>
      </c>
      <c r="DJ4" s="335" t="s">
        <v>62</v>
      </c>
      <c r="DK4" s="333" t="s">
        <v>180</v>
      </c>
      <c r="DL4" s="334" t="s">
        <v>181</v>
      </c>
      <c r="DM4" s="334" t="s">
        <v>52</v>
      </c>
      <c r="DN4" s="334" t="s">
        <v>182</v>
      </c>
      <c r="DO4" s="334" t="s">
        <v>68</v>
      </c>
      <c r="DP4" s="334" t="s">
        <v>183</v>
      </c>
      <c r="DQ4" s="334" t="s">
        <v>184</v>
      </c>
      <c r="DR4" s="334" t="s">
        <v>185</v>
      </c>
      <c r="DS4" s="334" t="s">
        <v>186</v>
      </c>
      <c r="DT4" s="335" t="s">
        <v>62</v>
      </c>
      <c r="DU4" s="333" t="s">
        <v>180</v>
      </c>
      <c r="DV4" s="334" t="s">
        <v>181</v>
      </c>
      <c r="DW4" s="334" t="s">
        <v>52</v>
      </c>
      <c r="DX4" s="334" t="s">
        <v>182</v>
      </c>
      <c r="DY4" s="334" t="s">
        <v>68</v>
      </c>
      <c r="DZ4" s="334" t="s">
        <v>183</v>
      </c>
      <c r="EA4" s="334" t="s">
        <v>184</v>
      </c>
      <c r="EB4" s="334" t="s">
        <v>185</v>
      </c>
      <c r="EC4" s="334" t="s">
        <v>186</v>
      </c>
      <c r="ED4" s="335" t="s">
        <v>62</v>
      </c>
      <c r="EE4" s="333" t="s">
        <v>180</v>
      </c>
      <c r="EF4" s="334" t="s">
        <v>181</v>
      </c>
      <c r="EG4" s="334" t="s">
        <v>52</v>
      </c>
      <c r="EH4" s="334" t="s">
        <v>182</v>
      </c>
      <c r="EI4" s="334" t="s">
        <v>68</v>
      </c>
      <c r="EJ4" s="334" t="s">
        <v>183</v>
      </c>
      <c r="EK4" s="334" t="s">
        <v>184</v>
      </c>
      <c r="EL4" s="334" t="s">
        <v>185</v>
      </c>
      <c r="EM4" s="334" t="s">
        <v>186</v>
      </c>
      <c r="EN4" s="335" t="s">
        <v>62</v>
      </c>
      <c r="EO4" s="333" t="s">
        <v>180</v>
      </c>
      <c r="EP4" s="334" t="s">
        <v>181</v>
      </c>
      <c r="EQ4" s="334" t="s">
        <v>52</v>
      </c>
      <c r="ER4" s="334" t="s">
        <v>182</v>
      </c>
      <c r="ES4" s="334" t="s">
        <v>68</v>
      </c>
      <c r="ET4" s="334" t="s">
        <v>183</v>
      </c>
      <c r="EU4" s="334" t="s">
        <v>184</v>
      </c>
      <c r="EV4" s="334" t="s">
        <v>185</v>
      </c>
      <c r="EW4" s="334" t="s">
        <v>186</v>
      </c>
      <c r="EX4" s="335" t="s">
        <v>62</v>
      </c>
      <c r="EY4" s="333" t="s">
        <v>180</v>
      </c>
      <c r="EZ4" s="334" t="s">
        <v>181</v>
      </c>
      <c r="FA4" s="334" t="s">
        <v>52</v>
      </c>
      <c r="FB4" s="334" t="s">
        <v>182</v>
      </c>
      <c r="FC4" s="334" t="s">
        <v>68</v>
      </c>
      <c r="FD4" s="334" t="s">
        <v>183</v>
      </c>
      <c r="FE4" s="334" t="s">
        <v>184</v>
      </c>
      <c r="FF4" s="334" t="s">
        <v>185</v>
      </c>
      <c r="FG4" s="334" t="s">
        <v>186</v>
      </c>
      <c r="FH4" s="335" t="s">
        <v>62</v>
      </c>
      <c r="FI4" s="333" t="s">
        <v>180</v>
      </c>
      <c r="FJ4" s="334" t="s">
        <v>181</v>
      </c>
      <c r="FK4" s="334" t="s">
        <v>52</v>
      </c>
      <c r="FL4" s="334" t="s">
        <v>182</v>
      </c>
      <c r="FM4" s="334" t="s">
        <v>68</v>
      </c>
      <c r="FN4" s="334" t="s">
        <v>183</v>
      </c>
      <c r="FO4" s="334" t="s">
        <v>184</v>
      </c>
      <c r="FP4" s="334" t="s">
        <v>185</v>
      </c>
      <c r="FQ4" s="334" t="s">
        <v>186</v>
      </c>
      <c r="FR4" s="335" t="s">
        <v>62</v>
      </c>
      <c r="FS4" s="333" t="s">
        <v>180</v>
      </c>
      <c r="FT4" s="334" t="s">
        <v>181</v>
      </c>
      <c r="FU4" s="334" t="s">
        <v>52</v>
      </c>
      <c r="FV4" s="334" t="s">
        <v>182</v>
      </c>
      <c r="FW4" s="334" t="s">
        <v>68</v>
      </c>
      <c r="FX4" s="334" t="s">
        <v>183</v>
      </c>
      <c r="FY4" s="334" t="s">
        <v>184</v>
      </c>
      <c r="FZ4" s="334" t="s">
        <v>185</v>
      </c>
      <c r="GA4" s="334" t="s">
        <v>186</v>
      </c>
      <c r="GB4" s="335" t="s">
        <v>62</v>
      </c>
      <c r="GC4" s="333" t="s">
        <v>180</v>
      </c>
      <c r="GD4" s="334" t="s">
        <v>181</v>
      </c>
      <c r="GE4" s="334" t="s">
        <v>52</v>
      </c>
      <c r="GF4" s="334" t="s">
        <v>182</v>
      </c>
      <c r="GG4" s="334" t="s">
        <v>68</v>
      </c>
      <c r="GH4" s="334" t="s">
        <v>183</v>
      </c>
      <c r="GI4" s="334" t="s">
        <v>184</v>
      </c>
      <c r="GJ4" s="334" t="s">
        <v>185</v>
      </c>
      <c r="GK4" s="334" t="s">
        <v>186</v>
      </c>
      <c r="GL4" s="335" t="s">
        <v>62</v>
      </c>
      <c r="GM4" s="333" t="s">
        <v>180</v>
      </c>
      <c r="GN4" s="334" t="s">
        <v>181</v>
      </c>
      <c r="GO4" s="334" t="s">
        <v>52</v>
      </c>
      <c r="GP4" s="334" t="s">
        <v>182</v>
      </c>
      <c r="GQ4" s="334" t="s">
        <v>68</v>
      </c>
      <c r="GR4" s="334" t="s">
        <v>183</v>
      </c>
      <c r="GS4" s="334" t="s">
        <v>184</v>
      </c>
      <c r="GT4" s="334" t="s">
        <v>185</v>
      </c>
      <c r="GU4" s="334" t="s">
        <v>186</v>
      </c>
      <c r="GV4" s="335" t="s">
        <v>62</v>
      </c>
      <c r="GW4" s="333" t="s">
        <v>180</v>
      </c>
      <c r="GX4" s="334" t="s">
        <v>181</v>
      </c>
      <c r="GY4" s="334" t="s">
        <v>52</v>
      </c>
      <c r="GZ4" s="334" t="s">
        <v>182</v>
      </c>
      <c r="HA4" s="334" t="s">
        <v>68</v>
      </c>
      <c r="HB4" s="334" t="s">
        <v>183</v>
      </c>
      <c r="HC4" s="334" t="s">
        <v>184</v>
      </c>
      <c r="HD4" s="334" t="s">
        <v>185</v>
      </c>
      <c r="HE4" s="334" t="s">
        <v>186</v>
      </c>
      <c r="HF4" s="335" t="s">
        <v>62</v>
      </c>
      <c r="HG4" s="333"/>
      <c r="HH4" s="334"/>
      <c r="HI4" s="334"/>
      <c r="HJ4" s="334"/>
      <c r="HK4" s="334"/>
      <c r="HL4" s="334"/>
      <c r="HM4" s="334"/>
      <c r="HN4" s="334"/>
      <c r="HO4" s="334"/>
      <c r="HP4" s="335"/>
      <c r="HQ4" s="333"/>
      <c r="HR4" s="334"/>
      <c r="HS4" s="334"/>
      <c r="HT4" s="334"/>
      <c r="HU4" s="334"/>
      <c r="HV4" s="334"/>
      <c r="HW4" s="334"/>
      <c r="HX4" s="334"/>
      <c r="HY4" s="334"/>
      <c r="HZ4" s="335"/>
      <c r="IA4" s="333"/>
      <c r="IB4" s="334"/>
      <c r="IC4" s="334"/>
      <c r="ID4" s="334"/>
      <c r="IE4" s="334"/>
      <c r="IF4" s="334"/>
      <c r="IG4" s="334"/>
      <c r="IH4" s="334"/>
      <c r="II4" s="334"/>
      <c r="IJ4" s="335"/>
      <c r="IK4" s="333"/>
      <c r="IL4" s="334"/>
      <c r="IM4" s="334"/>
      <c r="IN4" s="334"/>
      <c r="IO4" s="334"/>
      <c r="IP4" s="334"/>
      <c r="IQ4" s="334"/>
      <c r="IR4" s="334"/>
      <c r="IS4" s="334"/>
      <c r="IT4" s="335"/>
      <c r="IU4" s="333"/>
      <c r="IV4" s="334"/>
      <c r="IW4" s="334"/>
      <c r="IX4" s="334"/>
      <c r="IY4" s="334"/>
      <c r="IZ4" s="334"/>
      <c r="JA4" s="334"/>
      <c r="JB4" s="334"/>
      <c r="JC4" s="334"/>
      <c r="JD4" s="335"/>
      <c r="JE4" s="333"/>
      <c r="JF4" s="334"/>
      <c r="JG4" s="334"/>
      <c r="JH4" s="334"/>
      <c r="JI4" s="334"/>
      <c r="JJ4" s="334"/>
      <c r="JK4" s="334"/>
      <c r="JL4" s="334"/>
      <c r="JM4" s="334"/>
      <c r="JN4" s="335"/>
      <c r="JO4" s="333"/>
      <c r="JP4" s="334"/>
      <c r="JQ4" s="334"/>
      <c r="JR4" s="334"/>
      <c r="JS4" s="334"/>
      <c r="JT4" s="334"/>
      <c r="JU4" s="334"/>
      <c r="JV4" s="334"/>
      <c r="JW4" s="334"/>
      <c r="JX4" s="335"/>
      <c r="JY4" s="333"/>
      <c r="JZ4" s="334"/>
      <c r="KA4" s="334"/>
      <c r="KB4" s="334"/>
      <c r="KC4" s="334"/>
      <c r="KD4" s="334"/>
      <c r="KE4" s="334"/>
      <c r="KF4" s="334"/>
      <c r="KG4" s="334"/>
      <c r="KH4" s="335"/>
      <c r="KI4" s="333"/>
      <c r="KJ4" s="334"/>
      <c r="KK4" s="334"/>
      <c r="KL4" s="334"/>
      <c r="KM4" s="334"/>
      <c r="KN4" s="334"/>
      <c r="KO4" s="334"/>
      <c r="KP4" s="334"/>
      <c r="KQ4" s="334"/>
      <c r="KR4" s="335"/>
      <c r="KS4" s="333"/>
      <c r="KT4" s="334"/>
      <c r="KU4" s="334"/>
      <c r="KV4" s="334"/>
      <c r="KW4" s="334"/>
      <c r="KX4" s="334"/>
      <c r="KY4" s="334"/>
      <c r="KZ4" s="334"/>
      <c r="LA4" s="334"/>
      <c r="LB4" s="335"/>
      <c r="LC4" s="333"/>
      <c r="LD4" s="334"/>
      <c r="LE4" s="334"/>
      <c r="LF4" s="334"/>
      <c r="LG4" s="334"/>
      <c r="LH4" s="334"/>
      <c r="LI4" s="334"/>
      <c r="LJ4" s="334"/>
      <c r="LK4" s="334"/>
      <c r="LL4" s="335"/>
      <c r="LM4" s="333"/>
      <c r="LN4" s="334"/>
      <c r="LO4" s="334"/>
      <c r="LP4" s="334"/>
      <c r="LQ4" s="334"/>
      <c r="LR4" s="334"/>
      <c r="LS4" s="334"/>
      <c r="LT4" s="334"/>
      <c r="LU4" s="334"/>
      <c r="LV4" s="335"/>
      <c r="LW4" s="333"/>
      <c r="LX4" s="334"/>
      <c r="LY4" s="334"/>
      <c r="LZ4" s="334"/>
      <c r="MA4" s="334"/>
      <c r="MB4" s="334"/>
      <c r="MC4" s="334"/>
      <c r="MD4" s="334"/>
      <c r="ME4" s="334"/>
      <c r="MF4" s="335"/>
      <c r="MG4" s="333"/>
      <c r="MH4" s="334"/>
      <c r="MI4" s="334"/>
      <c r="MJ4" s="334"/>
      <c r="MK4" s="334"/>
      <c r="ML4" s="334"/>
      <c r="MM4" s="334"/>
      <c r="MN4" s="334"/>
      <c r="MO4" s="334"/>
      <c r="MP4" s="335"/>
      <c r="MQ4" s="333"/>
      <c r="MR4" s="334"/>
      <c r="MS4" s="334"/>
      <c r="MT4" s="334"/>
      <c r="MU4" s="334"/>
      <c r="MV4" s="334"/>
      <c r="MW4" s="334"/>
      <c r="MX4" s="334"/>
      <c r="MY4" s="334"/>
      <c r="MZ4" s="335"/>
      <c r="NA4" s="333"/>
      <c r="NB4" s="334"/>
      <c r="NC4" s="334"/>
      <c r="ND4" s="334"/>
      <c r="NE4" s="334"/>
      <c r="NF4" s="334"/>
      <c r="NG4" s="334"/>
      <c r="NH4" s="334"/>
      <c r="NI4" s="334"/>
      <c r="NJ4" s="335"/>
      <c r="NK4" s="333"/>
      <c r="NL4" s="334"/>
      <c r="NM4" s="334"/>
      <c r="NN4" s="334"/>
      <c r="NO4" s="334"/>
      <c r="NP4" s="334"/>
      <c r="NQ4" s="334"/>
      <c r="NR4" s="334"/>
      <c r="NS4" s="334"/>
      <c r="NT4" s="335"/>
      <c r="NU4" s="333"/>
      <c r="NV4" s="334"/>
      <c r="NW4" s="334"/>
      <c r="NX4" s="334"/>
      <c r="NY4" s="334"/>
      <c r="NZ4" s="334"/>
      <c r="OA4" s="334"/>
      <c r="OB4" s="334"/>
      <c r="OC4" s="334"/>
      <c r="OD4" s="335"/>
      <c r="OE4" s="333"/>
      <c r="OF4" s="334"/>
      <c r="OG4" s="334"/>
      <c r="OH4" s="334"/>
      <c r="OI4" s="334"/>
      <c r="OJ4" s="334"/>
      <c r="OK4" s="334"/>
      <c r="OL4" s="334"/>
      <c r="OM4" s="334"/>
      <c r="ON4" s="335"/>
      <c r="OO4" s="333"/>
      <c r="OP4" s="334"/>
      <c r="OQ4" s="334"/>
      <c r="OR4" s="334"/>
      <c r="OS4" s="334"/>
      <c r="OT4" s="334"/>
      <c r="OU4" s="334"/>
      <c r="OV4" s="334"/>
      <c r="OW4" s="334"/>
      <c r="OX4" s="335"/>
      <c r="OY4" s="333"/>
      <c r="OZ4" s="334"/>
      <c r="PA4" s="334"/>
      <c r="PB4" s="334"/>
      <c r="PC4" s="334"/>
      <c r="PD4" s="334"/>
      <c r="PE4" s="334"/>
      <c r="PF4" s="334"/>
      <c r="PG4" s="334"/>
      <c r="PH4" s="335"/>
      <c r="PI4" s="333"/>
      <c r="PJ4" s="334"/>
      <c r="PK4" s="334"/>
      <c r="PL4" s="334"/>
      <c r="PM4" s="334"/>
      <c r="PN4" s="334"/>
      <c r="PO4" s="334"/>
      <c r="PP4" s="334"/>
      <c r="PQ4" s="334"/>
      <c r="PR4" s="335"/>
      <c r="PS4" s="333"/>
      <c r="PT4" s="334"/>
      <c r="PU4" s="334"/>
      <c r="PV4" s="334"/>
      <c r="PW4" s="334"/>
      <c r="PX4" s="334"/>
      <c r="PY4" s="334"/>
      <c r="PZ4" s="334"/>
      <c r="QA4" s="334"/>
      <c r="QB4" s="335"/>
      <c r="QC4" s="333"/>
      <c r="QD4" s="334"/>
      <c r="QE4" s="334"/>
      <c r="QF4" s="334"/>
      <c r="QG4" s="334"/>
      <c r="QH4" s="334"/>
      <c r="QI4" s="334"/>
      <c r="QJ4" s="334"/>
      <c r="QK4" s="334"/>
      <c r="QL4" s="335"/>
      <c r="QM4" s="333"/>
      <c r="QN4" s="334"/>
      <c r="QO4" s="334"/>
      <c r="QP4" s="334"/>
      <c r="QQ4" s="334"/>
      <c r="QR4" s="334"/>
      <c r="QS4" s="334"/>
      <c r="QT4" s="334"/>
      <c r="QU4" s="334"/>
      <c r="QV4" s="335"/>
      <c r="QW4" s="333"/>
    </row>
    <row r="5" spans="1:465" s="134" customFormat="1" ht="3.75" customHeight="1" x14ac:dyDescent="0.25">
      <c r="B5" s="136"/>
      <c r="C5" s="136"/>
      <c r="D5" s="136"/>
      <c r="E5" s="338"/>
      <c r="F5" s="137"/>
      <c r="G5" s="137"/>
      <c r="H5" s="137"/>
      <c r="I5" s="137"/>
      <c r="J5" s="137"/>
      <c r="K5" s="137"/>
      <c r="L5" s="137"/>
      <c r="M5" s="137"/>
      <c r="N5" s="339"/>
      <c r="O5" s="338"/>
      <c r="P5" s="137"/>
      <c r="Q5" s="137"/>
      <c r="R5" s="137"/>
      <c r="S5" s="137"/>
      <c r="T5" s="137"/>
      <c r="U5" s="137"/>
      <c r="V5" s="137"/>
      <c r="W5" s="137"/>
      <c r="X5" s="339"/>
      <c r="Y5" s="338"/>
      <c r="Z5" s="137"/>
      <c r="AA5" s="137"/>
      <c r="AB5" s="137"/>
      <c r="AC5" s="137"/>
      <c r="AD5" s="137"/>
      <c r="AE5" s="137"/>
      <c r="AF5" s="137"/>
      <c r="AG5" s="137"/>
      <c r="AH5" s="339"/>
      <c r="AI5" s="338"/>
      <c r="AJ5" s="137"/>
      <c r="AK5" s="137"/>
      <c r="AL5" s="137"/>
      <c r="AM5" s="137"/>
      <c r="AN5" s="137"/>
      <c r="AO5" s="137"/>
      <c r="AP5" s="137"/>
      <c r="AQ5" s="137"/>
      <c r="AR5" s="339"/>
      <c r="AS5" s="338"/>
      <c r="AT5" s="137"/>
      <c r="AU5" s="137"/>
      <c r="AV5" s="137"/>
      <c r="AW5" s="137"/>
      <c r="AX5" s="137"/>
      <c r="AY5" s="137"/>
      <c r="AZ5" s="137"/>
      <c r="BA5" s="137"/>
      <c r="BB5" s="339"/>
      <c r="BC5" s="338"/>
      <c r="BD5" s="137"/>
      <c r="BE5" s="137"/>
      <c r="BF5" s="137"/>
      <c r="BG5" s="137"/>
      <c r="BH5" s="137"/>
      <c r="BI5" s="137"/>
      <c r="BJ5" s="137"/>
      <c r="BK5" s="137"/>
      <c r="BL5" s="339"/>
      <c r="BM5" s="338"/>
      <c r="BN5" s="137"/>
      <c r="BO5" s="137"/>
      <c r="BP5" s="137"/>
      <c r="BQ5" s="137"/>
      <c r="BR5" s="137"/>
      <c r="BS5" s="137"/>
      <c r="BT5" s="137"/>
      <c r="BU5" s="137"/>
      <c r="BV5" s="339"/>
      <c r="BW5" s="338"/>
      <c r="BX5" s="137"/>
      <c r="BY5" s="137"/>
      <c r="BZ5" s="137"/>
      <c r="CA5" s="137"/>
      <c r="CB5" s="137"/>
      <c r="CC5" s="137"/>
      <c r="CD5" s="137"/>
      <c r="CE5" s="137"/>
      <c r="CF5" s="339"/>
      <c r="CG5" s="338"/>
      <c r="CH5" s="137"/>
      <c r="CI5" s="137"/>
      <c r="CJ5" s="137"/>
      <c r="CK5" s="137"/>
      <c r="CL5" s="137"/>
      <c r="CM5" s="137"/>
      <c r="CN5" s="137"/>
      <c r="CO5" s="137"/>
      <c r="CP5" s="339"/>
      <c r="CQ5" s="338"/>
      <c r="CR5" s="137"/>
      <c r="CS5" s="137"/>
      <c r="CT5" s="137"/>
      <c r="CU5" s="137"/>
      <c r="CV5" s="137"/>
      <c r="CW5" s="137"/>
      <c r="CX5" s="137"/>
      <c r="CY5" s="137"/>
      <c r="CZ5" s="339"/>
      <c r="DA5" s="338"/>
      <c r="DB5" s="137"/>
      <c r="DC5" s="137"/>
      <c r="DD5" s="137"/>
      <c r="DE5" s="137"/>
      <c r="DF5" s="137"/>
      <c r="DG5" s="137"/>
      <c r="DH5" s="137"/>
      <c r="DI5" s="137"/>
      <c r="DJ5" s="339"/>
      <c r="DK5" s="338"/>
      <c r="DL5" s="137"/>
      <c r="DM5" s="137"/>
      <c r="DN5" s="137"/>
      <c r="DO5" s="137"/>
      <c r="DP5" s="137"/>
      <c r="DQ5" s="137"/>
      <c r="DR5" s="137"/>
      <c r="DS5" s="137"/>
      <c r="DT5" s="339"/>
      <c r="DU5" s="338"/>
      <c r="DV5" s="137"/>
      <c r="DW5" s="137"/>
      <c r="DX5" s="137"/>
      <c r="DY5" s="137"/>
      <c r="DZ5" s="137"/>
      <c r="EA5" s="137"/>
      <c r="EB5" s="137"/>
      <c r="EC5" s="137"/>
      <c r="ED5" s="339"/>
      <c r="EE5" s="338"/>
      <c r="EF5" s="137"/>
      <c r="EG5" s="137"/>
      <c r="EH5" s="137"/>
      <c r="EI5" s="137"/>
      <c r="EJ5" s="137"/>
      <c r="EK5" s="137"/>
      <c r="EL5" s="137"/>
      <c r="EM5" s="137"/>
      <c r="EN5" s="339"/>
      <c r="EO5" s="338"/>
      <c r="EP5" s="137"/>
      <c r="EQ5" s="137"/>
      <c r="ER5" s="137"/>
      <c r="ES5" s="137"/>
      <c r="ET5" s="137"/>
      <c r="EU5" s="137"/>
      <c r="EV5" s="137"/>
      <c r="EW5" s="137"/>
      <c r="EX5" s="339"/>
      <c r="EY5" s="338"/>
      <c r="EZ5" s="137"/>
      <c r="FA5" s="137"/>
      <c r="FB5" s="137"/>
      <c r="FC5" s="137"/>
      <c r="FD5" s="137"/>
      <c r="FE5" s="137"/>
      <c r="FF5" s="137"/>
      <c r="FG5" s="137"/>
      <c r="FH5" s="339"/>
      <c r="FI5" s="338"/>
      <c r="FJ5" s="137"/>
      <c r="FK5" s="137"/>
      <c r="FL5" s="137"/>
      <c r="FM5" s="137"/>
      <c r="FN5" s="137"/>
      <c r="FO5" s="137"/>
      <c r="FP5" s="137"/>
      <c r="FQ5" s="137"/>
      <c r="FR5" s="339"/>
      <c r="FS5" s="338"/>
      <c r="FT5" s="137"/>
      <c r="FU5" s="137"/>
      <c r="FV5" s="137"/>
      <c r="FW5" s="137"/>
      <c r="FX5" s="137"/>
      <c r="FY5" s="137"/>
      <c r="FZ5" s="137"/>
      <c r="GA5" s="137"/>
      <c r="GB5" s="339"/>
      <c r="GC5" s="338"/>
      <c r="GD5" s="137"/>
      <c r="GE5" s="137"/>
      <c r="GF5" s="137"/>
      <c r="GG5" s="137"/>
      <c r="GH5" s="137"/>
      <c r="GI5" s="137"/>
      <c r="GJ5" s="137"/>
      <c r="GK5" s="137"/>
      <c r="GL5" s="339"/>
      <c r="GM5" s="338"/>
      <c r="GN5" s="137"/>
      <c r="GO5" s="137"/>
      <c r="GP5" s="137"/>
      <c r="GQ5" s="137"/>
      <c r="GR5" s="137"/>
      <c r="GS5" s="137"/>
      <c r="GT5" s="137"/>
      <c r="GU5" s="137"/>
      <c r="GV5" s="339"/>
      <c r="GW5" s="338"/>
      <c r="GX5" s="137"/>
      <c r="GY5" s="137"/>
      <c r="GZ5" s="137"/>
      <c r="HA5" s="137"/>
      <c r="HB5" s="137"/>
      <c r="HC5" s="137"/>
      <c r="HD5" s="137"/>
      <c r="HE5" s="137"/>
      <c r="HF5" s="339"/>
      <c r="HG5" s="338"/>
      <c r="HH5" s="137"/>
      <c r="HI5" s="137"/>
      <c r="HJ5" s="137"/>
      <c r="HK5" s="137"/>
      <c r="HL5" s="137"/>
      <c r="HM5" s="137"/>
      <c r="HN5" s="137"/>
      <c r="HO5" s="137"/>
      <c r="HP5" s="339"/>
      <c r="HQ5" s="338"/>
      <c r="HR5" s="137"/>
      <c r="HS5" s="137"/>
      <c r="HT5" s="137"/>
      <c r="HU5" s="137"/>
      <c r="HV5" s="137"/>
      <c r="HW5" s="137"/>
      <c r="HX5" s="137"/>
      <c r="HY5" s="137"/>
      <c r="HZ5" s="339"/>
      <c r="IA5" s="338"/>
      <c r="IB5" s="137"/>
      <c r="IC5" s="137"/>
      <c r="ID5" s="137"/>
      <c r="IE5" s="137"/>
      <c r="IF5" s="137"/>
      <c r="IG5" s="137"/>
      <c r="IH5" s="137"/>
      <c r="II5" s="137"/>
      <c r="IJ5" s="339"/>
      <c r="IK5" s="338"/>
      <c r="IL5" s="137"/>
      <c r="IM5" s="137"/>
      <c r="IN5" s="137"/>
      <c r="IO5" s="137"/>
      <c r="IP5" s="137"/>
      <c r="IQ5" s="137"/>
      <c r="IR5" s="137"/>
      <c r="IS5" s="137"/>
      <c r="IT5" s="339"/>
      <c r="IU5" s="338"/>
      <c r="IV5" s="137"/>
      <c r="IW5" s="137"/>
      <c r="IX5" s="137"/>
      <c r="IY5" s="137"/>
      <c r="IZ5" s="137"/>
      <c r="JA5" s="137"/>
      <c r="JB5" s="137"/>
      <c r="JC5" s="137"/>
      <c r="JD5" s="339"/>
      <c r="JE5" s="338"/>
      <c r="JF5" s="137"/>
      <c r="JG5" s="137"/>
      <c r="JH5" s="137"/>
      <c r="JI5" s="137"/>
      <c r="JJ5" s="137"/>
      <c r="JK5" s="137"/>
      <c r="JL5" s="137"/>
      <c r="JM5" s="137"/>
      <c r="JN5" s="339"/>
      <c r="JO5" s="338"/>
      <c r="JP5" s="137"/>
      <c r="JQ5" s="137"/>
      <c r="JR5" s="137"/>
      <c r="JS5" s="137"/>
      <c r="JT5" s="137"/>
      <c r="JU5" s="137"/>
      <c r="JV5" s="137"/>
      <c r="JW5" s="137"/>
      <c r="JX5" s="339"/>
      <c r="JY5" s="338"/>
      <c r="JZ5" s="137"/>
      <c r="KA5" s="137"/>
      <c r="KB5" s="137"/>
      <c r="KC5" s="137"/>
      <c r="KD5" s="137"/>
      <c r="KE5" s="137"/>
      <c r="KF5" s="137"/>
      <c r="KG5" s="137"/>
      <c r="KH5" s="339"/>
      <c r="KI5" s="338"/>
      <c r="KJ5" s="137"/>
      <c r="KK5" s="137"/>
      <c r="KL5" s="137"/>
      <c r="KM5" s="137"/>
      <c r="KN5" s="137"/>
      <c r="KO5" s="137"/>
      <c r="KP5" s="137"/>
      <c r="KQ5" s="137"/>
      <c r="KR5" s="339"/>
      <c r="KS5" s="338"/>
      <c r="KT5" s="137"/>
      <c r="KU5" s="137"/>
      <c r="KV5" s="137"/>
      <c r="KW5" s="137"/>
      <c r="KX5" s="137"/>
      <c r="KY5" s="137"/>
      <c r="KZ5" s="137"/>
      <c r="LA5" s="137"/>
      <c r="LB5" s="339"/>
      <c r="LC5" s="338"/>
      <c r="LD5" s="137"/>
      <c r="LE5" s="137"/>
      <c r="LF5" s="137"/>
      <c r="LG5" s="137"/>
      <c r="LH5" s="137"/>
      <c r="LI5" s="137"/>
      <c r="LJ5" s="137"/>
      <c r="LK5" s="137"/>
      <c r="LL5" s="339"/>
      <c r="LM5" s="338"/>
      <c r="LN5" s="137"/>
      <c r="LO5" s="137"/>
      <c r="LP5" s="137"/>
      <c r="LQ5" s="137"/>
      <c r="LR5" s="137"/>
      <c r="LS5" s="137"/>
      <c r="LT5" s="137"/>
      <c r="LU5" s="137"/>
      <c r="LV5" s="339"/>
      <c r="LW5" s="338"/>
      <c r="LX5" s="137"/>
      <c r="LY5" s="137"/>
      <c r="LZ5" s="137"/>
      <c r="MA5" s="137"/>
      <c r="MB5" s="137"/>
      <c r="MC5" s="137"/>
      <c r="MD5" s="137"/>
      <c r="ME5" s="137"/>
      <c r="MF5" s="339"/>
      <c r="MG5" s="338"/>
      <c r="MH5" s="137"/>
      <c r="MI5" s="137"/>
      <c r="MJ5" s="137"/>
      <c r="MK5" s="137"/>
      <c r="ML5" s="137"/>
      <c r="MM5" s="137"/>
      <c r="MN5" s="137"/>
      <c r="MO5" s="137"/>
      <c r="MP5" s="339"/>
      <c r="MQ5" s="338"/>
      <c r="MR5" s="137"/>
      <c r="MS5" s="137"/>
      <c r="MT5" s="137"/>
      <c r="MU5" s="137"/>
      <c r="MV5" s="137"/>
      <c r="MW5" s="137"/>
      <c r="MX5" s="137"/>
      <c r="MY5" s="137"/>
      <c r="MZ5" s="339"/>
      <c r="NA5" s="338"/>
      <c r="NB5" s="137"/>
      <c r="NC5" s="137"/>
      <c r="ND5" s="137"/>
      <c r="NE5" s="137"/>
      <c r="NF5" s="137"/>
      <c r="NG5" s="137"/>
      <c r="NH5" s="137"/>
      <c r="NI5" s="137"/>
      <c r="NJ5" s="339"/>
      <c r="NK5" s="338"/>
      <c r="NL5" s="137"/>
      <c r="NM5" s="137"/>
      <c r="NN5" s="137"/>
      <c r="NO5" s="137"/>
      <c r="NP5" s="137"/>
      <c r="NQ5" s="137"/>
      <c r="NR5" s="137"/>
      <c r="NS5" s="137"/>
      <c r="NT5" s="339"/>
      <c r="NU5" s="338"/>
      <c r="NV5" s="137"/>
      <c r="NW5" s="137"/>
      <c r="NX5" s="137"/>
      <c r="NY5" s="137"/>
      <c r="NZ5" s="137"/>
      <c r="OA5" s="137"/>
      <c r="OB5" s="137"/>
      <c r="OC5" s="137"/>
      <c r="OD5" s="339"/>
      <c r="OE5" s="338"/>
      <c r="OF5" s="137"/>
      <c r="OG5" s="137"/>
      <c r="OH5" s="137"/>
      <c r="OI5" s="137"/>
      <c r="OJ5" s="137"/>
      <c r="OK5" s="137"/>
      <c r="OL5" s="137"/>
      <c r="OM5" s="137"/>
      <c r="ON5" s="339"/>
      <c r="OO5" s="338"/>
      <c r="OP5" s="137"/>
      <c r="OQ5" s="137"/>
      <c r="OR5" s="137"/>
      <c r="OS5" s="137"/>
      <c r="OT5" s="137"/>
      <c r="OU5" s="137"/>
      <c r="OV5" s="137"/>
      <c r="OW5" s="137"/>
      <c r="OX5" s="339"/>
      <c r="OY5" s="338"/>
      <c r="OZ5" s="137"/>
      <c r="PA5" s="137"/>
      <c r="PB5" s="137"/>
      <c r="PC5" s="137"/>
      <c r="PD5" s="137"/>
      <c r="PE5" s="137"/>
      <c r="PF5" s="137"/>
      <c r="PG5" s="137"/>
      <c r="PH5" s="339"/>
      <c r="PI5" s="338"/>
      <c r="PJ5" s="137"/>
      <c r="PK5" s="137"/>
      <c r="PL5" s="137"/>
      <c r="PM5" s="137"/>
      <c r="PN5" s="137"/>
      <c r="PO5" s="137"/>
      <c r="PP5" s="137"/>
      <c r="PQ5" s="137"/>
      <c r="PR5" s="339"/>
      <c r="PS5" s="338"/>
      <c r="PT5" s="137"/>
      <c r="PU5" s="137"/>
      <c r="PV5" s="137"/>
      <c r="PW5" s="137"/>
      <c r="PX5" s="137"/>
      <c r="PY5" s="137"/>
      <c r="PZ5" s="137"/>
      <c r="QA5" s="137"/>
      <c r="QB5" s="339"/>
      <c r="QC5" s="338"/>
      <c r="QD5" s="137"/>
      <c r="QE5" s="137"/>
      <c r="QF5" s="137"/>
      <c r="QG5" s="137"/>
      <c r="QH5" s="137"/>
      <c r="QI5" s="137"/>
      <c r="QJ5" s="137"/>
      <c r="QK5" s="137"/>
      <c r="QL5" s="339"/>
      <c r="QM5" s="338"/>
      <c r="QN5" s="137"/>
      <c r="QO5" s="137"/>
      <c r="QP5" s="137"/>
      <c r="QQ5" s="137"/>
      <c r="QR5" s="137"/>
      <c r="QS5" s="137"/>
      <c r="QT5" s="137"/>
      <c r="QU5" s="137"/>
      <c r="QV5" s="339"/>
      <c r="QW5" s="338"/>
    </row>
    <row r="6" spans="1:465" s="138" customFormat="1" x14ac:dyDescent="0.25">
      <c r="B6" s="139">
        <v>17</v>
      </c>
      <c r="C6" s="139">
        <v>0.1</v>
      </c>
      <c r="D6" s="139">
        <f>C6</f>
        <v>0.1</v>
      </c>
      <c r="E6" s="140">
        <v>1</v>
      </c>
      <c r="F6" s="141">
        <v>35</v>
      </c>
      <c r="G6" s="141">
        <f t="shared" ref="G6:G8" si="0">(E6/100)*F6</f>
        <v>0.35000000000000003</v>
      </c>
      <c r="H6" s="141">
        <v>70</v>
      </c>
      <c r="I6" s="141">
        <f t="shared" ref="I6:I8" si="1">IFERROR(H6/G6," ")</f>
        <v>199.99999999999997</v>
      </c>
      <c r="J6" s="151">
        <f t="shared" ref="J6:J8" si="2">(E6/100)*7</f>
        <v>7.0000000000000007E-2</v>
      </c>
      <c r="K6" s="151">
        <f t="shared" ref="K6:K8" si="3">J6</f>
        <v>7.0000000000000007E-2</v>
      </c>
      <c r="L6" s="151">
        <f t="shared" ref="L6:L8" si="4">((E6/100)*7)*((100-$D$9)/100)</f>
        <v>6.993000000000002E-2</v>
      </c>
      <c r="M6" s="151">
        <f t="shared" ref="M6:M8" si="5">L6</f>
        <v>6.993000000000002E-2</v>
      </c>
      <c r="N6" s="142">
        <v>1407</v>
      </c>
      <c r="O6" s="140"/>
      <c r="P6" s="141"/>
      <c r="Q6" s="141"/>
      <c r="R6" s="141">
        <v>70</v>
      </c>
      <c r="S6" s="141"/>
      <c r="T6" s="141"/>
      <c r="U6" s="141"/>
      <c r="V6" s="141"/>
      <c r="W6" s="141"/>
      <c r="X6" s="142">
        <v>1407</v>
      </c>
      <c r="Y6" s="140"/>
      <c r="Z6" s="141"/>
      <c r="AA6" s="141"/>
      <c r="AB6" s="141">
        <v>70</v>
      </c>
      <c r="AC6" s="141"/>
      <c r="AD6" s="141"/>
      <c r="AE6" s="141"/>
      <c r="AF6" s="141"/>
      <c r="AG6" s="141"/>
      <c r="AH6" s="142">
        <v>1421</v>
      </c>
      <c r="AI6" s="140"/>
      <c r="AJ6" s="141"/>
      <c r="AK6" s="141"/>
      <c r="AL6" s="141">
        <v>70</v>
      </c>
      <c r="AM6" s="141"/>
      <c r="AN6" s="141"/>
      <c r="AO6" s="141"/>
      <c r="AP6" s="141"/>
      <c r="AQ6" s="141"/>
      <c r="AR6" s="142">
        <v>1520</v>
      </c>
      <c r="AS6" s="140"/>
      <c r="AT6" s="141"/>
      <c r="AU6" s="141"/>
      <c r="AV6" s="141">
        <v>70</v>
      </c>
      <c r="AW6" s="141"/>
      <c r="AX6" s="141"/>
      <c r="AY6" s="141"/>
      <c r="AZ6" s="141"/>
      <c r="BA6" s="141"/>
      <c r="BB6" s="143"/>
      <c r="BC6" s="140"/>
      <c r="BD6" s="141"/>
      <c r="BE6" s="141"/>
      <c r="BF6" s="141">
        <v>70</v>
      </c>
      <c r="BG6" s="141"/>
      <c r="BH6" s="141"/>
      <c r="BI6" s="141"/>
      <c r="BJ6" s="141"/>
      <c r="BK6" s="141"/>
      <c r="BL6" s="142">
        <v>1440</v>
      </c>
      <c r="BM6" s="140"/>
      <c r="BN6" s="141"/>
      <c r="BO6" s="141"/>
      <c r="BP6" s="141">
        <v>70</v>
      </c>
      <c r="BQ6" s="141"/>
      <c r="BR6" s="141"/>
      <c r="BS6" s="141"/>
      <c r="BT6" s="141"/>
      <c r="BU6" s="141"/>
      <c r="BV6" s="142">
        <v>1420</v>
      </c>
      <c r="BW6" s="140"/>
      <c r="BX6" s="141"/>
      <c r="BY6" s="141"/>
      <c r="BZ6" s="141">
        <v>70</v>
      </c>
      <c r="CA6" s="141"/>
      <c r="CB6" s="141"/>
      <c r="CC6" s="141"/>
      <c r="CD6" s="141"/>
      <c r="CE6" s="141"/>
      <c r="CF6" s="142">
        <v>1420</v>
      </c>
      <c r="CG6" s="140"/>
      <c r="CH6" s="141"/>
      <c r="CI6" s="141"/>
      <c r="CJ6" s="141">
        <v>70</v>
      </c>
      <c r="CK6" s="141"/>
      <c r="CL6" s="141"/>
      <c r="CM6" s="141"/>
      <c r="CN6" s="141"/>
      <c r="CO6" s="141"/>
      <c r="CP6" s="142">
        <v>1420</v>
      </c>
      <c r="CQ6" s="140">
        <v>1</v>
      </c>
      <c r="CR6" s="141">
        <v>35</v>
      </c>
      <c r="CS6" s="141">
        <f t="shared" ref="CS6:CS8" si="6">(CQ6/100)*CR6</f>
        <v>0.35000000000000003</v>
      </c>
      <c r="CT6" s="141">
        <v>70</v>
      </c>
      <c r="CU6" s="141">
        <f t="shared" ref="CU6:CU8" si="7">CT6/CS6</f>
        <v>199.99999999999997</v>
      </c>
      <c r="CV6" s="151">
        <f t="shared" ref="CV6:CV8" si="8">(CQ6/100)*7</f>
        <v>7.0000000000000007E-2</v>
      </c>
      <c r="CW6" s="151">
        <f t="shared" ref="CW6:CW8" si="9">CV6</f>
        <v>7.0000000000000007E-2</v>
      </c>
      <c r="CX6" s="151">
        <f t="shared" ref="CX6:CX8" si="10">((CQ6/100)*7)*((100-$D$9)/100)</f>
        <v>6.993000000000002E-2</v>
      </c>
      <c r="CY6" s="151">
        <f t="shared" ref="CY6:CY8" si="11">CX6</f>
        <v>6.993000000000002E-2</v>
      </c>
      <c r="CZ6" s="142">
        <v>1270</v>
      </c>
      <c r="DA6" s="140"/>
      <c r="DB6" s="141"/>
      <c r="DC6" s="141"/>
      <c r="DD6" s="138">
        <v>70</v>
      </c>
      <c r="DE6" s="141"/>
      <c r="DF6" s="141"/>
      <c r="DG6" s="141"/>
      <c r="DH6" s="141"/>
      <c r="DI6" s="141"/>
      <c r="DJ6" s="142">
        <v>1255</v>
      </c>
      <c r="DK6" s="140"/>
      <c r="DL6" s="141"/>
      <c r="DM6" s="141"/>
      <c r="DN6" s="141">
        <v>70</v>
      </c>
      <c r="DO6" s="141"/>
      <c r="DP6" s="141"/>
      <c r="DQ6" s="141"/>
      <c r="DR6" s="141"/>
      <c r="DS6" s="141"/>
      <c r="DT6" s="142">
        <v>1270</v>
      </c>
      <c r="DU6" s="140"/>
      <c r="DV6" s="141"/>
      <c r="DW6" s="141"/>
      <c r="DX6" s="141">
        <v>70</v>
      </c>
      <c r="DY6" s="141"/>
      <c r="DZ6" s="141"/>
      <c r="EA6" s="141"/>
      <c r="EB6" s="141"/>
      <c r="EC6" s="141"/>
      <c r="ED6" s="142">
        <v>1175</v>
      </c>
      <c r="EE6" s="140"/>
      <c r="EF6" s="141"/>
      <c r="EG6" s="141"/>
      <c r="EH6" s="141">
        <v>70</v>
      </c>
      <c r="EI6" s="141"/>
      <c r="EJ6" s="141"/>
      <c r="EK6" s="141"/>
      <c r="EL6" s="141"/>
      <c r="EM6" s="141"/>
      <c r="EN6" s="142"/>
      <c r="EO6" s="140"/>
      <c r="EP6" s="141"/>
      <c r="EQ6" s="141"/>
      <c r="ER6" s="141">
        <v>70</v>
      </c>
      <c r="ES6" s="141"/>
      <c r="ET6" s="141"/>
      <c r="EU6" s="141"/>
      <c r="EV6" s="141"/>
      <c r="EW6" s="141"/>
      <c r="EX6" s="142"/>
      <c r="EY6" s="140"/>
      <c r="EZ6" s="141"/>
      <c r="FA6" s="141"/>
      <c r="FB6" s="141"/>
      <c r="FC6" s="141"/>
      <c r="FD6" s="141"/>
      <c r="FE6" s="141"/>
      <c r="FF6" s="141"/>
      <c r="FG6" s="141"/>
      <c r="FH6" s="142"/>
      <c r="FI6" s="140"/>
      <c r="FJ6" s="141"/>
      <c r="FK6" s="141"/>
      <c r="FL6" s="141">
        <v>70</v>
      </c>
      <c r="FM6" s="141"/>
      <c r="FN6" s="141"/>
      <c r="FO6" s="141"/>
      <c r="FP6" s="141"/>
      <c r="FQ6" s="141"/>
      <c r="FR6" s="142"/>
      <c r="FS6" s="140"/>
      <c r="FT6" s="141"/>
      <c r="FU6" s="141"/>
      <c r="FV6" s="141"/>
      <c r="FW6" s="141"/>
      <c r="FX6" s="141"/>
      <c r="FY6" s="141"/>
      <c r="FZ6" s="141"/>
      <c r="GA6" s="141"/>
      <c r="GB6" s="142"/>
      <c r="GC6" s="140"/>
      <c r="GD6" s="141"/>
      <c r="GE6" s="141"/>
      <c r="GF6" s="141"/>
      <c r="GG6" s="141"/>
      <c r="GH6" s="141"/>
      <c r="GI6" s="141"/>
      <c r="GJ6" s="141"/>
      <c r="GK6" s="141"/>
      <c r="GL6" s="142"/>
      <c r="GM6" s="140"/>
      <c r="GN6" s="141"/>
      <c r="GO6" s="141"/>
      <c r="GP6" s="141"/>
      <c r="GQ6" s="141"/>
      <c r="GR6" s="141"/>
      <c r="GS6" s="141"/>
      <c r="GT6" s="141"/>
      <c r="GU6" s="141"/>
      <c r="GV6" s="142"/>
      <c r="GW6" s="140"/>
      <c r="GX6" s="141"/>
      <c r="GY6" s="141"/>
      <c r="GZ6" s="141"/>
      <c r="HA6" s="141"/>
      <c r="HB6" s="141"/>
      <c r="HC6" s="141"/>
      <c r="HD6" s="141"/>
      <c r="HE6" s="141"/>
      <c r="HF6" s="142"/>
      <c r="HG6" s="140"/>
      <c r="HH6" s="141"/>
      <c r="HI6" s="141"/>
      <c r="HJ6" s="141"/>
      <c r="HK6" s="141"/>
      <c r="HL6" s="141"/>
      <c r="HM6" s="141"/>
      <c r="HN6" s="141"/>
      <c r="HO6" s="141"/>
      <c r="HP6" s="142"/>
      <c r="HQ6" s="140"/>
      <c r="HR6" s="141"/>
      <c r="HS6" s="141"/>
      <c r="HT6" s="141"/>
      <c r="HU6" s="141"/>
      <c r="HV6" s="141"/>
      <c r="HW6" s="141"/>
      <c r="HX6" s="141"/>
      <c r="HY6" s="141"/>
      <c r="HZ6" s="142"/>
      <c r="IA6" s="140"/>
      <c r="IB6" s="141"/>
      <c r="IC6" s="141"/>
      <c r="ID6" s="141"/>
      <c r="IE6" s="141"/>
      <c r="IF6" s="141"/>
      <c r="IG6" s="141"/>
      <c r="IH6" s="141"/>
      <c r="II6" s="141"/>
      <c r="IJ6" s="142"/>
      <c r="IK6" s="140"/>
      <c r="IL6" s="141"/>
      <c r="IM6" s="141"/>
      <c r="IN6" s="141"/>
      <c r="IO6" s="141"/>
      <c r="IP6" s="141"/>
      <c r="IQ6" s="141"/>
      <c r="IR6" s="141"/>
      <c r="IS6" s="141"/>
      <c r="IT6" s="142"/>
      <c r="IU6" s="140"/>
      <c r="IV6" s="141"/>
      <c r="IW6" s="141"/>
      <c r="IX6" s="141"/>
      <c r="IY6" s="141"/>
      <c r="IZ6" s="141"/>
      <c r="JA6" s="141"/>
      <c r="JB6" s="141"/>
      <c r="JC6" s="141"/>
      <c r="JD6" s="142"/>
      <c r="JE6" s="140"/>
      <c r="JF6" s="141"/>
      <c r="JG6" s="141"/>
      <c r="JH6" s="141"/>
      <c r="JI6" s="141"/>
      <c r="JJ6" s="141"/>
      <c r="JK6" s="141"/>
      <c r="JL6" s="141"/>
      <c r="JM6" s="141"/>
      <c r="JN6" s="142"/>
      <c r="JO6" s="140"/>
      <c r="JP6" s="141"/>
      <c r="JQ6" s="141"/>
      <c r="JR6" s="141"/>
      <c r="JS6" s="141"/>
      <c r="JT6" s="141"/>
      <c r="JU6" s="141"/>
      <c r="JV6" s="141"/>
      <c r="JW6" s="141"/>
      <c r="JX6" s="142"/>
      <c r="JY6" s="140"/>
      <c r="JZ6" s="141"/>
      <c r="KA6" s="141"/>
      <c r="KB6" s="141"/>
      <c r="KC6" s="141"/>
      <c r="KD6" s="141"/>
      <c r="KE6" s="141"/>
      <c r="KF6" s="141"/>
      <c r="KG6" s="141"/>
      <c r="KH6" s="142"/>
      <c r="KI6" s="140"/>
      <c r="KJ6" s="141"/>
      <c r="KK6" s="141"/>
      <c r="KL6" s="141"/>
      <c r="KM6" s="141"/>
      <c r="KN6" s="141"/>
      <c r="KO6" s="141"/>
      <c r="KP6" s="141"/>
      <c r="KQ6" s="141"/>
      <c r="KR6" s="142"/>
      <c r="KS6" s="140"/>
      <c r="KT6" s="141"/>
      <c r="KU6" s="141"/>
      <c r="KV6" s="141"/>
      <c r="KW6" s="141"/>
      <c r="KX6" s="141"/>
      <c r="KY6" s="141"/>
      <c r="KZ6" s="141"/>
      <c r="LA6" s="141"/>
      <c r="LB6" s="142"/>
      <c r="LC6" s="140"/>
      <c r="LD6" s="141"/>
      <c r="LE6" s="141"/>
      <c r="LF6" s="141"/>
      <c r="LG6" s="141"/>
      <c r="LH6" s="141"/>
      <c r="LI6" s="141"/>
      <c r="LJ6" s="141"/>
      <c r="LK6" s="141"/>
      <c r="LL6" s="142"/>
      <c r="LM6" s="140"/>
      <c r="LN6" s="141"/>
      <c r="LO6" s="141"/>
      <c r="LP6" s="141"/>
      <c r="LQ6" s="141"/>
      <c r="LR6" s="141"/>
      <c r="LS6" s="141"/>
      <c r="LT6" s="141"/>
      <c r="LU6" s="141"/>
      <c r="LV6" s="142"/>
      <c r="LW6" s="140"/>
      <c r="LX6" s="141"/>
      <c r="LY6" s="141"/>
      <c r="LZ6" s="141"/>
      <c r="MA6" s="141"/>
      <c r="MB6" s="141"/>
      <c r="MC6" s="141"/>
      <c r="MD6" s="141"/>
      <c r="ME6" s="141"/>
      <c r="MF6" s="142"/>
      <c r="MG6" s="140"/>
      <c r="MH6" s="141"/>
      <c r="MI6" s="141"/>
      <c r="MJ6" s="141"/>
      <c r="MK6" s="141"/>
      <c r="ML6" s="141"/>
      <c r="MM6" s="141"/>
      <c r="MN6" s="141"/>
      <c r="MO6" s="141"/>
      <c r="MP6" s="142"/>
      <c r="MQ6" s="140"/>
      <c r="MR6" s="141"/>
      <c r="MS6" s="141"/>
      <c r="MT6" s="141"/>
      <c r="MU6" s="141"/>
      <c r="MV6" s="141"/>
      <c r="MW6" s="141"/>
      <c r="MX6" s="141"/>
      <c r="MY6" s="141"/>
      <c r="MZ6" s="142"/>
      <c r="NA6" s="140"/>
      <c r="NB6" s="141"/>
      <c r="NC6" s="141"/>
      <c r="ND6" s="141"/>
      <c r="NE6" s="141"/>
      <c r="NF6" s="141"/>
      <c r="NG6" s="141"/>
      <c r="NH6" s="141"/>
      <c r="NI6" s="141"/>
      <c r="NJ6" s="142"/>
      <c r="NK6" s="140"/>
      <c r="NL6" s="141"/>
      <c r="NM6" s="141"/>
      <c r="NN6" s="141"/>
      <c r="NO6" s="141"/>
      <c r="NP6" s="141"/>
      <c r="NQ6" s="141"/>
      <c r="NR6" s="141"/>
      <c r="NS6" s="141"/>
      <c r="NT6" s="142"/>
      <c r="NU6" s="140"/>
      <c r="NV6" s="141"/>
      <c r="NW6" s="141"/>
      <c r="NX6" s="141"/>
      <c r="NY6" s="141"/>
      <c r="NZ6" s="141"/>
      <c r="OA6" s="141"/>
      <c r="OB6" s="141"/>
      <c r="OC6" s="141"/>
      <c r="OD6" s="142"/>
      <c r="OE6" s="140"/>
      <c r="OF6" s="141"/>
      <c r="OG6" s="141"/>
      <c r="OH6" s="141"/>
      <c r="OI6" s="141"/>
      <c r="OJ6" s="141"/>
      <c r="OK6" s="141"/>
      <c r="OL6" s="141"/>
      <c r="OM6" s="141"/>
      <c r="ON6" s="142"/>
      <c r="OO6" s="140"/>
      <c r="OP6" s="141"/>
      <c r="OQ6" s="141"/>
      <c r="OR6" s="141"/>
      <c r="OS6" s="141"/>
      <c r="OT6" s="141"/>
      <c r="OU6" s="141"/>
      <c r="OV6" s="141"/>
      <c r="OW6" s="141"/>
      <c r="OX6" s="142"/>
      <c r="OY6" s="140"/>
      <c r="OZ6" s="141"/>
      <c r="PA6" s="141"/>
      <c r="PB6" s="141"/>
      <c r="PC6" s="141"/>
      <c r="PD6" s="141"/>
      <c r="PE6" s="141"/>
      <c r="PF6" s="141"/>
      <c r="PG6" s="141"/>
      <c r="PH6" s="142"/>
      <c r="PI6" s="140"/>
      <c r="PJ6" s="141"/>
      <c r="PK6" s="141"/>
      <c r="PL6" s="141"/>
      <c r="PM6" s="141"/>
      <c r="PN6" s="141"/>
      <c r="PO6" s="141"/>
      <c r="PP6" s="141"/>
      <c r="PQ6" s="141"/>
      <c r="PR6" s="142"/>
      <c r="PS6" s="140"/>
      <c r="PT6" s="141"/>
      <c r="PU6" s="141"/>
      <c r="PV6" s="141"/>
      <c r="PW6" s="141"/>
      <c r="PX6" s="141"/>
      <c r="PY6" s="141"/>
      <c r="PZ6" s="141"/>
      <c r="QA6" s="141"/>
      <c r="QB6" s="142"/>
      <c r="QC6" s="140"/>
      <c r="QD6" s="141"/>
      <c r="QE6" s="141"/>
      <c r="QF6" s="141"/>
      <c r="QG6" s="141"/>
      <c r="QH6" s="141"/>
      <c r="QI6" s="141"/>
      <c r="QJ6" s="141"/>
      <c r="QK6" s="141"/>
      <c r="QL6" s="142"/>
      <c r="QM6" s="140"/>
      <c r="QN6" s="141"/>
      <c r="QO6" s="141"/>
      <c r="QP6" s="141"/>
      <c r="QQ6" s="141"/>
      <c r="QR6" s="141"/>
      <c r="QS6" s="141"/>
      <c r="QT6" s="141"/>
      <c r="QU6" s="141"/>
      <c r="QV6" s="142"/>
      <c r="QW6" s="140"/>
    </row>
    <row r="7" spans="1:465" s="134" customFormat="1" x14ac:dyDescent="0.25">
      <c r="B7" s="144">
        <f>B6+1</f>
        <v>18</v>
      </c>
      <c r="C7" s="144">
        <v>0.1</v>
      </c>
      <c r="D7" s="144">
        <f>D6+C7</f>
        <v>0.2</v>
      </c>
      <c r="E7" s="145">
        <v>2</v>
      </c>
      <c r="F7" s="146">
        <v>37</v>
      </c>
      <c r="G7" s="146">
        <f t="shared" si="0"/>
        <v>0.74</v>
      </c>
      <c r="H7" s="146">
        <v>75</v>
      </c>
      <c r="I7" s="146">
        <f t="shared" si="1"/>
        <v>101.35135135135135</v>
      </c>
      <c r="J7" s="148">
        <f t="shared" si="2"/>
        <v>0.14000000000000001</v>
      </c>
      <c r="K7" s="148">
        <f t="shared" si="3"/>
        <v>0.14000000000000001</v>
      </c>
      <c r="L7" s="148">
        <f t="shared" si="4"/>
        <v>0.13986000000000004</v>
      </c>
      <c r="M7" s="148">
        <f t="shared" si="5"/>
        <v>0.13986000000000004</v>
      </c>
      <c r="N7" s="147">
        <v>1475</v>
      </c>
      <c r="O7" s="145"/>
      <c r="P7" s="146"/>
      <c r="Q7" s="146"/>
      <c r="R7" s="146">
        <v>75</v>
      </c>
      <c r="S7" s="146"/>
      <c r="T7" s="146"/>
      <c r="U7" s="146"/>
      <c r="V7" s="146"/>
      <c r="W7" s="146"/>
      <c r="X7" s="147">
        <v>1475</v>
      </c>
      <c r="Y7" s="145"/>
      <c r="Z7" s="146"/>
      <c r="AA7" s="146"/>
      <c r="AB7" s="146">
        <v>75</v>
      </c>
      <c r="AC7" s="146"/>
      <c r="AD7" s="146"/>
      <c r="AE7" s="146"/>
      <c r="AF7" s="146"/>
      <c r="AG7" s="146"/>
      <c r="AH7" s="147">
        <v>1493</v>
      </c>
      <c r="AI7" s="145">
        <v>2.2999999999999998</v>
      </c>
      <c r="AJ7" s="146">
        <v>42.6</v>
      </c>
      <c r="AK7" s="146">
        <f t="shared" ref="AK7:AK8" si="12">(AI7/100)*AJ7</f>
        <v>0.9798</v>
      </c>
      <c r="AL7" s="146">
        <v>75</v>
      </c>
      <c r="AM7" s="146">
        <f t="shared" ref="AM7:AM8" si="13">AL7/AK7</f>
        <v>76.546233925290878</v>
      </c>
      <c r="AN7" s="146">
        <f t="shared" ref="AN7:AN8" si="14">(AI7/100)*7</f>
        <v>0.161</v>
      </c>
      <c r="AO7" s="146">
        <f t="shared" ref="AO7:AO8" si="15">AN7</f>
        <v>0.161</v>
      </c>
      <c r="AP7" s="148">
        <f t="shared" ref="AP7:AP8" si="16">((AI7/100)*7)*((100-$D7)/100)</f>
        <v>0.16067800000000002</v>
      </c>
      <c r="AQ7" s="148">
        <f t="shared" ref="AQ7:AQ8" si="17">AP7</f>
        <v>0.16067800000000002</v>
      </c>
      <c r="AR7" s="149">
        <v>1576</v>
      </c>
      <c r="AS7" s="145">
        <v>4.3</v>
      </c>
      <c r="AT7" s="146">
        <v>42.3</v>
      </c>
      <c r="AU7" s="148">
        <f t="shared" ref="AU7:AU8" si="18">(AS7/100)*AT7</f>
        <v>1.8188999999999997</v>
      </c>
      <c r="AV7" s="146">
        <v>75</v>
      </c>
      <c r="AW7" s="146">
        <f t="shared" ref="AW7:AW8" si="19">AV7/AU7</f>
        <v>41.233712683490026</v>
      </c>
      <c r="AX7" s="146">
        <f t="shared" ref="AX7:AX8" si="20">(AS7/100)*7</f>
        <v>0.30099999999999999</v>
      </c>
      <c r="AY7" s="146">
        <f t="shared" ref="AY7:AY8" si="21">AX7</f>
        <v>0.30099999999999999</v>
      </c>
      <c r="AZ7" s="148">
        <f t="shared" ref="AZ7:AZ8" si="22">((AS7/100)*7)*((100-$D7)/100)</f>
        <v>0.300398</v>
      </c>
      <c r="BA7" s="148">
        <f t="shared" ref="BA7:BA8" si="23">AZ7</f>
        <v>0.300398</v>
      </c>
      <c r="BB7" s="149">
        <v>1576</v>
      </c>
      <c r="BC7" s="145">
        <v>9</v>
      </c>
      <c r="BD7" s="146">
        <v>49.399999618530273</v>
      </c>
      <c r="BE7" s="148">
        <f t="shared" ref="BE7:BE8" si="24">(BC7/100)*BD7</f>
        <v>4.445999965667724</v>
      </c>
      <c r="BF7" s="146">
        <v>75</v>
      </c>
      <c r="BG7" s="146">
        <f t="shared" ref="BG7:BG8" si="25">BF7/BE7</f>
        <v>16.869095946728397</v>
      </c>
      <c r="BH7" s="146">
        <f t="shared" ref="BH7:BH8" si="26">(BC7/100)*7</f>
        <v>0.63</v>
      </c>
      <c r="BI7" s="146">
        <f t="shared" ref="BI7:BI8" si="27">BH7</f>
        <v>0.63</v>
      </c>
      <c r="BJ7" s="148">
        <f t="shared" ref="BJ7:BJ8" si="28">((BC7/100)*7)*((100-$D7)/100)</f>
        <v>0.62873999999999997</v>
      </c>
      <c r="BK7" s="148">
        <f t="shared" ref="BK7:BK8" si="29">BJ7</f>
        <v>0.62873999999999997</v>
      </c>
      <c r="BL7" s="147">
        <v>1520</v>
      </c>
      <c r="BM7" s="145"/>
      <c r="BN7" s="146"/>
      <c r="BO7" s="146"/>
      <c r="BP7" s="146">
        <v>75</v>
      </c>
      <c r="BQ7" s="146"/>
      <c r="BR7" s="146"/>
      <c r="BS7" s="146"/>
      <c r="BT7" s="146"/>
      <c r="BU7" s="146"/>
      <c r="BV7" s="147">
        <v>1500</v>
      </c>
      <c r="BW7" s="145">
        <v>2</v>
      </c>
      <c r="BX7" s="146">
        <v>42.8</v>
      </c>
      <c r="BY7" s="146">
        <f t="shared" ref="BY7:BY8" si="30">(BW7/100)*BX7</f>
        <v>0.85599999999999998</v>
      </c>
      <c r="BZ7" s="146">
        <v>75</v>
      </c>
      <c r="CA7" s="146"/>
      <c r="CB7" s="146"/>
      <c r="CC7" s="146"/>
      <c r="CD7" s="146"/>
      <c r="CE7" s="146"/>
      <c r="CF7" s="147">
        <v>1500</v>
      </c>
      <c r="CG7" s="145">
        <v>2</v>
      </c>
      <c r="CH7" s="146">
        <v>44</v>
      </c>
      <c r="CI7" s="146">
        <f t="shared" ref="CI7:CI8" si="31">(CG7/100)*CH7</f>
        <v>0.88</v>
      </c>
      <c r="CJ7" s="146">
        <v>75</v>
      </c>
      <c r="CK7" s="146">
        <f t="shared" ref="CK7:CK8" si="32">CJ7/CI7</f>
        <v>85.227272727272734</v>
      </c>
      <c r="CL7" s="146">
        <f t="shared" ref="CL7:CL8" si="33">(CG7/100)*7</f>
        <v>0.14000000000000001</v>
      </c>
      <c r="CM7" s="146">
        <f t="shared" ref="CM7:CM8" si="34">CL7</f>
        <v>0.14000000000000001</v>
      </c>
      <c r="CN7" s="148">
        <f t="shared" ref="CN7:CN8" si="35">((CG7/100)*7)*((100-$D7)/100)</f>
        <v>0.13972000000000001</v>
      </c>
      <c r="CO7" s="148">
        <f t="shared" ref="CO7:CO8" si="36">CN7</f>
        <v>0.13972000000000001</v>
      </c>
      <c r="CP7" s="147">
        <v>1500</v>
      </c>
      <c r="CQ7" s="145">
        <v>3</v>
      </c>
      <c r="CR7" s="146">
        <v>37.5</v>
      </c>
      <c r="CS7" s="146">
        <f t="shared" si="6"/>
        <v>1.125</v>
      </c>
      <c r="CT7" s="146">
        <v>75</v>
      </c>
      <c r="CU7" s="146">
        <f t="shared" si="7"/>
        <v>66.666666666666671</v>
      </c>
      <c r="CV7" s="148">
        <f t="shared" si="8"/>
        <v>0.21</v>
      </c>
      <c r="CW7" s="148">
        <f t="shared" si="9"/>
        <v>0.21</v>
      </c>
      <c r="CX7" s="148">
        <f t="shared" si="10"/>
        <v>0.20979</v>
      </c>
      <c r="CY7" s="148">
        <f t="shared" si="11"/>
        <v>0.20979</v>
      </c>
      <c r="CZ7" s="147">
        <v>1325</v>
      </c>
      <c r="DA7" s="145"/>
      <c r="DB7" s="146"/>
      <c r="DC7" s="146"/>
      <c r="DD7" s="134">
        <v>75</v>
      </c>
      <c r="DE7" s="146"/>
      <c r="DF7" s="146"/>
      <c r="DG7" s="146"/>
      <c r="DH7" s="146"/>
      <c r="DI7" s="146"/>
      <c r="DJ7" s="147">
        <v>1306</v>
      </c>
      <c r="DK7" s="145"/>
      <c r="DL7" s="146"/>
      <c r="DM7" s="146"/>
      <c r="DN7" s="146">
        <v>75</v>
      </c>
      <c r="DO7" s="146"/>
      <c r="DP7" s="146"/>
      <c r="DQ7" s="146"/>
      <c r="DR7" s="146"/>
      <c r="DS7" s="146"/>
      <c r="DT7" s="147">
        <v>1325</v>
      </c>
      <c r="DU7" s="145">
        <v>5</v>
      </c>
      <c r="DV7" s="146">
        <v>43.4</v>
      </c>
      <c r="DW7" s="146"/>
      <c r="DX7" s="146">
        <v>75</v>
      </c>
      <c r="DY7" s="146"/>
      <c r="DZ7" s="146"/>
      <c r="EA7" s="146"/>
      <c r="EB7" s="146"/>
      <c r="EC7" s="146"/>
      <c r="ED7" s="149">
        <v>1250</v>
      </c>
      <c r="EE7" s="145"/>
      <c r="EF7" s="146"/>
      <c r="EG7" s="146"/>
      <c r="EH7" s="146">
        <v>75</v>
      </c>
      <c r="EI7" s="146"/>
      <c r="EJ7" s="146"/>
      <c r="EK7" s="146"/>
      <c r="EL7" s="146"/>
      <c r="EM7" s="146"/>
      <c r="EN7" s="147">
        <v>1260</v>
      </c>
      <c r="EO7" s="145"/>
      <c r="EP7" s="146"/>
      <c r="EQ7" s="146"/>
      <c r="ER7" s="146">
        <v>75</v>
      </c>
      <c r="ES7" s="146"/>
      <c r="ET7" s="146"/>
      <c r="EU7" s="146"/>
      <c r="EV7" s="146"/>
      <c r="EW7" s="146"/>
      <c r="EX7" s="149">
        <v>1346</v>
      </c>
      <c r="EY7" s="145"/>
      <c r="EZ7" s="146"/>
      <c r="FA7" s="146"/>
      <c r="FB7" s="146"/>
      <c r="FC7" s="146"/>
      <c r="FD7" s="146"/>
      <c r="FE7" s="146"/>
      <c r="FF7" s="146"/>
      <c r="FG7" s="146"/>
      <c r="FH7" s="147"/>
      <c r="FI7" s="145"/>
      <c r="FJ7" s="146"/>
      <c r="FK7" s="146"/>
      <c r="FL7" s="146">
        <v>75</v>
      </c>
      <c r="FM7" s="146"/>
      <c r="FN7" s="146"/>
      <c r="FO7" s="146"/>
      <c r="FP7" s="146"/>
      <c r="FQ7" s="146"/>
      <c r="FR7" s="147"/>
      <c r="FS7" s="145"/>
      <c r="FT7" s="146"/>
      <c r="FU7" s="146"/>
      <c r="FV7" s="146"/>
      <c r="FW7" s="146"/>
      <c r="FX7" s="146"/>
      <c r="FY7" s="146"/>
      <c r="FZ7" s="146"/>
      <c r="GA7" s="146"/>
      <c r="GB7" s="147"/>
      <c r="GC7" s="145"/>
      <c r="GD7" s="146"/>
      <c r="GE7" s="146"/>
      <c r="GF7" s="146"/>
      <c r="GG7" s="146"/>
      <c r="GH7" s="146"/>
      <c r="GI7" s="146"/>
      <c r="GJ7" s="146"/>
      <c r="GK7" s="146"/>
      <c r="GL7" s="147"/>
      <c r="GM7" s="145"/>
      <c r="GN7" s="146"/>
      <c r="GO7" s="146"/>
      <c r="GP7" s="146"/>
      <c r="GQ7" s="146"/>
      <c r="GR7" s="146"/>
      <c r="GS7" s="146"/>
      <c r="GT7" s="146"/>
      <c r="GU7" s="146"/>
      <c r="GV7" s="147"/>
      <c r="GW7" s="145"/>
      <c r="GX7" s="146"/>
      <c r="GY7" s="146"/>
      <c r="GZ7" s="146"/>
      <c r="HA7" s="146"/>
      <c r="HB7" s="146"/>
      <c r="HC7" s="146"/>
      <c r="HD7" s="146"/>
      <c r="HE7" s="146"/>
      <c r="HF7" s="147"/>
      <c r="HG7" s="145"/>
      <c r="HH7" s="146"/>
      <c r="HI7" s="146"/>
      <c r="HJ7" s="146"/>
      <c r="HK7" s="146"/>
      <c r="HL7" s="146"/>
      <c r="HM7" s="146"/>
      <c r="HN7" s="146"/>
      <c r="HO7" s="146"/>
      <c r="HP7" s="147"/>
      <c r="HQ7" s="145"/>
      <c r="HR7" s="146"/>
      <c r="HS7" s="146"/>
      <c r="HT7" s="146"/>
      <c r="HU7" s="146"/>
      <c r="HV7" s="146"/>
      <c r="HW7" s="146"/>
      <c r="HX7" s="146"/>
      <c r="HY7" s="146"/>
      <c r="HZ7" s="147"/>
      <c r="IA7" s="145"/>
      <c r="IB7" s="146"/>
      <c r="IC7" s="146"/>
      <c r="ID7" s="146"/>
      <c r="IE7" s="146"/>
      <c r="IF7" s="146"/>
      <c r="IG7" s="146"/>
      <c r="IH7" s="146"/>
      <c r="II7" s="146"/>
      <c r="IJ7" s="147"/>
      <c r="IK7" s="145"/>
      <c r="IL7" s="146"/>
      <c r="IM7" s="146"/>
      <c r="IN7" s="146"/>
      <c r="IO7" s="146"/>
      <c r="IP7" s="146"/>
      <c r="IQ7" s="146"/>
      <c r="IR7" s="146"/>
      <c r="IS7" s="146"/>
      <c r="IT7" s="147"/>
      <c r="IU7" s="145"/>
      <c r="IV7" s="146"/>
      <c r="IW7" s="146"/>
      <c r="IX7" s="146"/>
      <c r="IY7" s="146"/>
      <c r="IZ7" s="146"/>
      <c r="JA7" s="146"/>
      <c r="JB7" s="146"/>
      <c r="JC7" s="146"/>
      <c r="JD7" s="147"/>
      <c r="JE7" s="145"/>
      <c r="JG7" s="146"/>
      <c r="JH7" s="146"/>
      <c r="JI7" s="146"/>
      <c r="JJ7" s="146"/>
      <c r="JK7" s="146"/>
      <c r="JL7" s="146"/>
      <c r="JM7" s="146"/>
      <c r="JN7" s="147"/>
      <c r="JO7" s="145"/>
      <c r="JP7" s="146"/>
      <c r="JQ7" s="146"/>
      <c r="JR7" s="146"/>
      <c r="JS7" s="146"/>
      <c r="JT7" s="146"/>
      <c r="JU7" s="146"/>
      <c r="JV7" s="146"/>
      <c r="JW7" s="146"/>
      <c r="JX7" s="147"/>
      <c r="JY7" s="145"/>
      <c r="JZ7" s="146"/>
      <c r="KA7" s="146"/>
      <c r="KB7" s="146"/>
      <c r="KC7" s="146"/>
      <c r="KD7" s="146"/>
      <c r="KE7" s="146"/>
      <c r="KF7" s="146"/>
      <c r="KG7" s="146"/>
      <c r="KH7" s="147"/>
      <c r="KI7" s="145"/>
      <c r="KJ7" s="146"/>
      <c r="KK7" s="146"/>
      <c r="KL7" s="146"/>
      <c r="KM7" s="146"/>
      <c r="KN7" s="146"/>
      <c r="KO7" s="146"/>
      <c r="KP7" s="146"/>
      <c r="KQ7" s="146"/>
      <c r="KR7" s="147"/>
      <c r="KS7" s="145"/>
      <c r="KT7" s="146"/>
      <c r="KU7" s="146"/>
      <c r="KV7" s="146"/>
      <c r="KW7" s="146"/>
      <c r="KX7" s="146"/>
      <c r="KY7" s="146"/>
      <c r="KZ7" s="146"/>
      <c r="LA7" s="146"/>
      <c r="LB7" s="147"/>
      <c r="LC7" s="145"/>
      <c r="LD7" s="146"/>
      <c r="LE7" s="146"/>
      <c r="LF7" s="146"/>
      <c r="LG7" s="146"/>
      <c r="LH7" s="146"/>
      <c r="LI7" s="146"/>
      <c r="LJ7" s="146"/>
      <c r="LK7" s="146"/>
      <c r="LL7" s="147"/>
      <c r="LM7" s="145"/>
      <c r="LN7" s="146"/>
      <c r="LO7" s="146"/>
      <c r="LP7" s="146"/>
      <c r="LQ7" s="146"/>
      <c r="LR7" s="146"/>
      <c r="LS7" s="146"/>
      <c r="LT7" s="146"/>
      <c r="LU7" s="146"/>
      <c r="LV7" s="147"/>
      <c r="LW7" s="145"/>
      <c r="LX7" s="146"/>
      <c r="LY7" s="146"/>
      <c r="LZ7" s="146"/>
      <c r="MA7" s="146"/>
      <c r="MB7" s="146"/>
      <c r="MC7" s="146"/>
      <c r="MD7" s="146"/>
      <c r="ME7" s="146"/>
      <c r="MF7" s="147"/>
      <c r="MG7" s="145"/>
      <c r="MH7" s="146"/>
      <c r="MI7" s="146"/>
      <c r="MJ7" s="146"/>
      <c r="MK7" s="146"/>
      <c r="ML7" s="146"/>
      <c r="MM7" s="146"/>
      <c r="MN7" s="146"/>
      <c r="MO7" s="146"/>
      <c r="MP7" s="147"/>
      <c r="MQ7" s="145"/>
      <c r="MR7" s="146"/>
      <c r="MS7" s="146"/>
      <c r="MT7" s="146"/>
      <c r="MU7" s="146"/>
      <c r="MV7" s="146"/>
      <c r="MW7" s="146"/>
      <c r="MX7" s="146"/>
      <c r="MY7" s="146"/>
      <c r="MZ7" s="147"/>
      <c r="NA7" s="145"/>
      <c r="NB7" s="146"/>
      <c r="NC7" s="146"/>
      <c r="ND7" s="146"/>
      <c r="NE7" s="146"/>
      <c r="NF7" s="146"/>
      <c r="NG7" s="146"/>
      <c r="NH7" s="146"/>
      <c r="NI7" s="146"/>
      <c r="NJ7" s="147"/>
      <c r="NK7" s="145"/>
      <c r="NL7" s="146"/>
      <c r="NM7" s="146"/>
      <c r="NN7" s="146"/>
      <c r="NO7" s="146"/>
      <c r="NP7" s="146"/>
      <c r="NQ7" s="146"/>
      <c r="NR7" s="146"/>
      <c r="NS7" s="146"/>
      <c r="NT7" s="147"/>
      <c r="NU7" s="145"/>
      <c r="NV7" s="146"/>
      <c r="NW7" s="146"/>
      <c r="NX7" s="146"/>
      <c r="NY7" s="146"/>
      <c r="NZ7" s="146"/>
      <c r="OA7" s="146"/>
      <c r="OB7" s="146"/>
      <c r="OC7" s="146"/>
      <c r="OD7" s="147"/>
      <c r="OE7" s="145"/>
      <c r="OF7" s="146"/>
      <c r="OG7" s="146"/>
      <c r="OH7" s="146"/>
      <c r="OI7" s="146"/>
      <c r="OJ7" s="146"/>
      <c r="OK7" s="146"/>
      <c r="OL7" s="146"/>
      <c r="OM7" s="146"/>
      <c r="ON7" s="147"/>
      <c r="OO7" s="145"/>
      <c r="OP7" s="146"/>
      <c r="OQ7" s="146"/>
      <c r="OR7" s="146"/>
      <c r="OS7" s="146"/>
      <c r="OT7" s="146"/>
      <c r="OU7" s="146"/>
      <c r="OV7" s="146"/>
      <c r="OW7" s="146"/>
      <c r="OX7" s="147"/>
      <c r="OY7" s="145"/>
      <c r="OZ7" s="146"/>
      <c r="PA7" s="146"/>
      <c r="PB7" s="146"/>
      <c r="PC7" s="146"/>
      <c r="PD7" s="146"/>
      <c r="PE7" s="146"/>
      <c r="PF7" s="146"/>
      <c r="PG7" s="146"/>
      <c r="PH7" s="147"/>
      <c r="PI7" s="145"/>
      <c r="PJ7" s="146"/>
      <c r="PK7" s="146"/>
      <c r="PL7" s="146"/>
      <c r="PM7" s="146"/>
      <c r="PN7" s="146"/>
      <c r="PO7" s="146"/>
      <c r="PP7" s="146"/>
      <c r="PQ7" s="146"/>
      <c r="PR7" s="147"/>
      <c r="PS7" s="145"/>
      <c r="PT7" s="146"/>
      <c r="PU7" s="146"/>
      <c r="PV7" s="146"/>
      <c r="PW7" s="146"/>
      <c r="PX7" s="146"/>
      <c r="PY7" s="146"/>
      <c r="PZ7" s="146"/>
      <c r="QA7" s="146"/>
      <c r="QB7" s="147"/>
      <c r="QC7" s="145"/>
      <c r="QD7" s="146"/>
      <c r="QE7" s="146"/>
      <c r="QF7" s="146"/>
      <c r="QG7" s="146"/>
      <c r="QH7" s="146"/>
      <c r="QI7" s="146"/>
      <c r="QJ7" s="146"/>
      <c r="QK7" s="146"/>
      <c r="QL7" s="147"/>
      <c r="QM7" s="145"/>
      <c r="QN7" s="146"/>
      <c r="QO7" s="146"/>
      <c r="QP7" s="146"/>
      <c r="QQ7" s="146"/>
      <c r="QR7" s="146"/>
      <c r="QS7" s="146"/>
      <c r="QT7" s="146"/>
      <c r="QU7" s="146"/>
      <c r="QV7" s="147"/>
      <c r="QW7" s="145"/>
    </row>
    <row r="8" spans="1:465" s="138" customFormat="1" x14ac:dyDescent="0.25">
      <c r="B8" s="139">
        <f t="shared" ref="B8:B71" si="37">B7+1</f>
        <v>19</v>
      </c>
      <c r="C8" s="139">
        <v>0.1</v>
      </c>
      <c r="D8" s="139">
        <f t="shared" ref="D8:D71" si="38">D7+C8</f>
        <v>0.30000000000000004</v>
      </c>
      <c r="E8" s="140">
        <v>4</v>
      </c>
      <c r="F8" s="141">
        <v>40</v>
      </c>
      <c r="G8" s="141">
        <f t="shared" si="0"/>
        <v>1.6</v>
      </c>
      <c r="H8" s="141">
        <v>80</v>
      </c>
      <c r="I8" s="150">
        <f t="shared" si="1"/>
        <v>50</v>
      </c>
      <c r="J8" s="151">
        <f t="shared" si="2"/>
        <v>0.28000000000000003</v>
      </c>
      <c r="K8" s="151">
        <f t="shared" si="3"/>
        <v>0.28000000000000003</v>
      </c>
      <c r="L8" s="151">
        <f t="shared" si="4"/>
        <v>0.27972000000000008</v>
      </c>
      <c r="M8" s="151">
        <f t="shared" si="5"/>
        <v>0.27972000000000008</v>
      </c>
      <c r="N8" s="142">
        <v>1544</v>
      </c>
      <c r="O8" s="140"/>
      <c r="P8" s="141"/>
      <c r="Q8" s="141"/>
      <c r="R8" s="141">
        <v>80</v>
      </c>
      <c r="S8" s="150" t="str">
        <f>IFERROR(R8/Q8," ")</f>
        <v xml:space="preserve"> </v>
      </c>
      <c r="T8" s="150"/>
      <c r="U8" s="150"/>
      <c r="V8" s="150"/>
      <c r="W8" s="150"/>
      <c r="X8" s="142">
        <v>1544</v>
      </c>
      <c r="Y8" s="140">
        <v>0</v>
      </c>
      <c r="Z8" s="141"/>
      <c r="AA8" s="141"/>
      <c r="AB8" s="141">
        <v>80</v>
      </c>
      <c r="AC8" s="141"/>
      <c r="AD8" s="141"/>
      <c r="AE8" s="141"/>
      <c r="AF8" s="141"/>
      <c r="AG8" s="141"/>
      <c r="AH8" s="142">
        <v>1565</v>
      </c>
      <c r="AI8" s="140">
        <v>16</v>
      </c>
      <c r="AJ8" s="141">
        <v>46.2</v>
      </c>
      <c r="AK8" s="141">
        <f t="shared" si="12"/>
        <v>7.3920000000000003</v>
      </c>
      <c r="AL8" s="141">
        <v>80</v>
      </c>
      <c r="AM8" s="141">
        <f t="shared" si="13"/>
        <v>10.822510822510822</v>
      </c>
      <c r="AN8" s="141">
        <f t="shared" si="14"/>
        <v>1.1200000000000001</v>
      </c>
      <c r="AO8" s="141">
        <f t="shared" si="15"/>
        <v>1.1200000000000001</v>
      </c>
      <c r="AP8" s="151">
        <f t="shared" si="16"/>
        <v>1.1166400000000001</v>
      </c>
      <c r="AQ8" s="151">
        <f t="shared" si="17"/>
        <v>1.1166400000000001</v>
      </c>
      <c r="AR8" s="143">
        <v>1630</v>
      </c>
      <c r="AS8" s="140">
        <v>16.600000000000001</v>
      </c>
      <c r="AT8" s="141">
        <v>46.1</v>
      </c>
      <c r="AU8" s="151">
        <f t="shared" si="18"/>
        <v>7.6526000000000005</v>
      </c>
      <c r="AV8" s="141">
        <v>80</v>
      </c>
      <c r="AW8" s="141">
        <f t="shared" si="19"/>
        <v>10.453963358858427</v>
      </c>
      <c r="AX8" s="141">
        <f t="shared" si="20"/>
        <v>1.1620000000000001</v>
      </c>
      <c r="AY8" s="141">
        <f t="shared" si="21"/>
        <v>1.1620000000000001</v>
      </c>
      <c r="AZ8" s="151">
        <f t="shared" si="22"/>
        <v>1.158514</v>
      </c>
      <c r="BA8" s="151">
        <f t="shared" si="23"/>
        <v>1.158514</v>
      </c>
      <c r="BB8" s="143">
        <v>1630</v>
      </c>
      <c r="BC8" s="140">
        <v>31</v>
      </c>
      <c r="BD8" s="141">
        <v>50</v>
      </c>
      <c r="BE8" s="148">
        <f t="shared" si="24"/>
        <v>15.5</v>
      </c>
      <c r="BF8" s="141">
        <v>80</v>
      </c>
      <c r="BG8" s="141">
        <f t="shared" si="25"/>
        <v>5.161290322580645</v>
      </c>
      <c r="BH8" s="141">
        <f t="shared" si="26"/>
        <v>2.17</v>
      </c>
      <c r="BI8" s="141">
        <f t="shared" si="27"/>
        <v>2.17</v>
      </c>
      <c r="BJ8" s="151">
        <f t="shared" si="28"/>
        <v>2.1634899999999999</v>
      </c>
      <c r="BK8" s="151">
        <f t="shared" si="29"/>
        <v>2.1634899999999999</v>
      </c>
      <c r="BL8" s="142">
        <v>1620.0000047683716</v>
      </c>
      <c r="BM8" s="140">
        <v>1</v>
      </c>
      <c r="BN8" s="141">
        <v>44</v>
      </c>
      <c r="BO8" s="141">
        <f>(BM8/100)*BN8</f>
        <v>0.44</v>
      </c>
      <c r="BP8" s="141">
        <v>80</v>
      </c>
      <c r="BQ8" s="141">
        <f>BP8/BO8</f>
        <v>181.81818181818181</v>
      </c>
      <c r="BR8" s="141">
        <f>(BM8/100)*7</f>
        <v>7.0000000000000007E-2</v>
      </c>
      <c r="BS8" s="141">
        <f>BR8</f>
        <v>7.0000000000000007E-2</v>
      </c>
      <c r="BT8" s="151">
        <f>((BM8/100)*7)*((100-$D8)/100)</f>
        <v>6.9790000000000005E-2</v>
      </c>
      <c r="BU8" s="151">
        <f>BT8</f>
        <v>6.9790000000000005E-2</v>
      </c>
      <c r="BV8" s="143">
        <v>1580</v>
      </c>
      <c r="BW8" s="140">
        <v>17</v>
      </c>
      <c r="BX8" s="141">
        <v>44.6</v>
      </c>
      <c r="BY8" s="141">
        <f t="shared" si="30"/>
        <v>7.5820000000000007</v>
      </c>
      <c r="BZ8" s="141">
        <v>80</v>
      </c>
      <c r="CA8" s="141"/>
      <c r="CB8" s="141"/>
      <c r="CC8" s="141"/>
      <c r="CD8" s="141"/>
      <c r="CE8" s="141"/>
      <c r="CF8" s="142">
        <v>1580</v>
      </c>
      <c r="CG8" s="140">
        <v>24.3</v>
      </c>
      <c r="CH8" s="141">
        <v>47</v>
      </c>
      <c r="CI8" s="141">
        <f t="shared" si="31"/>
        <v>11.420999999999999</v>
      </c>
      <c r="CJ8" s="141">
        <v>80</v>
      </c>
      <c r="CK8" s="141">
        <f t="shared" si="32"/>
        <v>7.0046405743805273</v>
      </c>
      <c r="CL8" s="141">
        <f t="shared" si="33"/>
        <v>1.7010000000000001</v>
      </c>
      <c r="CM8" s="141">
        <f t="shared" si="34"/>
        <v>1.7010000000000001</v>
      </c>
      <c r="CN8" s="151">
        <f t="shared" si="35"/>
        <v>1.695897</v>
      </c>
      <c r="CO8" s="151">
        <f t="shared" si="36"/>
        <v>1.695897</v>
      </c>
      <c r="CP8" s="142">
        <v>1630</v>
      </c>
      <c r="CQ8" s="140">
        <v>5</v>
      </c>
      <c r="CR8" s="141">
        <v>40</v>
      </c>
      <c r="CS8" s="141">
        <f t="shared" si="6"/>
        <v>2</v>
      </c>
      <c r="CT8" s="141">
        <v>80</v>
      </c>
      <c r="CU8" s="141">
        <f t="shared" si="7"/>
        <v>40</v>
      </c>
      <c r="CV8" s="151">
        <f t="shared" si="8"/>
        <v>0.35000000000000003</v>
      </c>
      <c r="CW8" s="151">
        <f t="shared" si="9"/>
        <v>0.35000000000000003</v>
      </c>
      <c r="CX8" s="151">
        <f t="shared" si="10"/>
        <v>0.34965000000000007</v>
      </c>
      <c r="CY8" s="151">
        <f t="shared" si="11"/>
        <v>0.34965000000000007</v>
      </c>
      <c r="CZ8" s="142">
        <v>1379</v>
      </c>
      <c r="DA8" s="140"/>
      <c r="DB8" s="141"/>
      <c r="DC8" s="141"/>
      <c r="DD8" s="138">
        <v>80</v>
      </c>
      <c r="DE8" s="141"/>
      <c r="DF8" s="141"/>
      <c r="DG8" s="141"/>
      <c r="DH8" s="141"/>
      <c r="DI8" s="141"/>
      <c r="DJ8" s="142">
        <v>1356</v>
      </c>
      <c r="DK8" s="140"/>
      <c r="DL8" s="141"/>
      <c r="DM8" s="141"/>
      <c r="DN8" s="141">
        <v>80</v>
      </c>
      <c r="DO8" s="141"/>
      <c r="DP8" s="141"/>
      <c r="DQ8" s="141"/>
      <c r="DR8" s="141"/>
      <c r="DS8" s="141"/>
      <c r="DT8" s="142">
        <v>1379</v>
      </c>
      <c r="DU8" s="140">
        <v>15</v>
      </c>
      <c r="DV8" s="141">
        <v>48.9</v>
      </c>
      <c r="DW8" s="141">
        <f>(DU8/100)*DV8</f>
        <v>7.3349999999999991</v>
      </c>
      <c r="DX8" s="141">
        <v>80</v>
      </c>
      <c r="DY8" s="141">
        <f>DX8/DW8</f>
        <v>10.906612133606</v>
      </c>
      <c r="DZ8" s="151">
        <f>(DU8/100)*7</f>
        <v>1.05</v>
      </c>
      <c r="EA8" s="151">
        <f>DZ8</f>
        <v>1.05</v>
      </c>
      <c r="EB8" s="151">
        <f>((DU8/100)*7)*((100-$D8)/100)</f>
        <v>1.0468500000000001</v>
      </c>
      <c r="EC8" s="151">
        <f>EB8</f>
        <v>1.0468500000000001</v>
      </c>
      <c r="ED8" s="143">
        <v>1315</v>
      </c>
      <c r="EE8" s="140">
        <v>12</v>
      </c>
      <c r="EF8" s="141">
        <v>43.5</v>
      </c>
      <c r="EG8" s="141">
        <f>(EE8/100)*EF8</f>
        <v>5.22</v>
      </c>
      <c r="EH8" s="141">
        <v>80</v>
      </c>
      <c r="EI8" s="141">
        <f>EH8/EG8</f>
        <v>15.325670498084293</v>
      </c>
      <c r="EJ8" s="151">
        <f>(EE8/100)*7</f>
        <v>0.84</v>
      </c>
      <c r="EK8" s="141">
        <f>EJ8</f>
        <v>0.84</v>
      </c>
      <c r="EL8" s="151">
        <f>((EE8/100)*7)*((100-$D8)/100)</f>
        <v>0.83748</v>
      </c>
      <c r="EM8" s="151">
        <f>EL8</f>
        <v>0.83748</v>
      </c>
      <c r="EN8" s="142">
        <v>1320</v>
      </c>
      <c r="EO8" s="140">
        <v>5.9</v>
      </c>
      <c r="EP8" s="141">
        <v>44.3</v>
      </c>
      <c r="EQ8" s="148">
        <f>(EO8/100)*EP8</f>
        <v>2.6137000000000001</v>
      </c>
      <c r="ER8" s="141">
        <v>80</v>
      </c>
      <c r="ES8" s="141">
        <f>ER8/EQ8</f>
        <v>30.607950415120325</v>
      </c>
      <c r="ET8" s="151">
        <f>(EO8/100)*7</f>
        <v>0.41300000000000003</v>
      </c>
      <c r="EU8" s="151">
        <f>ET8</f>
        <v>0.41300000000000003</v>
      </c>
      <c r="EV8" s="151">
        <f>((EO8/100)*7)*((100-$D8)/100)</f>
        <v>0.41176100000000004</v>
      </c>
      <c r="EW8" s="151">
        <f>EV8</f>
        <v>0.41176100000000004</v>
      </c>
      <c r="EX8" s="143">
        <v>1401</v>
      </c>
      <c r="EY8" s="140"/>
      <c r="EZ8" s="141"/>
      <c r="FA8" s="141"/>
      <c r="FB8" s="141"/>
      <c r="FC8" s="141"/>
      <c r="FD8" s="141"/>
      <c r="FE8" s="141"/>
      <c r="FF8" s="141"/>
      <c r="FG8" s="141"/>
      <c r="FH8" s="142"/>
      <c r="FI8" s="140"/>
      <c r="FJ8" s="141"/>
      <c r="FK8" s="141"/>
      <c r="FL8" s="141">
        <v>80</v>
      </c>
      <c r="FM8" s="141"/>
      <c r="FN8" s="141"/>
      <c r="FO8" s="141"/>
      <c r="FP8" s="141"/>
      <c r="FQ8" s="141"/>
      <c r="FR8" s="142"/>
      <c r="FS8" s="140"/>
      <c r="FT8" s="141"/>
      <c r="FU8" s="141"/>
      <c r="FV8" s="141"/>
      <c r="FW8" s="141"/>
      <c r="FX8" s="141"/>
      <c r="FY8" s="141"/>
      <c r="FZ8" s="141"/>
      <c r="GA8" s="141"/>
      <c r="GB8" s="142"/>
      <c r="GC8" s="140"/>
      <c r="GD8" s="141"/>
      <c r="GE8" s="141"/>
      <c r="GF8" s="141"/>
      <c r="GG8" s="141"/>
      <c r="GH8" s="141"/>
      <c r="GI8" s="141"/>
      <c r="GJ8" s="141"/>
      <c r="GK8" s="141"/>
      <c r="GL8" s="142"/>
      <c r="GM8" s="140"/>
      <c r="GN8" s="141"/>
      <c r="GO8" s="141"/>
      <c r="GP8" s="141"/>
      <c r="GQ8" s="141"/>
      <c r="GR8" s="141"/>
      <c r="GS8" s="141"/>
      <c r="GT8" s="141"/>
      <c r="GU8" s="141"/>
      <c r="GV8" s="142"/>
      <c r="GW8" s="140"/>
      <c r="GX8" s="141"/>
      <c r="GY8" s="141"/>
      <c r="GZ8" s="141"/>
      <c r="HA8" s="141"/>
      <c r="HB8" s="141"/>
      <c r="HC8" s="141"/>
      <c r="HD8" s="141"/>
      <c r="HE8" s="141"/>
      <c r="HF8" s="142"/>
      <c r="HG8" s="140"/>
      <c r="HH8" s="141"/>
      <c r="HI8" s="141"/>
      <c r="HJ8" s="141"/>
      <c r="HK8" s="141"/>
      <c r="HL8" s="141"/>
      <c r="HM8" s="141"/>
      <c r="HN8" s="141"/>
      <c r="HO8" s="141"/>
      <c r="HP8" s="142"/>
      <c r="HQ8" s="140"/>
      <c r="HR8" s="141"/>
      <c r="HS8" s="141"/>
      <c r="HT8" s="141"/>
      <c r="HU8" s="141"/>
      <c r="HV8" s="141"/>
      <c r="HW8" s="141"/>
      <c r="HX8" s="141"/>
      <c r="HY8" s="141"/>
      <c r="HZ8" s="142"/>
      <c r="IA8" s="140"/>
      <c r="IB8" s="141"/>
      <c r="IC8" s="141"/>
      <c r="ID8" s="141"/>
      <c r="IE8" s="141"/>
      <c r="IF8" s="141"/>
      <c r="IG8" s="141"/>
      <c r="IH8" s="141"/>
      <c r="II8" s="141"/>
      <c r="IJ8" s="142"/>
      <c r="IK8" s="140"/>
      <c r="IL8" s="141"/>
      <c r="IM8" s="141"/>
      <c r="IN8" s="141"/>
      <c r="IO8" s="141"/>
      <c r="IP8" s="141"/>
      <c r="IQ8" s="141"/>
      <c r="IR8" s="141"/>
      <c r="IS8" s="141"/>
      <c r="IT8" s="142"/>
      <c r="IU8" s="140"/>
      <c r="IV8" s="141"/>
      <c r="IW8" s="141"/>
      <c r="IX8" s="141"/>
      <c r="IY8" s="141"/>
      <c r="IZ8" s="141"/>
      <c r="JA8" s="141"/>
      <c r="JB8" s="141"/>
      <c r="JC8" s="141"/>
      <c r="JD8" s="142"/>
      <c r="JE8" s="140"/>
      <c r="JG8" s="141"/>
      <c r="JH8" s="141"/>
      <c r="JI8" s="141"/>
      <c r="JJ8" s="141"/>
      <c r="JK8" s="141"/>
      <c r="JL8" s="141"/>
      <c r="JM8" s="141"/>
      <c r="JN8" s="142"/>
      <c r="JO8" s="140"/>
      <c r="JP8" s="141"/>
      <c r="JQ8" s="141"/>
      <c r="JR8" s="141"/>
      <c r="JS8" s="141"/>
      <c r="JT8" s="141"/>
      <c r="JU8" s="141"/>
      <c r="JV8" s="141"/>
      <c r="JW8" s="141"/>
      <c r="JX8" s="142"/>
      <c r="JY8" s="140"/>
      <c r="JZ8" s="141"/>
      <c r="KA8" s="141"/>
      <c r="KB8" s="141"/>
      <c r="KC8" s="141"/>
      <c r="KD8" s="141"/>
      <c r="KE8" s="141"/>
      <c r="KF8" s="141"/>
      <c r="KG8" s="141"/>
      <c r="KH8" s="142"/>
      <c r="KI8" s="140"/>
      <c r="KJ8" s="141"/>
      <c r="KK8" s="141"/>
      <c r="KL8" s="141"/>
      <c r="KM8" s="141"/>
      <c r="KN8" s="141"/>
      <c r="KO8" s="141"/>
      <c r="KP8" s="141"/>
      <c r="KQ8" s="141"/>
      <c r="KR8" s="142"/>
      <c r="KS8" s="140"/>
      <c r="KT8" s="141"/>
      <c r="KU8" s="141"/>
      <c r="KV8" s="141"/>
      <c r="KW8" s="141"/>
      <c r="KX8" s="141"/>
      <c r="KY8" s="141"/>
      <c r="KZ8" s="141"/>
      <c r="LA8" s="141"/>
      <c r="LB8" s="142"/>
      <c r="LC8" s="140"/>
      <c r="LD8" s="141"/>
      <c r="LE8" s="141"/>
      <c r="LF8" s="141"/>
      <c r="LG8" s="141"/>
      <c r="LH8" s="141"/>
      <c r="LI8" s="141"/>
      <c r="LJ8" s="141"/>
      <c r="LK8" s="141"/>
      <c r="LL8" s="142"/>
      <c r="LM8" s="140"/>
      <c r="LN8" s="141"/>
      <c r="LO8" s="141"/>
      <c r="LP8" s="141"/>
      <c r="LQ8" s="141"/>
      <c r="LR8" s="141"/>
      <c r="LS8" s="141"/>
      <c r="LT8" s="141"/>
      <c r="LU8" s="141"/>
      <c r="LV8" s="142"/>
      <c r="LW8" s="140"/>
      <c r="LX8" s="141"/>
      <c r="LY8" s="141"/>
      <c r="LZ8" s="141"/>
      <c r="MA8" s="141"/>
      <c r="MB8" s="141"/>
      <c r="MC8" s="141"/>
      <c r="MD8" s="141"/>
      <c r="ME8" s="141"/>
      <c r="MF8" s="142"/>
      <c r="MG8" s="140"/>
      <c r="MH8" s="141"/>
      <c r="MI8" s="141"/>
      <c r="MJ8" s="141"/>
      <c r="MK8" s="141"/>
      <c r="ML8" s="141"/>
      <c r="MM8" s="141"/>
      <c r="MN8" s="141"/>
      <c r="MO8" s="141"/>
      <c r="MP8" s="142"/>
      <c r="MQ8" s="140"/>
      <c r="MR8" s="141"/>
      <c r="MS8" s="141"/>
      <c r="MT8" s="141"/>
      <c r="MU8" s="141"/>
      <c r="MV8" s="141"/>
      <c r="MW8" s="141"/>
      <c r="MX8" s="141"/>
      <c r="MY8" s="141"/>
      <c r="MZ8" s="142"/>
      <c r="NA8" s="140"/>
      <c r="NB8" s="141"/>
      <c r="NC8" s="141"/>
      <c r="ND8" s="141"/>
      <c r="NE8" s="141"/>
      <c r="NF8" s="141"/>
      <c r="NG8" s="141"/>
      <c r="NH8" s="141"/>
      <c r="NI8" s="141"/>
      <c r="NJ8" s="142"/>
      <c r="NK8" s="140"/>
      <c r="NL8" s="141"/>
      <c r="NM8" s="141"/>
      <c r="NN8" s="141"/>
      <c r="NO8" s="141"/>
      <c r="NP8" s="141"/>
      <c r="NQ8" s="141"/>
      <c r="NR8" s="141"/>
      <c r="NS8" s="141"/>
      <c r="NT8" s="142"/>
      <c r="NU8" s="140"/>
      <c r="NV8" s="141"/>
      <c r="NW8" s="141"/>
      <c r="NX8" s="141"/>
      <c r="NY8" s="141"/>
      <c r="NZ8" s="141"/>
      <c r="OA8" s="141"/>
      <c r="OB8" s="141"/>
      <c r="OC8" s="141"/>
      <c r="OD8" s="142"/>
      <c r="OE8" s="140"/>
      <c r="OF8" s="141"/>
      <c r="OG8" s="141"/>
      <c r="OH8" s="141"/>
      <c r="OI8" s="141"/>
      <c r="OJ8" s="141"/>
      <c r="OK8" s="141"/>
      <c r="OL8" s="141"/>
      <c r="OM8" s="141"/>
      <c r="ON8" s="142"/>
      <c r="OO8" s="140"/>
      <c r="OP8" s="141"/>
      <c r="OQ8" s="141"/>
      <c r="OR8" s="141"/>
      <c r="OS8" s="141"/>
      <c r="OT8" s="141"/>
      <c r="OU8" s="141"/>
      <c r="OV8" s="141"/>
      <c r="OW8" s="141"/>
      <c r="OX8" s="142"/>
      <c r="OY8" s="140"/>
      <c r="OZ8" s="141"/>
      <c r="PA8" s="141"/>
      <c r="PB8" s="141"/>
      <c r="PC8" s="141"/>
      <c r="PD8" s="141"/>
      <c r="PE8" s="141"/>
      <c r="PF8" s="141"/>
      <c r="PG8" s="141"/>
      <c r="PH8" s="142"/>
      <c r="PI8" s="140"/>
      <c r="PJ8" s="141"/>
      <c r="PK8" s="141"/>
      <c r="PL8" s="141"/>
      <c r="PM8" s="141"/>
      <c r="PN8" s="141"/>
      <c r="PO8" s="141"/>
      <c r="PP8" s="141"/>
      <c r="PQ8" s="141"/>
      <c r="PR8" s="142"/>
      <c r="PS8" s="140"/>
      <c r="PT8" s="141"/>
      <c r="PU8" s="141"/>
      <c r="PV8" s="141"/>
      <c r="PW8" s="141"/>
      <c r="PX8" s="141"/>
      <c r="PY8" s="141"/>
      <c r="PZ8" s="141"/>
      <c r="QA8" s="141"/>
      <c r="QB8" s="142"/>
      <c r="QC8" s="140"/>
      <c r="QD8" s="141"/>
      <c r="QE8" s="141"/>
      <c r="QF8" s="141"/>
      <c r="QG8" s="141"/>
      <c r="QH8" s="141"/>
      <c r="QI8" s="141"/>
      <c r="QJ8" s="141"/>
      <c r="QK8" s="141"/>
      <c r="QL8" s="142"/>
      <c r="QM8" s="140"/>
      <c r="QN8" s="141"/>
      <c r="QO8" s="141"/>
      <c r="QP8" s="141"/>
      <c r="QQ8" s="141"/>
      <c r="QR8" s="141"/>
      <c r="QS8" s="141"/>
      <c r="QT8" s="141"/>
      <c r="QU8" s="141"/>
      <c r="QV8" s="142"/>
      <c r="QW8" s="140"/>
    </row>
    <row r="9" spans="1:465" s="134" customFormat="1" x14ac:dyDescent="0.25">
      <c r="B9" s="144">
        <f t="shared" si="37"/>
        <v>20</v>
      </c>
      <c r="C9" s="144">
        <v>0.1</v>
      </c>
      <c r="D9" s="144">
        <f>C9</f>
        <v>0.1</v>
      </c>
      <c r="E9" s="145">
        <v>10</v>
      </c>
      <c r="F9" s="148">
        <v>43.8</v>
      </c>
      <c r="G9" s="148">
        <f t="shared" ref="G9:G72" si="39">(E9/100)*F9</f>
        <v>4.38</v>
      </c>
      <c r="H9" s="146">
        <v>92</v>
      </c>
      <c r="I9" s="152">
        <f t="shared" ref="I9:I72" si="40">IFERROR(H9/G9," ")</f>
        <v>21.004566210045663</v>
      </c>
      <c r="J9" s="148">
        <f>(E9/100)*7</f>
        <v>0.70000000000000007</v>
      </c>
      <c r="K9" s="148">
        <f>J9</f>
        <v>0.70000000000000007</v>
      </c>
      <c r="L9" s="148">
        <f>((E9/100)*7)*((100-$D$9)/100)</f>
        <v>0.69930000000000014</v>
      </c>
      <c r="M9" s="148">
        <f>L9</f>
        <v>0.69930000000000014</v>
      </c>
      <c r="N9" s="147">
        <v>1613</v>
      </c>
      <c r="O9" s="145">
        <v>10</v>
      </c>
      <c r="P9" s="148">
        <v>43.8</v>
      </c>
      <c r="Q9" s="148">
        <f t="shared" ref="Q9:Q40" si="41">(O9/100)*P9</f>
        <v>4.38</v>
      </c>
      <c r="R9" s="146">
        <v>92</v>
      </c>
      <c r="S9" s="152">
        <f t="shared" ref="S9:S72" si="42">IFERROR(R9/Q9," ")</f>
        <v>21.004566210045663</v>
      </c>
      <c r="T9" s="148">
        <f>(O9/100)*7</f>
        <v>0.70000000000000007</v>
      </c>
      <c r="U9" s="148">
        <f>T9</f>
        <v>0.70000000000000007</v>
      </c>
      <c r="V9" s="148">
        <f>((O9/100)*7)*((100-$D$9)/100)</f>
        <v>0.69930000000000014</v>
      </c>
      <c r="W9" s="148">
        <f>V9</f>
        <v>0.69930000000000014</v>
      </c>
      <c r="X9" s="147">
        <v>1613</v>
      </c>
      <c r="Y9" s="145">
        <v>10</v>
      </c>
      <c r="Z9" s="146">
        <v>44.8</v>
      </c>
      <c r="AA9" s="148">
        <f>(Y9/100)*Z9</f>
        <v>4.4799999999999995</v>
      </c>
      <c r="AB9" s="146">
        <v>92</v>
      </c>
      <c r="AC9" s="152">
        <f>AB9/AA9</f>
        <v>20.535714285714288</v>
      </c>
      <c r="AD9" s="148">
        <f>(Y9/100)*7</f>
        <v>0.70000000000000007</v>
      </c>
      <c r="AE9" s="148">
        <f>AD9</f>
        <v>0.70000000000000007</v>
      </c>
      <c r="AF9" s="148">
        <f>((Y9/100)*7)*((100-$D$9)/100)</f>
        <v>0.69930000000000014</v>
      </c>
      <c r="AG9" s="148">
        <f>AF9</f>
        <v>0.69930000000000014</v>
      </c>
      <c r="AH9" s="147">
        <v>1635</v>
      </c>
      <c r="AI9" s="145">
        <v>40.6</v>
      </c>
      <c r="AJ9" s="146">
        <v>49.3</v>
      </c>
      <c r="AK9" s="148">
        <f>(AI9/100)*AJ9</f>
        <v>20.015799999999999</v>
      </c>
      <c r="AL9" s="146">
        <v>92</v>
      </c>
      <c r="AM9" s="152">
        <f>AL9/AK9</f>
        <v>4.5963688685938111</v>
      </c>
      <c r="AN9" s="148">
        <f>(AI9/100)*7</f>
        <v>2.8420000000000001</v>
      </c>
      <c r="AO9" s="148">
        <f>AN9</f>
        <v>2.8420000000000001</v>
      </c>
      <c r="AP9" s="148">
        <f>((AI9/100)*7)*((100-$D9)/100)</f>
        <v>2.8391580000000003</v>
      </c>
      <c r="AQ9" s="148">
        <f>AP9</f>
        <v>2.8391580000000003</v>
      </c>
      <c r="AR9" s="149">
        <v>1676</v>
      </c>
      <c r="AS9" s="145">
        <v>39.6</v>
      </c>
      <c r="AT9" s="146">
        <v>49.3</v>
      </c>
      <c r="AU9" s="148">
        <f>(AS9/100)*AT9</f>
        <v>19.5228</v>
      </c>
      <c r="AV9" s="146">
        <v>92</v>
      </c>
      <c r="AW9" s="152">
        <f>AV9/AU9</f>
        <v>4.712438789517897</v>
      </c>
      <c r="AX9" s="148">
        <f>(AS9/100)*7</f>
        <v>2.7720000000000002</v>
      </c>
      <c r="AY9" s="148">
        <f>AX9</f>
        <v>2.7720000000000002</v>
      </c>
      <c r="AZ9" s="148">
        <f>((AS9/100)*7)*((100-$D9)/100)</f>
        <v>2.7692280000000005</v>
      </c>
      <c r="BA9" s="148">
        <f>AZ9</f>
        <v>2.7692280000000005</v>
      </c>
      <c r="BB9" s="149">
        <v>1676</v>
      </c>
      <c r="BC9" s="145">
        <v>58.5</v>
      </c>
      <c r="BD9" s="146">
        <v>51.200000762939453</v>
      </c>
      <c r="BE9" s="148">
        <f>(BC9/100)*BD9</f>
        <v>29.952000446319577</v>
      </c>
      <c r="BF9" s="146">
        <v>92</v>
      </c>
      <c r="BG9" s="152">
        <f>BF9/BE9</f>
        <v>3.0715811508110709</v>
      </c>
      <c r="BH9" s="148">
        <f>(BC9/100)*7</f>
        <v>4.0949999999999998</v>
      </c>
      <c r="BI9" s="148">
        <f>BH9</f>
        <v>4.0949999999999998</v>
      </c>
      <c r="BJ9" s="148">
        <f>((BC9/100)*7)*((100-$D9)/100)</f>
        <v>4.0909050000000002</v>
      </c>
      <c r="BK9" s="148">
        <f>BJ9</f>
        <v>4.0909050000000002</v>
      </c>
      <c r="BL9" s="147">
        <v>1680.0000071525574</v>
      </c>
      <c r="BM9" s="145">
        <v>15</v>
      </c>
      <c r="BN9" s="146">
        <v>48.3</v>
      </c>
      <c r="BO9" s="148">
        <f>(BM9/100)*BN9</f>
        <v>7.2449999999999992</v>
      </c>
      <c r="BP9" s="146">
        <v>92</v>
      </c>
      <c r="BQ9" s="152">
        <f>BP9/BO9</f>
        <v>12.698412698412699</v>
      </c>
      <c r="BR9" s="148">
        <f>(BM9/100)*7</f>
        <v>1.05</v>
      </c>
      <c r="BS9" s="148">
        <f>BR9</f>
        <v>1.05</v>
      </c>
      <c r="BT9" s="148">
        <f>((BM9/100)*7)*((100-$D9)/100)</f>
        <v>1.04895</v>
      </c>
      <c r="BU9" s="148">
        <f>BT9</f>
        <v>1.04895</v>
      </c>
      <c r="BV9" s="149">
        <v>1640</v>
      </c>
      <c r="BW9" s="145">
        <v>40.1</v>
      </c>
      <c r="BX9" s="146">
        <v>47.5</v>
      </c>
      <c r="BY9" s="148">
        <f>(BW9/100)*BX9</f>
        <v>19.047499999999999</v>
      </c>
      <c r="BZ9" s="146">
        <v>92</v>
      </c>
      <c r="CA9" s="152">
        <f>BZ9/BY9</f>
        <v>4.8300301876886733</v>
      </c>
      <c r="CB9" s="148">
        <f>(BW9/100)*7</f>
        <v>2.8070000000000004</v>
      </c>
      <c r="CC9" s="148">
        <f>CB9</f>
        <v>2.8070000000000004</v>
      </c>
      <c r="CD9" s="148">
        <f>((BW9/100)*7)*((100-$D$9)/100)</f>
        <v>2.8041930000000006</v>
      </c>
      <c r="CE9" s="148">
        <f>CD9</f>
        <v>2.8041930000000006</v>
      </c>
      <c r="CF9" s="147">
        <v>1630</v>
      </c>
      <c r="CG9" s="145">
        <v>63.7</v>
      </c>
      <c r="CH9" s="146">
        <v>49</v>
      </c>
      <c r="CI9" s="148">
        <f>(CG9/100)*CH9</f>
        <v>31.213000000000001</v>
      </c>
      <c r="CJ9" s="146">
        <v>92</v>
      </c>
      <c r="CK9" s="152">
        <f>CJ9/CI9</f>
        <v>2.9474898279563</v>
      </c>
      <c r="CL9" s="148">
        <f>(CG9/100)*7</f>
        <v>4.4589999999999996</v>
      </c>
      <c r="CM9" s="148">
        <f>CL9</f>
        <v>4.4589999999999996</v>
      </c>
      <c r="CN9" s="148">
        <f>((CG9/100)*7)*((100-$D9)/100)</f>
        <v>4.4545409999999999</v>
      </c>
      <c r="CO9" s="148">
        <f>CN9</f>
        <v>4.4545409999999999</v>
      </c>
      <c r="CP9" s="147">
        <v>1700</v>
      </c>
      <c r="CQ9" s="145">
        <v>10</v>
      </c>
      <c r="CR9" s="146">
        <v>43.8</v>
      </c>
      <c r="CS9" s="148">
        <f>(CQ9/100)*CR9</f>
        <v>4.38</v>
      </c>
      <c r="CT9" s="146">
        <v>92</v>
      </c>
      <c r="CU9" s="148">
        <f>CT9/CS9</f>
        <v>21.004566210045663</v>
      </c>
      <c r="CV9" s="148">
        <f>(CQ9/100)*7</f>
        <v>0.70000000000000007</v>
      </c>
      <c r="CW9" s="148">
        <f>CV9</f>
        <v>0.70000000000000007</v>
      </c>
      <c r="CX9" s="148">
        <f>((CQ9/100)*7)*((100-$D$9)/100)</f>
        <v>0.69930000000000014</v>
      </c>
      <c r="CY9" s="148">
        <f>CX9</f>
        <v>0.69930000000000014</v>
      </c>
      <c r="CZ9" s="147">
        <v>1430</v>
      </c>
      <c r="DA9" s="145">
        <v>10</v>
      </c>
      <c r="DB9" s="146">
        <v>40.799999999999997</v>
      </c>
      <c r="DC9" s="148">
        <f>(DA9/100)*DB9</f>
        <v>4.08</v>
      </c>
      <c r="DD9" s="134">
        <v>92</v>
      </c>
      <c r="DE9" s="152">
        <f t="shared" ref="DE9:DE40" si="43">DN9/DC9</f>
        <v>22.549019607843135</v>
      </c>
      <c r="DF9" s="148">
        <f>(DA9/100)*7</f>
        <v>0.70000000000000007</v>
      </c>
      <c r="DG9" s="148">
        <f>DF9</f>
        <v>0.70000000000000007</v>
      </c>
      <c r="DH9" s="148">
        <f>((DA9/100)*7)*((100-$D$9)/100)</f>
        <v>0.69930000000000014</v>
      </c>
      <c r="DI9" s="148">
        <f>DH9</f>
        <v>0.69930000000000014</v>
      </c>
      <c r="DJ9" s="147">
        <v>1405</v>
      </c>
      <c r="DK9" s="145">
        <v>10</v>
      </c>
      <c r="DL9" s="146">
        <v>43.8</v>
      </c>
      <c r="DM9" s="148">
        <f>(DK9/100)*DL9</f>
        <v>4.38</v>
      </c>
      <c r="DN9" s="146">
        <v>92</v>
      </c>
      <c r="DO9" s="152">
        <f>DN9/DM9</f>
        <v>21.004566210045663</v>
      </c>
      <c r="DP9" s="148">
        <f>(DK9/100)*7</f>
        <v>0.70000000000000007</v>
      </c>
      <c r="DQ9" s="148">
        <f>DP9</f>
        <v>0.70000000000000007</v>
      </c>
      <c r="DR9" s="148">
        <f>((DK9/100)*7)*((100-$D$9)/100)</f>
        <v>0.69930000000000014</v>
      </c>
      <c r="DS9" s="148">
        <f>DR9</f>
        <v>0.69930000000000014</v>
      </c>
      <c r="DT9" s="147">
        <v>1430</v>
      </c>
      <c r="DU9" s="145">
        <v>50</v>
      </c>
      <c r="DV9" s="146">
        <v>51.4</v>
      </c>
      <c r="DW9" s="148">
        <f>(DU9/100)*DV9</f>
        <v>25.7</v>
      </c>
      <c r="DX9" s="146">
        <v>92</v>
      </c>
      <c r="DY9" s="152">
        <f>DX9/DW9</f>
        <v>3.5797665369649807</v>
      </c>
      <c r="DZ9" s="148">
        <f>(DU9/100)*7</f>
        <v>3.5</v>
      </c>
      <c r="EA9" s="148">
        <f>DZ9</f>
        <v>3.5</v>
      </c>
      <c r="EB9" s="148">
        <f>((DU9/100)*7)*((100-$D9)/100)</f>
        <v>3.4965000000000002</v>
      </c>
      <c r="EC9" s="148">
        <f>EB9</f>
        <v>3.4965000000000002</v>
      </c>
      <c r="ED9" s="149">
        <v>1365</v>
      </c>
      <c r="EE9" s="145">
        <v>36.6</v>
      </c>
      <c r="EF9" s="146">
        <v>45.2</v>
      </c>
      <c r="EG9" s="148">
        <f>(EE9/100)*EF9</f>
        <v>16.543200000000002</v>
      </c>
      <c r="EH9" s="146">
        <v>92</v>
      </c>
      <c r="EI9" s="152">
        <f>EH9/EG9</f>
        <v>5.5611973499685661</v>
      </c>
      <c r="EJ9" s="148">
        <f>(EE9/100)*7</f>
        <v>2.5619999999999998</v>
      </c>
      <c r="EK9" s="148">
        <f>EJ9</f>
        <v>2.5619999999999998</v>
      </c>
      <c r="EL9" s="148">
        <f>((EE9/100)*7)*((100-$D9)/100)</f>
        <v>2.5594380000000001</v>
      </c>
      <c r="EM9" s="148">
        <f>EL9</f>
        <v>2.5594380000000001</v>
      </c>
      <c r="EN9" s="147">
        <v>1380</v>
      </c>
      <c r="EO9" s="145">
        <v>43.6</v>
      </c>
      <c r="EP9" s="146">
        <v>47.3</v>
      </c>
      <c r="EQ9" s="148">
        <f>(EO9/100)*EP9</f>
        <v>20.622799999999998</v>
      </c>
      <c r="ER9" s="146">
        <v>92</v>
      </c>
      <c r="ES9" s="152">
        <f>ER9/EQ9</f>
        <v>4.4610819093430578</v>
      </c>
      <c r="ET9" s="148">
        <f>(EO9/100)*7</f>
        <v>3.052</v>
      </c>
      <c r="EU9" s="148">
        <f>ET9</f>
        <v>3.052</v>
      </c>
      <c r="EV9" s="148">
        <f>((EO9/100)*7)*((100-$D9)/100)</f>
        <v>3.0489480000000002</v>
      </c>
      <c r="EW9" s="148">
        <f>EV9</f>
        <v>3.0489480000000002</v>
      </c>
      <c r="EX9" s="149">
        <v>1450</v>
      </c>
      <c r="EY9" s="145"/>
      <c r="EZ9" s="146"/>
      <c r="FA9" s="148">
        <f>(EY9/100)*EZ9</f>
        <v>0</v>
      </c>
      <c r="FB9" s="146"/>
      <c r="FC9" s="152" t="e">
        <f>FB9/FA9</f>
        <v>#DIV/0!</v>
      </c>
      <c r="FD9" s="148">
        <f>(EY9/100)*7</f>
        <v>0</v>
      </c>
      <c r="FE9" s="148">
        <f>FD9</f>
        <v>0</v>
      </c>
      <c r="FF9" s="148">
        <f>((EY9/100)*7)*((100-$D$9)/100)</f>
        <v>0</v>
      </c>
      <c r="FG9" s="148">
        <f>FF9</f>
        <v>0</v>
      </c>
      <c r="FH9" s="147"/>
      <c r="FI9" s="145"/>
      <c r="FJ9" s="146"/>
      <c r="FK9" s="148">
        <f>(FI9/100)*FJ9</f>
        <v>0</v>
      </c>
      <c r="FL9" s="146">
        <v>92</v>
      </c>
      <c r="FM9" s="152" t="e">
        <f>FL9/FK9</f>
        <v>#DIV/0!</v>
      </c>
      <c r="FN9" s="148">
        <f>(FI9/100)*7</f>
        <v>0</v>
      </c>
      <c r="FO9" s="148">
        <f>FN9</f>
        <v>0</v>
      </c>
      <c r="FP9" s="148">
        <f>((FI9/100)*7)*((100-$D$9)/100)</f>
        <v>0</v>
      </c>
      <c r="FQ9" s="148">
        <f>FP9</f>
        <v>0</v>
      </c>
      <c r="FR9" s="147"/>
      <c r="FS9" s="145"/>
      <c r="FT9" s="146"/>
      <c r="FU9" s="148">
        <f>(FS9/100)*FT9</f>
        <v>0</v>
      </c>
      <c r="FV9" s="146"/>
      <c r="FW9" s="152" t="e">
        <f>FV9/FU9</f>
        <v>#DIV/0!</v>
      </c>
      <c r="FX9" s="148">
        <f>(FS9/100)*7</f>
        <v>0</v>
      </c>
      <c r="FY9" s="148">
        <f>FX9</f>
        <v>0</v>
      </c>
      <c r="FZ9" s="148">
        <f>((FS9/100)*7)*((100-$D$9)/100)</f>
        <v>0</v>
      </c>
      <c r="GA9" s="148">
        <f>FZ9</f>
        <v>0</v>
      </c>
      <c r="GB9" s="147"/>
      <c r="GC9" s="145"/>
      <c r="GD9" s="146"/>
      <c r="GE9" s="148">
        <f>(GC9/100)*GD9</f>
        <v>0</v>
      </c>
      <c r="GF9" s="146"/>
      <c r="GG9" s="152" t="e">
        <f>GF9/GE9</f>
        <v>#DIV/0!</v>
      </c>
      <c r="GH9" s="148">
        <f>(GC9/100)*7</f>
        <v>0</v>
      </c>
      <c r="GI9" s="148">
        <f>GH9</f>
        <v>0</v>
      </c>
      <c r="GJ9" s="148">
        <f>((GC9/100)*7)*((100-$D$9)/100)</f>
        <v>0</v>
      </c>
      <c r="GK9" s="148">
        <f>GJ9</f>
        <v>0</v>
      </c>
      <c r="GL9" s="147"/>
      <c r="GM9" s="145"/>
      <c r="GN9" s="146"/>
      <c r="GO9" s="148">
        <f>(GM9/100)*GN9</f>
        <v>0</v>
      </c>
      <c r="GP9" s="146"/>
      <c r="GQ9" s="152" t="e">
        <f>GP9/GO9</f>
        <v>#DIV/0!</v>
      </c>
      <c r="GR9" s="148">
        <f>(GM9/100)*7</f>
        <v>0</v>
      </c>
      <c r="GS9" s="148">
        <f>GR9</f>
        <v>0</v>
      </c>
      <c r="GT9" s="148">
        <f>((GM9/100)*7)*((100-$D$9)/100)</f>
        <v>0</v>
      </c>
      <c r="GU9" s="148">
        <f>GT9</f>
        <v>0</v>
      </c>
      <c r="GV9" s="147"/>
      <c r="GW9" s="145"/>
      <c r="GX9" s="146"/>
      <c r="GY9" s="148">
        <f>(GW9/100)*GX9</f>
        <v>0</v>
      </c>
      <c r="GZ9" s="146"/>
      <c r="HA9" s="152" t="e">
        <f>GZ9/GY9</f>
        <v>#DIV/0!</v>
      </c>
      <c r="HB9" s="148">
        <f>(GW9/100)*7</f>
        <v>0</v>
      </c>
      <c r="HC9" s="148">
        <f>HB9</f>
        <v>0</v>
      </c>
      <c r="HD9" s="148">
        <f>((GW9/100)*7)*((100-$D$9)/100)</f>
        <v>0</v>
      </c>
      <c r="HE9" s="148">
        <f>HD9</f>
        <v>0</v>
      </c>
      <c r="HF9" s="147"/>
      <c r="HG9" s="145"/>
      <c r="HH9" s="146"/>
      <c r="HI9" s="148"/>
      <c r="HJ9" s="146"/>
      <c r="HK9" s="152"/>
      <c r="HL9" s="148"/>
      <c r="HM9" s="148"/>
      <c r="HN9" s="148"/>
      <c r="HO9" s="148"/>
      <c r="HP9" s="147"/>
      <c r="HQ9" s="145"/>
      <c r="HR9" s="146"/>
      <c r="HS9" s="148"/>
      <c r="HT9" s="146"/>
      <c r="HU9" s="152"/>
      <c r="HV9" s="148"/>
      <c r="HW9" s="148"/>
      <c r="HX9" s="148"/>
      <c r="HY9" s="148"/>
      <c r="HZ9" s="147"/>
      <c r="IA9" s="145"/>
      <c r="IB9" s="146"/>
      <c r="IC9" s="148"/>
      <c r="ID9" s="146"/>
      <c r="IE9" s="152"/>
      <c r="IF9" s="148"/>
      <c r="IG9" s="148"/>
      <c r="IH9" s="148"/>
      <c r="II9" s="148"/>
      <c r="IJ9" s="147"/>
      <c r="IK9" s="145"/>
      <c r="IL9" s="146"/>
      <c r="IM9" s="148"/>
      <c r="IN9" s="146"/>
      <c r="IO9" s="152"/>
      <c r="IP9" s="148"/>
      <c r="IQ9" s="148"/>
      <c r="IR9" s="148"/>
      <c r="IS9" s="148"/>
      <c r="IT9" s="147"/>
      <c r="IU9" s="145"/>
      <c r="IV9" s="146"/>
      <c r="IW9" s="148"/>
      <c r="IX9" s="146"/>
      <c r="IY9" s="152"/>
      <c r="IZ9" s="148"/>
      <c r="JA9" s="148"/>
      <c r="JB9" s="148"/>
      <c r="JC9" s="148"/>
      <c r="JD9" s="147"/>
      <c r="JE9" s="145"/>
      <c r="JG9" s="148"/>
      <c r="JH9" s="146"/>
      <c r="JI9" s="152"/>
      <c r="JJ9" s="148"/>
      <c r="JK9" s="148"/>
      <c r="JL9" s="148"/>
      <c r="JM9" s="148"/>
      <c r="JN9" s="147"/>
      <c r="JO9" s="145"/>
      <c r="JP9" s="146"/>
      <c r="JQ9" s="148"/>
      <c r="JR9" s="146"/>
      <c r="JS9" s="152"/>
      <c r="JT9" s="148"/>
      <c r="JU9" s="148"/>
      <c r="JV9" s="148"/>
      <c r="JW9" s="148"/>
      <c r="JX9" s="147"/>
      <c r="JY9" s="145"/>
      <c r="JZ9" s="146"/>
      <c r="KA9" s="148"/>
      <c r="KB9" s="146"/>
      <c r="KC9" s="152"/>
      <c r="KD9" s="148"/>
      <c r="KE9" s="148"/>
      <c r="KF9" s="148"/>
      <c r="KG9" s="148"/>
      <c r="KH9" s="147"/>
      <c r="KI9" s="145"/>
      <c r="KJ9" s="146"/>
      <c r="KK9" s="148"/>
      <c r="KL9" s="146"/>
      <c r="KM9" s="152"/>
      <c r="KN9" s="148"/>
      <c r="KO9" s="148"/>
      <c r="KP9" s="148"/>
      <c r="KQ9" s="148"/>
      <c r="KR9" s="147"/>
      <c r="KS9" s="145"/>
      <c r="KT9" s="146"/>
      <c r="KU9" s="148"/>
      <c r="KV9" s="146"/>
      <c r="KW9" s="152"/>
      <c r="KX9" s="148"/>
      <c r="KY9" s="148"/>
      <c r="KZ9" s="148"/>
      <c r="LA9" s="148"/>
      <c r="LB9" s="147"/>
      <c r="LC9" s="145"/>
      <c r="LD9" s="146"/>
      <c r="LE9" s="148"/>
      <c r="LF9" s="146"/>
      <c r="LG9" s="152"/>
      <c r="LH9" s="148"/>
      <c r="LI9" s="148"/>
      <c r="LJ9" s="148"/>
      <c r="LK9" s="148"/>
      <c r="LL9" s="147"/>
      <c r="LM9" s="145"/>
      <c r="LN9" s="146"/>
      <c r="LO9" s="148"/>
      <c r="LP9" s="146"/>
      <c r="LQ9" s="152"/>
      <c r="LR9" s="148"/>
      <c r="LS9" s="148"/>
      <c r="LT9" s="148"/>
      <c r="LU9" s="148"/>
      <c r="LV9" s="147"/>
      <c r="LW9" s="145"/>
      <c r="LX9" s="146"/>
      <c r="LY9" s="148"/>
      <c r="LZ9" s="146"/>
      <c r="MA9" s="152"/>
      <c r="MB9" s="148"/>
      <c r="MC9" s="148"/>
      <c r="MD9" s="148"/>
      <c r="ME9" s="148"/>
      <c r="MF9" s="147"/>
      <c r="MG9" s="145"/>
      <c r="MH9" s="146"/>
      <c r="MI9" s="148"/>
      <c r="MJ9" s="146"/>
      <c r="MK9" s="152"/>
      <c r="ML9" s="148"/>
      <c r="MM9" s="148"/>
      <c r="MN9" s="148"/>
      <c r="MO9" s="148"/>
      <c r="MP9" s="147"/>
      <c r="MQ9" s="145"/>
      <c r="MR9" s="146"/>
      <c r="MS9" s="148"/>
      <c r="MT9" s="146"/>
      <c r="MU9" s="152"/>
      <c r="MV9" s="148"/>
      <c r="MW9" s="148"/>
      <c r="MX9" s="148"/>
      <c r="MY9" s="148"/>
      <c r="MZ9" s="147"/>
      <c r="NA9" s="145"/>
      <c r="NB9" s="146"/>
      <c r="NC9" s="148"/>
      <c r="ND9" s="146"/>
      <c r="NE9" s="152"/>
      <c r="NF9" s="148"/>
      <c r="NG9" s="148"/>
      <c r="NH9" s="148"/>
      <c r="NI9" s="148"/>
      <c r="NJ9" s="147"/>
      <c r="NK9" s="145"/>
      <c r="NL9" s="146"/>
      <c r="NM9" s="148"/>
      <c r="NN9" s="146"/>
      <c r="NO9" s="152"/>
      <c r="NP9" s="148"/>
      <c r="NQ9" s="148"/>
      <c r="NR9" s="148"/>
      <c r="NS9" s="148"/>
      <c r="NT9" s="147"/>
      <c r="NU9" s="145"/>
      <c r="NV9" s="146"/>
      <c r="NW9" s="148"/>
      <c r="NX9" s="146"/>
      <c r="NY9" s="152"/>
      <c r="NZ9" s="148"/>
      <c r="OA9" s="148"/>
      <c r="OB9" s="148"/>
      <c r="OC9" s="148"/>
      <c r="OD9" s="147"/>
      <c r="OE9" s="145"/>
      <c r="OF9" s="146"/>
      <c r="OG9" s="148"/>
      <c r="OH9" s="146"/>
      <c r="OI9" s="152"/>
      <c r="OJ9" s="148"/>
      <c r="OK9" s="148"/>
      <c r="OL9" s="148"/>
      <c r="OM9" s="148"/>
      <c r="ON9" s="147"/>
      <c r="OO9" s="145"/>
      <c r="OP9" s="146"/>
      <c r="OQ9" s="148"/>
      <c r="OR9" s="146"/>
      <c r="OS9" s="152"/>
      <c r="OT9" s="148"/>
      <c r="OU9" s="148"/>
      <c r="OV9" s="148"/>
      <c r="OW9" s="148"/>
      <c r="OX9" s="147"/>
      <c r="OY9" s="145"/>
      <c r="OZ9" s="146"/>
      <c r="PA9" s="148"/>
      <c r="PB9" s="146"/>
      <c r="PC9" s="152"/>
      <c r="PD9" s="148"/>
      <c r="PE9" s="148"/>
      <c r="PF9" s="148"/>
      <c r="PG9" s="148"/>
      <c r="PH9" s="147"/>
      <c r="PI9" s="145"/>
      <c r="PJ9" s="146"/>
      <c r="PK9" s="148"/>
      <c r="PL9" s="146"/>
      <c r="PM9" s="152"/>
      <c r="PN9" s="148"/>
      <c r="PO9" s="148"/>
      <c r="PP9" s="148"/>
      <c r="PQ9" s="148"/>
      <c r="PR9" s="147"/>
      <c r="PS9" s="145"/>
      <c r="PT9" s="146"/>
      <c r="PU9" s="148"/>
      <c r="PV9" s="146"/>
      <c r="PW9" s="152"/>
      <c r="PX9" s="148"/>
      <c r="PY9" s="148"/>
      <c r="PZ9" s="148"/>
      <c r="QA9" s="148"/>
      <c r="QB9" s="147"/>
      <c r="QC9" s="145"/>
      <c r="QD9" s="146"/>
      <c r="QE9" s="148"/>
      <c r="QF9" s="146"/>
      <c r="QG9" s="152"/>
      <c r="QH9" s="148"/>
      <c r="QI9" s="148"/>
      <c r="QJ9" s="148"/>
      <c r="QK9" s="148"/>
      <c r="QL9" s="147"/>
      <c r="QM9" s="145"/>
      <c r="QN9" s="146"/>
      <c r="QO9" s="148"/>
      <c r="QP9" s="146"/>
      <c r="QQ9" s="152"/>
      <c r="QR9" s="148"/>
      <c r="QS9" s="148"/>
      <c r="QT9" s="148"/>
      <c r="QU9" s="148"/>
      <c r="QV9" s="147"/>
      <c r="QW9" s="145"/>
    </row>
    <row r="10" spans="1:465" s="138" customFormat="1" x14ac:dyDescent="0.25">
      <c r="B10" s="139">
        <f t="shared" si="37"/>
        <v>21</v>
      </c>
      <c r="C10" s="139">
        <v>0.1</v>
      </c>
      <c r="D10" s="139">
        <f t="shared" si="38"/>
        <v>0.2</v>
      </c>
      <c r="E10" s="140">
        <v>44.8</v>
      </c>
      <c r="F10" s="151">
        <v>46.2</v>
      </c>
      <c r="G10" s="151">
        <f t="shared" si="39"/>
        <v>20.697599999999998</v>
      </c>
      <c r="H10" s="141">
        <v>105</v>
      </c>
      <c r="I10" s="150">
        <f t="shared" si="40"/>
        <v>5.0730519480519485</v>
      </c>
      <c r="J10" s="151">
        <f t="shared" ref="J10:J73" si="44">(E10/100)*7</f>
        <v>3.1359999999999997</v>
      </c>
      <c r="K10" s="151">
        <f>J10+K9</f>
        <v>3.8359999999999999</v>
      </c>
      <c r="L10" s="151">
        <f>((E10/100)*7)*((100-$D10)/100)</f>
        <v>3.1297279999999996</v>
      </c>
      <c r="M10" s="151">
        <f>M9+L10</f>
        <v>3.8290279999999997</v>
      </c>
      <c r="N10" s="142">
        <v>1679</v>
      </c>
      <c r="O10" s="140">
        <v>44.8</v>
      </c>
      <c r="P10" s="151">
        <v>46.2</v>
      </c>
      <c r="Q10" s="151">
        <f t="shared" si="41"/>
        <v>20.697599999999998</v>
      </c>
      <c r="R10" s="141">
        <v>105</v>
      </c>
      <c r="S10" s="150">
        <f t="shared" si="42"/>
        <v>5.0730519480519485</v>
      </c>
      <c r="T10" s="151">
        <f t="shared" ref="T10:T73" si="45">(O10/100)*7</f>
        <v>3.1359999999999997</v>
      </c>
      <c r="U10" s="151">
        <f>T10+U9</f>
        <v>3.8359999999999999</v>
      </c>
      <c r="V10" s="151">
        <f>((O10/100)*7)*((100-$D10)/100)</f>
        <v>3.1297279999999996</v>
      </c>
      <c r="W10" s="151">
        <f>W9+V10</f>
        <v>3.8290279999999997</v>
      </c>
      <c r="X10" s="142">
        <v>1679</v>
      </c>
      <c r="Y10" s="140">
        <v>44.8</v>
      </c>
      <c r="Z10" s="141">
        <v>47.3</v>
      </c>
      <c r="AA10" s="151">
        <f t="shared" ref="AA10:AA73" si="46">(Y10/100)*Z10</f>
        <v>21.190399999999997</v>
      </c>
      <c r="AB10" s="141">
        <v>105</v>
      </c>
      <c r="AC10" s="150">
        <f t="shared" ref="AC10:AC73" si="47">AB10/AA10</f>
        <v>4.955073995771671</v>
      </c>
      <c r="AD10" s="151">
        <f t="shared" ref="AD10:AD73" si="48">(Y10/100)*7</f>
        <v>3.1359999999999997</v>
      </c>
      <c r="AE10" s="151">
        <f>AD10+AE9</f>
        <v>3.8359999999999999</v>
      </c>
      <c r="AF10" s="151">
        <f>((Y10/100)*7)*((100-$D10)/100)</f>
        <v>3.1297279999999996</v>
      </c>
      <c r="AG10" s="151">
        <f>AG9+AF10</f>
        <v>3.8290279999999997</v>
      </c>
      <c r="AH10" s="142">
        <v>1701</v>
      </c>
      <c r="AI10" s="140">
        <v>65.099999999999994</v>
      </c>
      <c r="AJ10" s="141">
        <v>52</v>
      </c>
      <c r="AK10" s="151">
        <f t="shared" ref="AK10:AK73" si="49">(AI10/100)*AJ10</f>
        <v>33.851999999999997</v>
      </c>
      <c r="AL10" s="141">
        <v>105</v>
      </c>
      <c r="AM10" s="150">
        <f t="shared" ref="AM10:AM73" si="50">AL10/AK10</f>
        <v>3.1017369727047148</v>
      </c>
      <c r="AN10" s="151">
        <f t="shared" ref="AN10:AN73" si="51">(AI10/100)*7</f>
        <v>4.5569999999999995</v>
      </c>
      <c r="AO10" s="151">
        <f>AN10+AO9</f>
        <v>7.3989999999999991</v>
      </c>
      <c r="AP10" s="151">
        <f>((AI10/100)*7)*((100-$D10)/100)</f>
        <v>4.5478859999999992</v>
      </c>
      <c r="AQ10" s="151">
        <f>AQ9+AP10</f>
        <v>7.3870439999999995</v>
      </c>
      <c r="AR10" s="143">
        <v>1713</v>
      </c>
      <c r="AS10" s="140">
        <v>63.1</v>
      </c>
      <c r="AT10" s="141">
        <v>52</v>
      </c>
      <c r="AU10" s="151">
        <f t="shared" ref="AU10:AU73" si="52">(AS10/100)*AT10</f>
        <v>32.811999999999998</v>
      </c>
      <c r="AV10" s="141">
        <v>105</v>
      </c>
      <c r="AW10" s="150">
        <f t="shared" ref="AW10:AW73" si="53">AV10/AU10</f>
        <v>3.2000487626478118</v>
      </c>
      <c r="AX10" s="151">
        <f t="shared" ref="AX10:AX73" si="54">(AS10/100)*7</f>
        <v>4.4169999999999998</v>
      </c>
      <c r="AY10" s="151">
        <f>AX10+AY9</f>
        <v>7.1890000000000001</v>
      </c>
      <c r="AZ10" s="151">
        <f>((AS10/100)*7)*((100-$D10)/100)</f>
        <v>4.4081659999999996</v>
      </c>
      <c r="BA10" s="151">
        <f>BA9+AZ10</f>
        <v>7.1773939999999996</v>
      </c>
      <c r="BB10" s="143">
        <v>1713</v>
      </c>
      <c r="BC10" s="140">
        <v>80.5</v>
      </c>
      <c r="BD10" s="141">
        <v>52.549999237060547</v>
      </c>
      <c r="BE10" s="151">
        <f t="shared" ref="BE10:BE73" si="55">(BC10/100)*BD10</f>
        <v>42.302749385833742</v>
      </c>
      <c r="BF10" s="141">
        <v>105</v>
      </c>
      <c r="BG10" s="150">
        <f t="shared" ref="BG10:BG73" si="56">BF10/BE10</f>
        <v>2.4821081732139656</v>
      </c>
      <c r="BH10" s="151">
        <f t="shared" ref="BH10:BH73" si="57">(BC10/100)*7</f>
        <v>5.6350000000000007</v>
      </c>
      <c r="BI10" s="151">
        <f>BH10+BI9</f>
        <v>9.73</v>
      </c>
      <c r="BJ10" s="151">
        <f>((BC10/100)*7)*((100-$D10)/100)</f>
        <v>5.623730000000001</v>
      </c>
      <c r="BK10" s="151">
        <f>BK9+BJ10</f>
        <v>9.7146350000000012</v>
      </c>
      <c r="BL10" s="142">
        <v>1719.9999690055847</v>
      </c>
      <c r="BM10" s="140">
        <v>39</v>
      </c>
      <c r="BN10" s="141">
        <v>51</v>
      </c>
      <c r="BO10" s="151">
        <f t="shared" ref="BO10:BO73" si="58">(BM10/100)*BN10</f>
        <v>19.89</v>
      </c>
      <c r="BP10" s="141">
        <v>105</v>
      </c>
      <c r="BQ10" s="150">
        <f t="shared" ref="BQ10:BQ73" si="59">BP10/BO10</f>
        <v>5.2790346907993966</v>
      </c>
      <c r="BR10" s="151">
        <f t="shared" ref="BR10:BR73" si="60">(BM10/100)*7</f>
        <v>2.73</v>
      </c>
      <c r="BS10" s="151">
        <f>BR10+BS9</f>
        <v>3.7800000000000002</v>
      </c>
      <c r="BT10" s="151">
        <f>((BM10/100)*7)*((100-$D10)/100)</f>
        <v>2.7245400000000002</v>
      </c>
      <c r="BU10" s="151">
        <f>BU9+BT10</f>
        <v>3.7734900000000002</v>
      </c>
      <c r="BV10" s="143">
        <v>1685</v>
      </c>
      <c r="BW10" s="140">
        <v>66.099999999999994</v>
      </c>
      <c r="BX10" s="141">
        <v>50.6</v>
      </c>
      <c r="BY10" s="151">
        <f t="shared" ref="BY10:BY73" si="61">(BW10/100)*BX10</f>
        <v>33.446599999999997</v>
      </c>
      <c r="BZ10" s="141">
        <v>105</v>
      </c>
      <c r="CA10" s="150">
        <f t="shared" ref="CA10:CA73" si="62">BZ10/BY10</f>
        <v>3.1393325480018901</v>
      </c>
      <c r="CB10" s="151">
        <f t="shared" ref="CB10:CB73" si="63">(BW10/100)*7</f>
        <v>4.6269999999999998</v>
      </c>
      <c r="CC10" s="151">
        <f>CB10+CC9</f>
        <v>7.4340000000000002</v>
      </c>
      <c r="CD10" s="151">
        <f>((BW10/100)*7)*((100-$D10)/100)</f>
        <v>4.6177459999999995</v>
      </c>
      <c r="CE10" s="151">
        <f>CE9+CD10</f>
        <v>7.4219390000000001</v>
      </c>
      <c r="CF10" s="142">
        <v>1681</v>
      </c>
      <c r="CG10" s="140">
        <v>80.900000000000006</v>
      </c>
      <c r="CH10" s="141">
        <v>50.6</v>
      </c>
      <c r="CI10" s="151">
        <f t="shared" ref="CI10:CI73" si="64">(CG10/100)*CH10</f>
        <v>40.935400000000001</v>
      </c>
      <c r="CJ10" s="141">
        <v>105</v>
      </c>
      <c r="CK10" s="150">
        <f t="shared" ref="CK10:CK73" si="65">CJ10/CI10</f>
        <v>2.5650170756851036</v>
      </c>
      <c r="CL10" s="151">
        <f t="shared" ref="CL10:CL73" si="66">(CG10/100)*7</f>
        <v>5.6630000000000003</v>
      </c>
      <c r="CM10" s="151">
        <f>CL10+CM9</f>
        <v>10.122</v>
      </c>
      <c r="CN10" s="151">
        <f>((CG10/100)*7)*((100-$D10)/100)</f>
        <v>5.6516739999999999</v>
      </c>
      <c r="CO10" s="151">
        <f>CO9+CN10</f>
        <v>10.106214999999999</v>
      </c>
      <c r="CP10" s="142">
        <v>1740</v>
      </c>
      <c r="CQ10" s="140">
        <v>40</v>
      </c>
      <c r="CR10" s="141">
        <v>47.8</v>
      </c>
      <c r="CS10" s="151">
        <f t="shared" ref="CS10:CS73" si="67">(CQ10/100)*CR10</f>
        <v>19.12</v>
      </c>
      <c r="CT10" s="141">
        <v>102</v>
      </c>
      <c r="CU10" s="150">
        <f t="shared" ref="CU10:CU73" si="68">CT10/CS10</f>
        <v>5.3347280334728033</v>
      </c>
      <c r="CV10" s="151">
        <f t="shared" ref="CV10:CV73" si="69">(CQ10/100)*7</f>
        <v>2.8000000000000003</v>
      </c>
      <c r="CW10" s="151">
        <f>CV10+CW9</f>
        <v>3.5000000000000004</v>
      </c>
      <c r="CX10" s="151">
        <f>((CQ10/100)*7)*((100-$D10)/100)</f>
        <v>2.7944000000000004</v>
      </c>
      <c r="CY10" s="151">
        <f>CY9+CX10</f>
        <v>3.4937000000000005</v>
      </c>
      <c r="CZ10" s="142">
        <v>1479</v>
      </c>
      <c r="DA10" s="140">
        <v>40</v>
      </c>
      <c r="DB10" s="141">
        <v>43.8</v>
      </c>
      <c r="DC10" s="151">
        <f t="shared" ref="DC10:DC73" si="70">(DA10/100)*DB10</f>
        <v>17.52</v>
      </c>
      <c r="DD10" s="138">
        <v>102</v>
      </c>
      <c r="DE10" s="150">
        <f t="shared" si="43"/>
        <v>5.8219178082191778</v>
      </c>
      <c r="DF10" s="151">
        <f t="shared" ref="DF10:DF73" si="71">(DA10/100)*7</f>
        <v>2.8000000000000003</v>
      </c>
      <c r="DG10" s="151">
        <f>DF10+DG9</f>
        <v>3.5000000000000004</v>
      </c>
      <c r="DH10" s="151">
        <f>((DA10/100)*7)*((100-$D10)/100)</f>
        <v>2.7944000000000004</v>
      </c>
      <c r="DI10" s="151">
        <f>DI9+DH10</f>
        <v>3.4937000000000005</v>
      </c>
      <c r="DJ10" s="142">
        <v>1452</v>
      </c>
      <c r="DK10" s="140">
        <v>40</v>
      </c>
      <c r="DL10" s="141">
        <v>47.8</v>
      </c>
      <c r="DM10" s="151">
        <f t="shared" ref="DM10:DM73" si="72">(DK10/100)*DL10</f>
        <v>19.12</v>
      </c>
      <c r="DN10" s="141">
        <v>102</v>
      </c>
      <c r="DO10" s="150">
        <f t="shared" ref="DO10:DO73" si="73">DN10/DM10</f>
        <v>5.3347280334728033</v>
      </c>
      <c r="DP10" s="151">
        <f t="shared" ref="DP10:DP73" si="74">(DK10/100)*7</f>
        <v>2.8000000000000003</v>
      </c>
      <c r="DQ10" s="151">
        <f>DP10+DQ9</f>
        <v>3.5000000000000004</v>
      </c>
      <c r="DR10" s="151">
        <f>((DK10/100)*7)*((100-$D10)/100)</f>
        <v>2.7944000000000004</v>
      </c>
      <c r="DS10" s="151">
        <f>DS9+DR10</f>
        <v>3.4937000000000005</v>
      </c>
      <c r="DT10" s="142">
        <v>1479</v>
      </c>
      <c r="DU10" s="140">
        <v>78</v>
      </c>
      <c r="DV10" s="141">
        <v>53</v>
      </c>
      <c r="DW10" s="151">
        <f t="shared" ref="DW10:DW73" si="75">(DU10/100)*DV10</f>
        <v>41.34</v>
      </c>
      <c r="DX10" s="141">
        <v>102</v>
      </c>
      <c r="DY10" s="150">
        <f t="shared" ref="DY10:DY73" si="76">DX10/DW10</f>
        <v>2.467343976777939</v>
      </c>
      <c r="DZ10" s="151">
        <f t="shared" ref="DZ10:DZ73" si="77">(DU10/100)*7</f>
        <v>5.46</v>
      </c>
      <c r="EA10" s="151">
        <f>DZ10+EA9</f>
        <v>8.9600000000000009</v>
      </c>
      <c r="EB10" s="151">
        <f>((DU10/100)*7)*((100-$D10)/100)</f>
        <v>5.4490800000000004</v>
      </c>
      <c r="EC10" s="151">
        <f>EC9+EB10</f>
        <v>8.9455799999999996</v>
      </c>
      <c r="ED10" s="143">
        <v>1405</v>
      </c>
      <c r="EE10" s="140">
        <v>57.1</v>
      </c>
      <c r="EF10" s="141">
        <v>46.7</v>
      </c>
      <c r="EG10" s="151">
        <f t="shared" ref="EG10:EG73" si="78">(EE10/100)*EF10</f>
        <v>26.665700000000005</v>
      </c>
      <c r="EH10" s="141">
        <v>102</v>
      </c>
      <c r="EI10" s="150">
        <f t="shared" ref="EI10:EI73" si="79">EH10/EG10</f>
        <v>3.8251386612764704</v>
      </c>
      <c r="EJ10" s="151">
        <f t="shared" ref="EJ10:EJ73" si="80">(EE10/100)*7</f>
        <v>3.9970000000000003</v>
      </c>
      <c r="EK10" s="151">
        <f>EJ10+EK9</f>
        <v>6.5590000000000002</v>
      </c>
      <c r="EL10" s="151">
        <f>((EE10/100)*7)*((100-$D10)/100)</f>
        <v>3.9890060000000003</v>
      </c>
      <c r="EM10" s="151">
        <f>EM9+EL10</f>
        <v>6.5484439999999999</v>
      </c>
      <c r="EN10" s="142">
        <v>1415</v>
      </c>
      <c r="EO10" s="140">
        <v>70</v>
      </c>
      <c r="EP10" s="141">
        <v>49.9</v>
      </c>
      <c r="EQ10" s="151">
        <f t="shared" ref="EQ10:EQ73" si="81">(EO10/100)*EP10</f>
        <v>34.93</v>
      </c>
      <c r="ER10" s="141">
        <v>102</v>
      </c>
      <c r="ES10" s="150">
        <f t="shared" ref="ES10:ES73" si="82">ER10/EQ10</f>
        <v>2.9201259662181505</v>
      </c>
      <c r="ET10" s="151">
        <f t="shared" ref="ET10:ET73" si="83">(EO10/100)*7</f>
        <v>4.8999999999999995</v>
      </c>
      <c r="EU10" s="151">
        <f>ET10+EU9</f>
        <v>7.952</v>
      </c>
      <c r="EV10" s="151">
        <f>((EO10/100)*7)*((100-$D10)/100)</f>
        <v>4.8901999999999992</v>
      </c>
      <c r="EW10" s="151">
        <f>EW9+EV10</f>
        <v>7.9391479999999994</v>
      </c>
      <c r="EX10" s="143">
        <v>1493</v>
      </c>
      <c r="EY10" s="140"/>
      <c r="EZ10" s="141"/>
      <c r="FA10" s="151">
        <f t="shared" ref="FA10:FA73" si="84">(EY10/100)*EZ10</f>
        <v>0</v>
      </c>
      <c r="FB10" s="141"/>
      <c r="FC10" s="150" t="e">
        <f t="shared" ref="FC10:FC73" si="85">FB10/FA10</f>
        <v>#DIV/0!</v>
      </c>
      <c r="FD10" s="151">
        <f t="shared" ref="FD10:FD73" si="86">(EY10/100)*7</f>
        <v>0</v>
      </c>
      <c r="FE10" s="151">
        <f>FD10+FE9</f>
        <v>0</v>
      </c>
      <c r="FF10" s="151">
        <f>((EY10/100)*7)*((100-$D10)/100)</f>
        <v>0</v>
      </c>
      <c r="FG10" s="151">
        <f>FG9+FF10</f>
        <v>0</v>
      </c>
      <c r="FH10" s="142"/>
      <c r="FI10" s="140"/>
      <c r="FJ10" s="141"/>
      <c r="FK10" s="151">
        <f t="shared" ref="FK10:FK73" si="87">(FI10/100)*FJ10</f>
        <v>0</v>
      </c>
      <c r="FL10" s="141">
        <v>102</v>
      </c>
      <c r="FM10" s="150" t="e">
        <f t="shared" ref="FM10:FM73" si="88">FL10/FK10</f>
        <v>#DIV/0!</v>
      </c>
      <c r="FN10" s="151">
        <f t="shared" ref="FN10:FN73" si="89">(FI10/100)*7</f>
        <v>0</v>
      </c>
      <c r="FO10" s="151">
        <f>FN10+FO9</f>
        <v>0</v>
      </c>
      <c r="FP10" s="151">
        <f>((FI10/100)*7)*((100-$D10)/100)</f>
        <v>0</v>
      </c>
      <c r="FQ10" s="151">
        <f>FQ9+FP10</f>
        <v>0</v>
      </c>
      <c r="FR10" s="142"/>
      <c r="FS10" s="140"/>
      <c r="FT10" s="141"/>
      <c r="FU10" s="151">
        <f t="shared" ref="FU10:FU73" si="90">(FS10/100)*FT10</f>
        <v>0</v>
      </c>
      <c r="FV10" s="141"/>
      <c r="FW10" s="150" t="e">
        <f t="shared" ref="FW10:FW73" si="91">FV10/FU10</f>
        <v>#DIV/0!</v>
      </c>
      <c r="FX10" s="151">
        <f t="shared" ref="FX10:FX73" si="92">(FS10/100)*7</f>
        <v>0</v>
      </c>
      <c r="FY10" s="151">
        <f>FX10+FY9</f>
        <v>0</v>
      </c>
      <c r="FZ10" s="151">
        <f>((FS10/100)*7)*((100-$D10)/100)</f>
        <v>0</v>
      </c>
      <c r="GA10" s="151">
        <f>GA9+FZ10</f>
        <v>0</v>
      </c>
      <c r="GB10" s="142"/>
      <c r="GC10" s="140"/>
      <c r="GD10" s="141"/>
      <c r="GE10" s="151">
        <f t="shared" ref="GE10:GE73" si="93">(GC10/100)*GD10</f>
        <v>0</v>
      </c>
      <c r="GF10" s="141"/>
      <c r="GG10" s="150" t="e">
        <f t="shared" ref="GG10:GG73" si="94">GF10/GE10</f>
        <v>#DIV/0!</v>
      </c>
      <c r="GH10" s="151">
        <f t="shared" ref="GH10:GH73" si="95">(GC10/100)*7</f>
        <v>0</v>
      </c>
      <c r="GI10" s="151">
        <f>GH10+GI9</f>
        <v>0</v>
      </c>
      <c r="GJ10" s="151">
        <f>((GC10/100)*7)*((100-$D10)/100)</f>
        <v>0</v>
      </c>
      <c r="GK10" s="151">
        <f>GK9+GJ10</f>
        <v>0</v>
      </c>
      <c r="GL10" s="142"/>
      <c r="GM10" s="140"/>
      <c r="GN10" s="141"/>
      <c r="GO10" s="151">
        <f t="shared" ref="GO10:GO73" si="96">(GM10/100)*GN10</f>
        <v>0</v>
      </c>
      <c r="GP10" s="141"/>
      <c r="GQ10" s="150" t="e">
        <f t="shared" ref="GQ10:GQ73" si="97">GP10/GO10</f>
        <v>#DIV/0!</v>
      </c>
      <c r="GR10" s="151">
        <f t="shared" ref="GR10:GR73" si="98">(GM10/100)*7</f>
        <v>0</v>
      </c>
      <c r="GS10" s="151">
        <f>GR10+GS9</f>
        <v>0</v>
      </c>
      <c r="GT10" s="151">
        <f>((GM10/100)*7)*((100-$D10)/100)</f>
        <v>0</v>
      </c>
      <c r="GU10" s="151">
        <f>GU9+GT10</f>
        <v>0</v>
      </c>
      <c r="GV10" s="142"/>
      <c r="GW10" s="140"/>
      <c r="GX10" s="141"/>
      <c r="GY10" s="151">
        <f t="shared" ref="GY10:GY73" si="99">(GW10/100)*GX10</f>
        <v>0</v>
      </c>
      <c r="GZ10" s="141"/>
      <c r="HA10" s="150" t="e">
        <f t="shared" ref="HA10:HA73" si="100">GZ10/GY10</f>
        <v>#DIV/0!</v>
      </c>
      <c r="HB10" s="151">
        <f t="shared" ref="HB10:HB73" si="101">(GW10/100)*7</f>
        <v>0</v>
      </c>
      <c r="HC10" s="151">
        <f>HB10+HC9</f>
        <v>0</v>
      </c>
      <c r="HD10" s="151">
        <f>((GW10/100)*7)*((100-$D10)/100)</f>
        <v>0</v>
      </c>
      <c r="HE10" s="151">
        <f>HE9+HD10</f>
        <v>0</v>
      </c>
      <c r="HF10" s="142"/>
      <c r="HG10" s="140"/>
      <c r="HH10" s="141"/>
      <c r="HI10" s="151"/>
      <c r="HJ10" s="141"/>
      <c r="HK10" s="150"/>
      <c r="HL10" s="151"/>
      <c r="HM10" s="151"/>
      <c r="HN10" s="151"/>
      <c r="HO10" s="151"/>
      <c r="HP10" s="142"/>
      <c r="HQ10" s="140"/>
      <c r="HR10" s="141"/>
      <c r="HS10" s="151"/>
      <c r="HT10" s="141"/>
      <c r="HU10" s="150"/>
      <c r="HV10" s="151"/>
      <c r="HW10" s="151"/>
      <c r="HX10" s="151"/>
      <c r="HY10" s="151"/>
      <c r="HZ10" s="142"/>
      <c r="IA10" s="140"/>
      <c r="IB10" s="141"/>
      <c r="IC10" s="151"/>
      <c r="ID10" s="141"/>
      <c r="IE10" s="150"/>
      <c r="IF10" s="151"/>
      <c r="IG10" s="151"/>
      <c r="IH10" s="151"/>
      <c r="II10" s="151"/>
      <c r="IJ10" s="142"/>
      <c r="IK10" s="140"/>
      <c r="IL10" s="141"/>
      <c r="IM10" s="151"/>
      <c r="IN10" s="141"/>
      <c r="IO10" s="150"/>
      <c r="IP10" s="151"/>
      <c r="IQ10" s="151"/>
      <c r="IR10" s="151"/>
      <c r="IS10" s="151"/>
      <c r="IT10" s="142"/>
      <c r="IU10" s="140"/>
      <c r="IV10" s="141"/>
      <c r="IW10" s="151"/>
      <c r="IX10" s="141"/>
      <c r="IY10" s="150"/>
      <c r="IZ10" s="151"/>
      <c r="JA10" s="151"/>
      <c r="JB10" s="151"/>
      <c r="JC10" s="151"/>
      <c r="JD10" s="142"/>
      <c r="JE10" s="140"/>
      <c r="JG10" s="151"/>
      <c r="JH10" s="141"/>
      <c r="JI10" s="150"/>
      <c r="JJ10" s="151"/>
      <c r="JK10" s="151"/>
      <c r="JL10" s="151"/>
      <c r="JM10" s="151"/>
      <c r="JN10" s="142"/>
      <c r="JO10" s="140"/>
      <c r="JP10" s="141"/>
      <c r="JQ10" s="151"/>
      <c r="JR10" s="141"/>
      <c r="JS10" s="150"/>
      <c r="JT10" s="151"/>
      <c r="JU10" s="151"/>
      <c r="JV10" s="151"/>
      <c r="JW10" s="151"/>
      <c r="JX10" s="142"/>
      <c r="JY10" s="140"/>
      <c r="JZ10" s="141"/>
      <c r="KA10" s="151"/>
      <c r="KB10" s="141"/>
      <c r="KC10" s="150"/>
      <c r="KD10" s="151"/>
      <c r="KE10" s="151"/>
      <c r="KF10" s="151"/>
      <c r="KG10" s="151"/>
      <c r="KH10" s="142"/>
      <c r="KI10" s="140"/>
      <c r="KJ10" s="141"/>
      <c r="KK10" s="151"/>
      <c r="KL10" s="141"/>
      <c r="KM10" s="150"/>
      <c r="KN10" s="151"/>
      <c r="KO10" s="151"/>
      <c r="KP10" s="151"/>
      <c r="KQ10" s="151"/>
      <c r="KR10" s="142"/>
      <c r="KS10" s="140"/>
      <c r="KT10" s="141"/>
      <c r="KU10" s="151"/>
      <c r="KV10" s="141"/>
      <c r="KW10" s="150"/>
      <c r="KX10" s="151"/>
      <c r="KY10" s="151"/>
      <c r="KZ10" s="151"/>
      <c r="LA10" s="151"/>
      <c r="LB10" s="142"/>
      <c r="LC10" s="140"/>
      <c r="LD10" s="141"/>
      <c r="LE10" s="151"/>
      <c r="LF10" s="141"/>
      <c r="LG10" s="150"/>
      <c r="LH10" s="151"/>
      <c r="LI10" s="151"/>
      <c r="LJ10" s="151"/>
      <c r="LK10" s="151"/>
      <c r="LL10" s="142"/>
      <c r="LM10" s="140"/>
      <c r="LN10" s="141"/>
      <c r="LO10" s="151"/>
      <c r="LP10" s="141"/>
      <c r="LQ10" s="150"/>
      <c r="LR10" s="151"/>
      <c r="LS10" s="151"/>
      <c r="LT10" s="151"/>
      <c r="LU10" s="151"/>
      <c r="LV10" s="142"/>
      <c r="LW10" s="140"/>
      <c r="LX10" s="141"/>
      <c r="LY10" s="151"/>
      <c r="LZ10" s="141"/>
      <c r="MA10" s="150"/>
      <c r="MB10" s="151"/>
      <c r="MC10" s="151"/>
      <c r="MD10" s="151"/>
      <c r="ME10" s="151"/>
      <c r="MF10" s="142"/>
      <c r="MG10" s="140"/>
      <c r="MH10" s="141"/>
      <c r="MI10" s="151"/>
      <c r="MJ10" s="141"/>
      <c r="MK10" s="150"/>
      <c r="ML10" s="151"/>
      <c r="MM10" s="151"/>
      <c r="MN10" s="151"/>
      <c r="MO10" s="151"/>
      <c r="MP10" s="142"/>
      <c r="MQ10" s="140"/>
      <c r="MR10" s="141"/>
      <c r="MS10" s="151"/>
      <c r="MT10" s="141"/>
      <c r="MU10" s="150"/>
      <c r="MV10" s="151"/>
      <c r="MW10" s="151"/>
      <c r="MX10" s="151"/>
      <c r="MY10" s="151"/>
      <c r="MZ10" s="142"/>
      <c r="NA10" s="140"/>
      <c r="NB10" s="141"/>
      <c r="NC10" s="151"/>
      <c r="ND10" s="141"/>
      <c r="NE10" s="150"/>
      <c r="NF10" s="151"/>
      <c r="NG10" s="151"/>
      <c r="NH10" s="151"/>
      <c r="NI10" s="151"/>
      <c r="NJ10" s="142"/>
      <c r="NK10" s="140"/>
      <c r="NL10" s="141"/>
      <c r="NM10" s="151"/>
      <c r="NN10" s="141"/>
      <c r="NO10" s="150"/>
      <c r="NP10" s="151"/>
      <c r="NQ10" s="151"/>
      <c r="NR10" s="151"/>
      <c r="NS10" s="151"/>
      <c r="NT10" s="142"/>
      <c r="NU10" s="140"/>
      <c r="NV10" s="141"/>
      <c r="NW10" s="151"/>
      <c r="NX10" s="141"/>
      <c r="NY10" s="150"/>
      <c r="NZ10" s="151"/>
      <c r="OA10" s="151"/>
      <c r="OB10" s="151"/>
      <c r="OC10" s="151"/>
      <c r="OD10" s="142"/>
      <c r="OE10" s="140"/>
      <c r="OF10" s="141"/>
      <c r="OG10" s="151"/>
      <c r="OH10" s="141"/>
      <c r="OI10" s="150"/>
      <c r="OJ10" s="151"/>
      <c r="OK10" s="151"/>
      <c r="OL10" s="151"/>
      <c r="OM10" s="151"/>
      <c r="ON10" s="142"/>
      <c r="OO10" s="140"/>
      <c r="OP10" s="141"/>
      <c r="OQ10" s="151"/>
      <c r="OR10" s="141"/>
      <c r="OS10" s="150"/>
      <c r="OT10" s="151"/>
      <c r="OU10" s="151"/>
      <c r="OV10" s="151"/>
      <c r="OW10" s="151"/>
      <c r="OX10" s="142"/>
      <c r="OY10" s="140"/>
      <c r="OZ10" s="141"/>
      <c r="PA10" s="151"/>
      <c r="PB10" s="141"/>
      <c r="PC10" s="150"/>
      <c r="PD10" s="151"/>
      <c r="PE10" s="151"/>
      <c r="PF10" s="151"/>
      <c r="PG10" s="151"/>
      <c r="PH10" s="142"/>
      <c r="PI10" s="140"/>
      <c r="PJ10" s="141"/>
      <c r="PK10" s="151"/>
      <c r="PL10" s="141"/>
      <c r="PM10" s="150"/>
      <c r="PN10" s="151"/>
      <c r="PO10" s="151"/>
      <c r="PP10" s="151"/>
      <c r="PQ10" s="151"/>
      <c r="PR10" s="142"/>
      <c r="PS10" s="140"/>
      <c r="PT10" s="141"/>
      <c r="PU10" s="151"/>
      <c r="PV10" s="141"/>
      <c r="PW10" s="150"/>
      <c r="PX10" s="151"/>
      <c r="PY10" s="151"/>
      <c r="PZ10" s="151"/>
      <c r="QA10" s="151"/>
      <c r="QB10" s="142"/>
      <c r="QC10" s="140"/>
      <c r="QD10" s="141"/>
      <c r="QE10" s="151"/>
      <c r="QF10" s="141"/>
      <c r="QG10" s="150"/>
      <c r="QH10" s="151"/>
      <c r="QI10" s="151"/>
      <c r="QJ10" s="151"/>
      <c r="QK10" s="151"/>
      <c r="QL10" s="142"/>
      <c r="QM10" s="140"/>
      <c r="QN10" s="141"/>
      <c r="QO10" s="151"/>
      <c r="QP10" s="141"/>
      <c r="QQ10" s="150"/>
      <c r="QR10" s="151"/>
      <c r="QS10" s="151"/>
      <c r="QT10" s="151"/>
      <c r="QU10" s="151"/>
      <c r="QV10" s="142"/>
      <c r="QW10" s="140"/>
    </row>
    <row r="11" spans="1:465" s="134" customFormat="1" x14ac:dyDescent="0.25">
      <c r="B11" s="144">
        <f t="shared" si="37"/>
        <v>22</v>
      </c>
      <c r="C11" s="144">
        <v>0.1</v>
      </c>
      <c r="D11" s="144">
        <f t="shared" si="38"/>
        <v>0.30000000000000004</v>
      </c>
      <c r="E11" s="145">
        <v>64.8</v>
      </c>
      <c r="F11" s="148">
        <v>48.7</v>
      </c>
      <c r="G11" s="148">
        <f t="shared" si="39"/>
        <v>31.557600000000004</v>
      </c>
      <c r="H11" s="146">
        <v>116</v>
      </c>
      <c r="I11" s="152">
        <f t="shared" si="40"/>
        <v>3.6758181864273576</v>
      </c>
      <c r="J11" s="148">
        <f t="shared" si="44"/>
        <v>4.5360000000000005</v>
      </c>
      <c r="K11" s="148">
        <f t="shared" ref="K11:K74" si="102">J11+K10</f>
        <v>8.3719999999999999</v>
      </c>
      <c r="L11" s="148">
        <f t="shared" ref="L11:L74" si="103">((E11/100)*7)*((100-$D11)/100)</f>
        <v>4.5223920000000009</v>
      </c>
      <c r="M11" s="148">
        <f t="shared" ref="M11:M74" si="104">M10+L11</f>
        <v>8.351420000000001</v>
      </c>
      <c r="N11" s="147">
        <v>1737</v>
      </c>
      <c r="O11" s="145">
        <v>64.8</v>
      </c>
      <c r="P11" s="148">
        <v>48.7</v>
      </c>
      <c r="Q11" s="148">
        <f t="shared" si="41"/>
        <v>31.557600000000004</v>
      </c>
      <c r="R11" s="146">
        <v>116</v>
      </c>
      <c r="S11" s="152">
        <f t="shared" si="42"/>
        <v>3.6758181864273576</v>
      </c>
      <c r="T11" s="148">
        <f t="shared" si="45"/>
        <v>4.5360000000000005</v>
      </c>
      <c r="U11" s="148">
        <f t="shared" ref="U11:U74" si="105">T11+U10</f>
        <v>8.3719999999999999</v>
      </c>
      <c r="V11" s="148">
        <f t="shared" ref="V11:V74" si="106">((O11/100)*7)*((100-$D11)/100)</f>
        <v>4.5223920000000009</v>
      </c>
      <c r="W11" s="148">
        <f t="shared" ref="W11:W74" si="107">W10+V11</f>
        <v>8.351420000000001</v>
      </c>
      <c r="X11" s="147">
        <v>1737</v>
      </c>
      <c r="Y11" s="145">
        <v>64.8</v>
      </c>
      <c r="Z11" s="146">
        <v>49.8</v>
      </c>
      <c r="AA11" s="148">
        <f t="shared" si="46"/>
        <v>32.270400000000002</v>
      </c>
      <c r="AB11" s="146">
        <v>116</v>
      </c>
      <c r="AC11" s="152">
        <f t="shared" si="47"/>
        <v>3.5946254152412114</v>
      </c>
      <c r="AD11" s="148">
        <f t="shared" si="48"/>
        <v>4.5360000000000005</v>
      </c>
      <c r="AE11" s="148">
        <f t="shared" ref="AE11:AE74" si="108">AD11+AE10</f>
        <v>8.3719999999999999</v>
      </c>
      <c r="AF11" s="148">
        <f t="shared" ref="AF11:AF74" si="109">((Y11/100)*7)*((100-$D11)/100)</f>
        <v>4.5223920000000009</v>
      </c>
      <c r="AG11" s="148">
        <f t="shared" ref="AG11:AG74" si="110">AG10+AF11</f>
        <v>8.351420000000001</v>
      </c>
      <c r="AH11" s="147">
        <v>1760</v>
      </c>
      <c r="AI11" s="145">
        <v>82.9</v>
      </c>
      <c r="AJ11" s="146">
        <v>54.2</v>
      </c>
      <c r="AK11" s="148">
        <f t="shared" si="49"/>
        <v>44.931800000000003</v>
      </c>
      <c r="AL11" s="146">
        <v>116</v>
      </c>
      <c r="AM11" s="152">
        <f t="shared" si="50"/>
        <v>2.5816904731170349</v>
      </c>
      <c r="AN11" s="148">
        <f t="shared" si="51"/>
        <v>5.8030000000000008</v>
      </c>
      <c r="AO11" s="148">
        <f t="shared" ref="AO11:AO74" si="111">AN11+AO10</f>
        <v>13.202</v>
      </c>
      <c r="AP11" s="148">
        <f t="shared" ref="AP11:AP74" si="112">((AI11/100)*7)*((100-$D11)/100)</f>
        <v>5.785591000000001</v>
      </c>
      <c r="AQ11" s="148">
        <f t="shared" ref="AQ11:AQ74" si="113">AQ10+AP11</f>
        <v>13.172635</v>
      </c>
      <c r="AR11" s="149">
        <v>1750</v>
      </c>
      <c r="AS11" s="145">
        <v>81.099999999999994</v>
      </c>
      <c r="AT11" s="146">
        <v>54.2</v>
      </c>
      <c r="AU11" s="148">
        <f t="shared" si="52"/>
        <v>43.956200000000003</v>
      </c>
      <c r="AV11" s="146">
        <v>116</v>
      </c>
      <c r="AW11" s="152">
        <f t="shared" si="53"/>
        <v>2.6389906315832579</v>
      </c>
      <c r="AX11" s="148">
        <f t="shared" si="54"/>
        <v>5.6769999999999996</v>
      </c>
      <c r="AY11" s="148">
        <f t="shared" ref="AY11:AY74" si="114">AX11+AY10</f>
        <v>12.866</v>
      </c>
      <c r="AZ11" s="148">
        <f t="shared" ref="AZ11:AZ74" si="115">((AS11/100)*7)*((100-$D11)/100)</f>
        <v>5.6599689999999994</v>
      </c>
      <c r="BA11" s="148">
        <f t="shared" ref="BA11:BA74" si="116">BA10+AZ11</f>
        <v>12.837363</v>
      </c>
      <c r="BB11" s="149">
        <v>1750</v>
      </c>
      <c r="BC11" s="145">
        <v>89.5</v>
      </c>
      <c r="BD11" s="146">
        <v>54.19999885559082</v>
      </c>
      <c r="BE11" s="148">
        <f t="shared" si="55"/>
        <v>48.508998975753784</v>
      </c>
      <c r="BF11" s="146">
        <v>116</v>
      </c>
      <c r="BG11" s="152">
        <f t="shared" si="56"/>
        <v>2.3913088797808464</v>
      </c>
      <c r="BH11" s="148">
        <f t="shared" si="57"/>
        <v>6.2650000000000006</v>
      </c>
      <c r="BI11" s="148">
        <f t="shared" ref="BI11:BI74" si="117">BH11+BI10</f>
        <v>15.995000000000001</v>
      </c>
      <c r="BJ11" s="148">
        <f t="shared" ref="BJ11:BJ74" si="118">((BC11/100)*7)*((100-$D11)/100)</f>
        <v>6.2462050000000007</v>
      </c>
      <c r="BK11" s="148">
        <f t="shared" ref="BK11:BK74" si="119">BK10+BJ11</f>
        <v>15.960840000000001</v>
      </c>
      <c r="BL11" s="147">
        <v>1770.0000405311584</v>
      </c>
      <c r="BM11" s="145">
        <v>68</v>
      </c>
      <c r="BN11" s="146">
        <v>53.5</v>
      </c>
      <c r="BO11" s="148">
        <f t="shared" si="58"/>
        <v>36.380000000000003</v>
      </c>
      <c r="BP11" s="146">
        <v>116</v>
      </c>
      <c r="BQ11" s="152">
        <f t="shared" si="59"/>
        <v>3.1885651456844419</v>
      </c>
      <c r="BR11" s="148">
        <f t="shared" si="60"/>
        <v>4.7600000000000007</v>
      </c>
      <c r="BS11" s="148">
        <f t="shared" ref="BS11:BS74" si="120">BR11+BS10</f>
        <v>8.5400000000000009</v>
      </c>
      <c r="BT11" s="148">
        <f t="shared" ref="BT11:BT74" si="121">((BM11/100)*7)*((100-$D11)/100)</f>
        <v>4.7457200000000004</v>
      </c>
      <c r="BU11" s="148">
        <f t="shared" ref="BU11:BU74" si="122">BU10+BT11</f>
        <v>8.5192100000000011</v>
      </c>
      <c r="BV11" s="149">
        <v>1720</v>
      </c>
      <c r="BW11" s="145">
        <v>88.1</v>
      </c>
      <c r="BX11" s="146">
        <v>53.8</v>
      </c>
      <c r="BY11" s="148">
        <f t="shared" si="61"/>
        <v>47.397799999999989</v>
      </c>
      <c r="BZ11" s="146">
        <v>116</v>
      </c>
      <c r="CA11" s="152">
        <f t="shared" si="62"/>
        <v>2.4473709750241577</v>
      </c>
      <c r="CB11" s="148">
        <f t="shared" si="63"/>
        <v>6.1669999999999989</v>
      </c>
      <c r="CC11" s="148">
        <f t="shared" ref="CC11:CC74" si="123">CB11+CC10</f>
        <v>13.600999999999999</v>
      </c>
      <c r="CD11" s="148">
        <f t="shared" ref="CD11:CD74" si="124">((BW11/100)*7)*((100-$D11)/100)</f>
        <v>6.1484989999999993</v>
      </c>
      <c r="CE11" s="148">
        <f t="shared" ref="CE11:CE74" si="125">CE10+CD11</f>
        <v>13.570437999999999</v>
      </c>
      <c r="CF11" s="147">
        <v>1710</v>
      </c>
      <c r="CG11" s="145">
        <v>91.1</v>
      </c>
      <c r="CH11" s="146">
        <v>52.5</v>
      </c>
      <c r="CI11" s="148">
        <f t="shared" si="64"/>
        <v>47.827499999999993</v>
      </c>
      <c r="CJ11" s="146">
        <v>116</v>
      </c>
      <c r="CK11" s="152">
        <f t="shared" si="65"/>
        <v>2.4253828864147198</v>
      </c>
      <c r="CL11" s="148">
        <f t="shared" si="66"/>
        <v>6.3769999999999998</v>
      </c>
      <c r="CM11" s="148">
        <f t="shared" ref="CM11:CM74" si="126">CL11+CM10</f>
        <v>16.498999999999999</v>
      </c>
      <c r="CN11" s="148">
        <f t="shared" ref="CN11:CN74" si="127">((CG11/100)*7)*((100-$D11)/100)</f>
        <v>6.357869</v>
      </c>
      <c r="CO11" s="148">
        <f t="shared" ref="CO11:CO74" si="128">CO10+CN11</f>
        <v>16.464084</v>
      </c>
      <c r="CP11" s="147">
        <v>1780</v>
      </c>
      <c r="CQ11" s="145">
        <v>60</v>
      </c>
      <c r="CR11" s="146">
        <v>50.8</v>
      </c>
      <c r="CS11" s="148">
        <f t="shared" si="67"/>
        <v>30.479999999999997</v>
      </c>
      <c r="CT11" s="146">
        <v>112</v>
      </c>
      <c r="CU11" s="152">
        <f t="shared" si="68"/>
        <v>3.6745406824146984</v>
      </c>
      <c r="CV11" s="148">
        <f t="shared" si="69"/>
        <v>4.2</v>
      </c>
      <c r="CW11" s="148">
        <f t="shared" ref="CW11:CW74" si="129">CV11+CW10</f>
        <v>7.7000000000000011</v>
      </c>
      <c r="CX11" s="148">
        <f t="shared" ref="CX11:CX74" si="130">((CQ11/100)*7)*((100-$D11)/100)</f>
        <v>4.1874000000000002</v>
      </c>
      <c r="CY11" s="148">
        <f t="shared" ref="CY11:CY74" si="131">CY10+CX11</f>
        <v>7.6811000000000007</v>
      </c>
      <c r="CZ11" s="147">
        <v>1524</v>
      </c>
      <c r="DA11" s="145">
        <v>60</v>
      </c>
      <c r="DB11" s="146">
        <v>46.8</v>
      </c>
      <c r="DC11" s="148">
        <f t="shared" si="70"/>
        <v>28.08</v>
      </c>
      <c r="DD11" s="134">
        <v>112</v>
      </c>
      <c r="DE11" s="152">
        <f t="shared" si="43"/>
        <v>3.9886039886039888</v>
      </c>
      <c r="DF11" s="148">
        <f t="shared" si="71"/>
        <v>4.2</v>
      </c>
      <c r="DG11" s="148">
        <f t="shared" ref="DG11:DG74" si="132">DF11+DG10</f>
        <v>7.7000000000000011</v>
      </c>
      <c r="DH11" s="148">
        <f t="shared" ref="DH11:DH74" si="133">((DA11/100)*7)*((100-$D11)/100)</f>
        <v>4.1874000000000002</v>
      </c>
      <c r="DI11" s="148">
        <f t="shared" ref="DI11:DI74" si="134">DI10+DH11</f>
        <v>7.6811000000000007</v>
      </c>
      <c r="DJ11" s="147">
        <v>1497</v>
      </c>
      <c r="DK11" s="145">
        <v>60</v>
      </c>
      <c r="DL11" s="146">
        <v>50.8</v>
      </c>
      <c r="DM11" s="148">
        <f t="shared" si="72"/>
        <v>30.479999999999997</v>
      </c>
      <c r="DN11" s="146">
        <v>112</v>
      </c>
      <c r="DO11" s="152">
        <f t="shared" si="73"/>
        <v>3.6745406824146984</v>
      </c>
      <c r="DP11" s="148">
        <f t="shared" si="74"/>
        <v>4.2</v>
      </c>
      <c r="DQ11" s="148">
        <f t="shared" ref="DQ11:DQ74" si="135">DP11+DQ10</f>
        <v>7.7000000000000011</v>
      </c>
      <c r="DR11" s="148">
        <f t="shared" ref="DR11:DR74" si="136">((DK11/100)*7)*((100-$D11)/100)</f>
        <v>4.1874000000000002</v>
      </c>
      <c r="DS11" s="148">
        <f t="shared" ref="DS11:DS74" si="137">DS10+DR11</f>
        <v>7.6811000000000007</v>
      </c>
      <c r="DT11" s="147">
        <v>1524</v>
      </c>
      <c r="DU11" s="145">
        <v>86</v>
      </c>
      <c r="DV11" s="146">
        <v>54.5</v>
      </c>
      <c r="DW11" s="148">
        <f t="shared" si="75"/>
        <v>46.87</v>
      </c>
      <c r="DX11" s="146">
        <v>112</v>
      </c>
      <c r="DY11" s="152">
        <f t="shared" si="76"/>
        <v>2.3895882227437593</v>
      </c>
      <c r="DZ11" s="148">
        <f t="shared" si="77"/>
        <v>6.02</v>
      </c>
      <c r="EA11" s="148">
        <f t="shared" ref="EA11:EA74" si="138">DZ11+EA10</f>
        <v>14.98</v>
      </c>
      <c r="EB11" s="148">
        <f t="shared" ref="EB11:EB74" si="139">((DU11/100)*7)*((100-$D11)/100)</f>
        <v>6.0019399999999994</v>
      </c>
      <c r="EC11" s="148">
        <f t="shared" ref="EC11:EC74" si="140">EC10+EB11</f>
        <v>14.947519999999999</v>
      </c>
      <c r="ED11" s="149">
        <v>1450</v>
      </c>
      <c r="EE11" s="145">
        <v>78.95</v>
      </c>
      <c r="EF11" s="146">
        <v>49</v>
      </c>
      <c r="EG11" s="148">
        <f t="shared" si="78"/>
        <v>38.685499999999998</v>
      </c>
      <c r="EH11" s="146">
        <v>112</v>
      </c>
      <c r="EI11" s="152">
        <f t="shared" si="79"/>
        <v>2.8951415905184117</v>
      </c>
      <c r="EJ11" s="148">
        <f t="shared" si="80"/>
        <v>5.5264999999999995</v>
      </c>
      <c r="EK11" s="148">
        <f t="shared" ref="EK11:EK74" si="141">EJ11+EK10</f>
        <v>12.0855</v>
      </c>
      <c r="EL11" s="148">
        <f t="shared" ref="EL11:EL74" si="142">((EE11/100)*7)*((100-$D11)/100)</f>
        <v>5.5099204999999998</v>
      </c>
      <c r="EM11" s="148">
        <f t="shared" ref="EM11:EM74" si="143">EM10+EL11</f>
        <v>12.0583645</v>
      </c>
      <c r="EN11" s="147">
        <v>1444.9999999999998</v>
      </c>
      <c r="EO11" s="145">
        <v>85.8</v>
      </c>
      <c r="EP11" s="146">
        <v>52.2</v>
      </c>
      <c r="EQ11" s="148">
        <f t="shared" si="81"/>
        <v>44.787600000000005</v>
      </c>
      <c r="ER11" s="146">
        <v>112</v>
      </c>
      <c r="ES11" s="152">
        <f t="shared" si="82"/>
        <v>2.5006921558645696</v>
      </c>
      <c r="ET11" s="148">
        <f t="shared" si="83"/>
        <v>6.0060000000000002</v>
      </c>
      <c r="EU11" s="148">
        <f t="shared" ref="EU11:EU74" si="144">ET11+EU10</f>
        <v>13.958</v>
      </c>
      <c r="EV11" s="148">
        <f t="shared" ref="EV11:EV74" si="145">((EO11/100)*7)*((100-$D11)/100)</f>
        <v>5.9879820000000006</v>
      </c>
      <c r="EW11" s="148">
        <f t="shared" ref="EW11:EW74" si="146">EW10+EV11</f>
        <v>13.92713</v>
      </c>
      <c r="EX11" s="149">
        <v>1529</v>
      </c>
      <c r="EY11" s="145"/>
      <c r="EZ11" s="146"/>
      <c r="FA11" s="148">
        <f t="shared" si="84"/>
        <v>0</v>
      </c>
      <c r="FB11" s="146"/>
      <c r="FC11" s="152" t="e">
        <f t="shared" si="85"/>
        <v>#DIV/0!</v>
      </c>
      <c r="FD11" s="148">
        <f t="shared" si="86"/>
        <v>0</v>
      </c>
      <c r="FE11" s="148">
        <f t="shared" ref="FE11:FE74" si="147">FD11+FE10</f>
        <v>0</v>
      </c>
      <c r="FF11" s="148">
        <f t="shared" ref="FF11:FF74" si="148">((EY11/100)*7)*((100-$D11)/100)</f>
        <v>0</v>
      </c>
      <c r="FG11" s="148">
        <f t="shared" ref="FG11:FG74" si="149">FG10+FF11</f>
        <v>0</v>
      </c>
      <c r="FH11" s="147"/>
      <c r="FI11" s="145"/>
      <c r="FJ11" s="146"/>
      <c r="FK11" s="148">
        <f t="shared" si="87"/>
        <v>0</v>
      </c>
      <c r="FL11" s="146">
        <v>112</v>
      </c>
      <c r="FM11" s="152" t="e">
        <f t="shared" si="88"/>
        <v>#DIV/0!</v>
      </c>
      <c r="FN11" s="148">
        <f t="shared" si="89"/>
        <v>0</v>
      </c>
      <c r="FO11" s="148">
        <f t="shared" ref="FO11:FO74" si="150">FN11+FO10</f>
        <v>0</v>
      </c>
      <c r="FP11" s="148">
        <f t="shared" ref="FP11:FP74" si="151">((FI11/100)*7)*((100-$D11)/100)</f>
        <v>0</v>
      </c>
      <c r="FQ11" s="148">
        <f t="shared" ref="FQ11:FQ74" si="152">FQ10+FP11</f>
        <v>0</v>
      </c>
      <c r="FR11" s="147"/>
      <c r="FS11" s="145"/>
      <c r="FT11" s="146"/>
      <c r="FU11" s="148">
        <f t="shared" si="90"/>
        <v>0</v>
      </c>
      <c r="FV11" s="146"/>
      <c r="FW11" s="152" t="e">
        <f t="shared" si="91"/>
        <v>#DIV/0!</v>
      </c>
      <c r="FX11" s="148">
        <f t="shared" si="92"/>
        <v>0</v>
      </c>
      <c r="FY11" s="148">
        <f t="shared" ref="FY11:FY74" si="153">FX11+FY10</f>
        <v>0</v>
      </c>
      <c r="FZ11" s="148">
        <f t="shared" ref="FZ11:FZ74" si="154">((FS11/100)*7)*((100-$D11)/100)</f>
        <v>0</v>
      </c>
      <c r="GA11" s="148">
        <f t="shared" ref="GA11:GA74" si="155">GA10+FZ11</f>
        <v>0</v>
      </c>
      <c r="GB11" s="147"/>
      <c r="GC11" s="145"/>
      <c r="GD11" s="146"/>
      <c r="GE11" s="148">
        <f t="shared" si="93"/>
        <v>0</v>
      </c>
      <c r="GF11" s="146"/>
      <c r="GG11" s="152" t="e">
        <f t="shared" si="94"/>
        <v>#DIV/0!</v>
      </c>
      <c r="GH11" s="148">
        <f t="shared" si="95"/>
        <v>0</v>
      </c>
      <c r="GI11" s="148">
        <f t="shared" ref="GI11:GI74" si="156">GH11+GI10</f>
        <v>0</v>
      </c>
      <c r="GJ11" s="148">
        <f t="shared" ref="GJ11:GJ74" si="157">((GC11/100)*7)*((100-$D11)/100)</f>
        <v>0</v>
      </c>
      <c r="GK11" s="148">
        <f t="shared" ref="GK11:GK74" si="158">GK10+GJ11</f>
        <v>0</v>
      </c>
      <c r="GL11" s="147"/>
      <c r="GM11" s="145"/>
      <c r="GN11" s="146"/>
      <c r="GO11" s="148">
        <f t="shared" si="96"/>
        <v>0</v>
      </c>
      <c r="GP11" s="146"/>
      <c r="GQ11" s="152" t="e">
        <f t="shared" si="97"/>
        <v>#DIV/0!</v>
      </c>
      <c r="GR11" s="148">
        <f t="shared" si="98"/>
        <v>0</v>
      </c>
      <c r="GS11" s="148">
        <f t="shared" ref="GS11:GS74" si="159">GR11+GS10</f>
        <v>0</v>
      </c>
      <c r="GT11" s="148">
        <f t="shared" ref="GT11:GT74" si="160">((GM11/100)*7)*((100-$D11)/100)</f>
        <v>0</v>
      </c>
      <c r="GU11" s="148">
        <f t="shared" ref="GU11:GU74" si="161">GU10+GT11</f>
        <v>0</v>
      </c>
      <c r="GV11" s="147"/>
      <c r="GW11" s="145"/>
      <c r="GX11" s="146"/>
      <c r="GY11" s="148">
        <f t="shared" si="99"/>
        <v>0</v>
      </c>
      <c r="GZ11" s="146"/>
      <c r="HA11" s="152" t="e">
        <f t="shared" si="100"/>
        <v>#DIV/0!</v>
      </c>
      <c r="HB11" s="148">
        <f t="shared" si="101"/>
        <v>0</v>
      </c>
      <c r="HC11" s="148">
        <f t="shared" ref="HC11:HC74" si="162">HB11+HC10</f>
        <v>0</v>
      </c>
      <c r="HD11" s="148">
        <f t="shared" ref="HD11:HD74" si="163">((GW11/100)*7)*((100-$D11)/100)</f>
        <v>0</v>
      </c>
      <c r="HE11" s="148">
        <f t="shared" ref="HE11:HE74" si="164">HE10+HD11</f>
        <v>0</v>
      </c>
      <c r="HF11" s="147"/>
      <c r="HG11" s="145"/>
      <c r="HH11" s="146"/>
      <c r="HI11" s="148"/>
      <c r="HJ11" s="146"/>
      <c r="HK11" s="152"/>
      <c r="HL11" s="148"/>
      <c r="HM11" s="148"/>
      <c r="HN11" s="148"/>
      <c r="HO11" s="148"/>
      <c r="HP11" s="147"/>
      <c r="HQ11" s="145"/>
      <c r="HR11" s="146"/>
      <c r="HS11" s="148"/>
      <c r="HT11" s="146"/>
      <c r="HU11" s="152"/>
      <c r="HV11" s="148"/>
      <c r="HW11" s="148"/>
      <c r="HX11" s="148"/>
      <c r="HY11" s="148"/>
      <c r="HZ11" s="147"/>
      <c r="IA11" s="145"/>
      <c r="IB11" s="146"/>
      <c r="IC11" s="148"/>
      <c r="ID11" s="146"/>
      <c r="IE11" s="152"/>
      <c r="IF11" s="148"/>
      <c r="IG11" s="148"/>
      <c r="IH11" s="148"/>
      <c r="II11" s="148"/>
      <c r="IJ11" s="147"/>
      <c r="IK11" s="145"/>
      <c r="IL11" s="146"/>
      <c r="IM11" s="148"/>
      <c r="IN11" s="146"/>
      <c r="IO11" s="152"/>
      <c r="IP11" s="148"/>
      <c r="IQ11" s="148"/>
      <c r="IR11" s="148"/>
      <c r="IS11" s="148"/>
      <c r="IT11" s="147"/>
      <c r="IU11" s="145"/>
      <c r="IV11" s="146"/>
      <c r="IW11" s="148"/>
      <c r="IX11" s="146"/>
      <c r="IY11" s="152"/>
      <c r="IZ11" s="148"/>
      <c r="JA11" s="148"/>
      <c r="JB11" s="148"/>
      <c r="JC11" s="148"/>
      <c r="JD11" s="147"/>
      <c r="JE11" s="145"/>
      <c r="JG11" s="148"/>
      <c r="JH11" s="146"/>
      <c r="JI11" s="152"/>
      <c r="JJ11" s="148"/>
      <c r="JK11" s="148"/>
      <c r="JL11" s="148"/>
      <c r="JM11" s="148"/>
      <c r="JN11" s="147"/>
      <c r="JO11" s="145"/>
      <c r="JP11" s="146"/>
      <c r="JQ11" s="148"/>
      <c r="JR11" s="146"/>
      <c r="JS11" s="152"/>
      <c r="JT11" s="148"/>
      <c r="JU11" s="148"/>
      <c r="JV11" s="148"/>
      <c r="JW11" s="148"/>
      <c r="JX11" s="147"/>
      <c r="JY11" s="145"/>
      <c r="JZ11" s="146"/>
      <c r="KA11" s="148"/>
      <c r="KB11" s="146"/>
      <c r="KC11" s="152"/>
      <c r="KD11" s="148"/>
      <c r="KE11" s="148"/>
      <c r="KF11" s="148"/>
      <c r="KG11" s="148"/>
      <c r="KH11" s="147"/>
      <c r="KI11" s="145"/>
      <c r="KJ11" s="146"/>
      <c r="KK11" s="148"/>
      <c r="KL11" s="146"/>
      <c r="KM11" s="152"/>
      <c r="KN11" s="148"/>
      <c r="KO11" s="148"/>
      <c r="KP11" s="148"/>
      <c r="KQ11" s="148"/>
      <c r="KR11" s="147"/>
      <c r="KS11" s="145"/>
      <c r="KT11" s="146"/>
      <c r="KU11" s="148"/>
      <c r="KV11" s="146"/>
      <c r="KW11" s="152"/>
      <c r="KX11" s="148"/>
      <c r="KY11" s="148"/>
      <c r="KZ11" s="148"/>
      <c r="LA11" s="148"/>
      <c r="LB11" s="147"/>
      <c r="LC11" s="145"/>
      <c r="LD11" s="146"/>
      <c r="LE11" s="148"/>
      <c r="LF11" s="146"/>
      <c r="LG11" s="152"/>
      <c r="LH11" s="148"/>
      <c r="LI11" s="148"/>
      <c r="LJ11" s="148"/>
      <c r="LK11" s="148"/>
      <c r="LL11" s="147"/>
      <c r="LM11" s="145"/>
      <c r="LN11" s="146"/>
      <c r="LO11" s="148"/>
      <c r="LP11" s="146"/>
      <c r="LQ11" s="152"/>
      <c r="LR11" s="148"/>
      <c r="LS11" s="148"/>
      <c r="LT11" s="148"/>
      <c r="LU11" s="148"/>
      <c r="LV11" s="147"/>
      <c r="LW11" s="145"/>
      <c r="LX11" s="146"/>
      <c r="LY11" s="148"/>
      <c r="LZ11" s="146"/>
      <c r="MA11" s="152"/>
      <c r="MB11" s="148"/>
      <c r="MC11" s="148"/>
      <c r="MD11" s="148"/>
      <c r="ME11" s="148"/>
      <c r="MF11" s="147"/>
      <c r="MG11" s="145"/>
      <c r="MH11" s="146"/>
      <c r="MI11" s="148"/>
      <c r="MJ11" s="146"/>
      <c r="MK11" s="152"/>
      <c r="ML11" s="148"/>
      <c r="MM11" s="148"/>
      <c r="MN11" s="148"/>
      <c r="MO11" s="148"/>
      <c r="MP11" s="147"/>
      <c r="MQ11" s="145"/>
      <c r="MR11" s="146"/>
      <c r="MS11" s="148"/>
      <c r="MT11" s="146"/>
      <c r="MU11" s="152"/>
      <c r="MV11" s="148"/>
      <c r="MW11" s="148"/>
      <c r="MX11" s="148"/>
      <c r="MY11" s="148"/>
      <c r="MZ11" s="147"/>
      <c r="NA11" s="145"/>
      <c r="NB11" s="146"/>
      <c r="NC11" s="148"/>
      <c r="ND11" s="146"/>
      <c r="NE11" s="152"/>
      <c r="NF11" s="148"/>
      <c r="NG11" s="148"/>
      <c r="NH11" s="148"/>
      <c r="NI11" s="148"/>
      <c r="NJ11" s="147"/>
      <c r="NK11" s="145"/>
      <c r="NL11" s="146"/>
      <c r="NM11" s="148"/>
      <c r="NN11" s="146"/>
      <c r="NO11" s="152"/>
      <c r="NP11" s="148"/>
      <c r="NQ11" s="148"/>
      <c r="NR11" s="148"/>
      <c r="NS11" s="148"/>
      <c r="NT11" s="147"/>
      <c r="NU11" s="145"/>
      <c r="NV11" s="146"/>
      <c r="NW11" s="148"/>
      <c r="NX11" s="146"/>
      <c r="NY11" s="152"/>
      <c r="NZ11" s="148"/>
      <c r="OA11" s="148"/>
      <c r="OB11" s="148"/>
      <c r="OC11" s="148"/>
      <c r="OD11" s="147"/>
      <c r="OE11" s="145"/>
      <c r="OF11" s="146"/>
      <c r="OG11" s="148"/>
      <c r="OH11" s="146"/>
      <c r="OI11" s="152"/>
      <c r="OJ11" s="148"/>
      <c r="OK11" s="148"/>
      <c r="OL11" s="148"/>
      <c r="OM11" s="148"/>
      <c r="ON11" s="147"/>
      <c r="OO11" s="145"/>
      <c r="OP11" s="146"/>
      <c r="OQ11" s="148"/>
      <c r="OR11" s="146"/>
      <c r="OS11" s="152"/>
      <c r="OT11" s="148"/>
      <c r="OU11" s="148"/>
      <c r="OV11" s="148"/>
      <c r="OW11" s="148"/>
      <c r="OX11" s="147"/>
      <c r="OY11" s="145"/>
      <c r="OZ11" s="146"/>
      <c r="PA11" s="148"/>
      <c r="PB11" s="146"/>
      <c r="PC11" s="152"/>
      <c r="PD11" s="148"/>
      <c r="PE11" s="148"/>
      <c r="PF11" s="148"/>
      <c r="PG11" s="148"/>
      <c r="PH11" s="147"/>
      <c r="PI11" s="145"/>
      <c r="PJ11" s="146"/>
      <c r="PK11" s="148"/>
      <c r="PL11" s="146"/>
      <c r="PM11" s="152"/>
      <c r="PN11" s="148"/>
      <c r="PO11" s="148"/>
      <c r="PP11" s="148"/>
      <c r="PQ11" s="148"/>
      <c r="PR11" s="147"/>
      <c r="PS11" s="145"/>
      <c r="PT11" s="146"/>
      <c r="PU11" s="148"/>
      <c r="PV11" s="146"/>
      <c r="PW11" s="152"/>
      <c r="PX11" s="148"/>
      <c r="PY11" s="148"/>
      <c r="PZ11" s="148"/>
      <c r="QA11" s="148"/>
      <c r="QB11" s="147"/>
      <c r="QC11" s="145"/>
      <c r="QD11" s="146"/>
      <c r="QE11" s="148"/>
      <c r="QF11" s="146"/>
      <c r="QG11" s="152"/>
      <c r="QH11" s="148"/>
      <c r="QI11" s="148"/>
      <c r="QJ11" s="148"/>
      <c r="QK11" s="148"/>
      <c r="QL11" s="147"/>
      <c r="QM11" s="145"/>
      <c r="QN11" s="146"/>
      <c r="QO11" s="148"/>
      <c r="QP11" s="146"/>
      <c r="QQ11" s="152"/>
      <c r="QR11" s="148"/>
      <c r="QS11" s="148"/>
      <c r="QT11" s="148"/>
      <c r="QU11" s="148"/>
      <c r="QV11" s="147"/>
      <c r="QW11" s="145"/>
    </row>
    <row r="12" spans="1:465" s="138" customFormat="1" x14ac:dyDescent="0.25">
      <c r="B12" s="139">
        <f t="shared" si="37"/>
        <v>23</v>
      </c>
      <c r="C12" s="139">
        <v>0.1</v>
      </c>
      <c r="D12" s="139">
        <f t="shared" si="38"/>
        <v>0.4</v>
      </c>
      <c r="E12" s="140">
        <v>79.900000000000006</v>
      </c>
      <c r="F12" s="151">
        <v>51.1</v>
      </c>
      <c r="G12" s="151">
        <f t="shared" si="39"/>
        <v>40.828900000000004</v>
      </c>
      <c r="H12" s="141">
        <v>119</v>
      </c>
      <c r="I12" s="150">
        <f t="shared" si="40"/>
        <v>2.9146021568055955</v>
      </c>
      <c r="J12" s="151">
        <f t="shared" si="44"/>
        <v>5.593</v>
      </c>
      <c r="K12" s="151">
        <f t="shared" si="102"/>
        <v>13.965</v>
      </c>
      <c r="L12" s="151">
        <f t="shared" si="103"/>
        <v>5.5706280000000001</v>
      </c>
      <c r="M12" s="151">
        <f t="shared" si="104"/>
        <v>13.922048</v>
      </c>
      <c r="N12" s="142">
        <v>1781</v>
      </c>
      <c r="O12" s="140">
        <v>79.900000000000006</v>
      </c>
      <c r="P12" s="151">
        <v>51.1</v>
      </c>
      <c r="Q12" s="151">
        <f t="shared" si="41"/>
        <v>40.828900000000004</v>
      </c>
      <c r="R12" s="141">
        <v>119</v>
      </c>
      <c r="S12" s="150">
        <f t="shared" si="42"/>
        <v>2.9146021568055955</v>
      </c>
      <c r="T12" s="151">
        <f t="shared" si="45"/>
        <v>5.593</v>
      </c>
      <c r="U12" s="151">
        <f t="shared" si="105"/>
        <v>13.965</v>
      </c>
      <c r="V12" s="151">
        <f t="shared" si="106"/>
        <v>5.5706280000000001</v>
      </c>
      <c r="W12" s="151">
        <f t="shared" si="107"/>
        <v>13.922048</v>
      </c>
      <c r="X12" s="142">
        <v>1781</v>
      </c>
      <c r="Y12" s="140">
        <v>79.900000000000006</v>
      </c>
      <c r="Z12" s="141">
        <v>52.3</v>
      </c>
      <c r="AA12" s="151">
        <f t="shared" si="46"/>
        <v>41.787700000000001</v>
      </c>
      <c r="AB12" s="141">
        <v>119</v>
      </c>
      <c r="AC12" s="150">
        <f t="shared" si="47"/>
        <v>2.8477279199381638</v>
      </c>
      <c r="AD12" s="151">
        <f t="shared" si="48"/>
        <v>5.593</v>
      </c>
      <c r="AE12" s="151">
        <f t="shared" si="108"/>
        <v>13.965</v>
      </c>
      <c r="AF12" s="151">
        <f t="shared" si="109"/>
        <v>5.5706280000000001</v>
      </c>
      <c r="AG12" s="151">
        <f t="shared" si="110"/>
        <v>13.922048</v>
      </c>
      <c r="AH12" s="142">
        <v>1808</v>
      </c>
      <c r="AI12" s="140">
        <v>91.8</v>
      </c>
      <c r="AJ12" s="141">
        <v>56</v>
      </c>
      <c r="AK12" s="151">
        <f t="shared" si="49"/>
        <v>51.407999999999994</v>
      </c>
      <c r="AL12" s="141">
        <v>119</v>
      </c>
      <c r="AM12" s="150">
        <f t="shared" si="50"/>
        <v>2.3148148148148149</v>
      </c>
      <c r="AN12" s="151">
        <f t="shared" si="51"/>
        <v>6.4259999999999993</v>
      </c>
      <c r="AO12" s="151">
        <f t="shared" si="111"/>
        <v>19.628</v>
      </c>
      <c r="AP12" s="151">
        <f t="shared" si="112"/>
        <v>6.4002959999999991</v>
      </c>
      <c r="AQ12" s="151">
        <f t="shared" si="113"/>
        <v>19.572930999999997</v>
      </c>
      <c r="AR12" s="143">
        <v>1767</v>
      </c>
      <c r="AS12" s="140">
        <v>91.1</v>
      </c>
      <c r="AT12" s="141">
        <v>56</v>
      </c>
      <c r="AU12" s="151">
        <f t="shared" si="52"/>
        <v>51.015999999999998</v>
      </c>
      <c r="AV12" s="141">
        <v>119</v>
      </c>
      <c r="AW12" s="150">
        <f t="shared" si="53"/>
        <v>2.3326015367727773</v>
      </c>
      <c r="AX12" s="151">
        <f t="shared" si="54"/>
        <v>6.3769999999999998</v>
      </c>
      <c r="AY12" s="151">
        <f t="shared" si="114"/>
        <v>19.242999999999999</v>
      </c>
      <c r="AZ12" s="151">
        <f t="shared" si="115"/>
        <v>6.3514919999999995</v>
      </c>
      <c r="BA12" s="151">
        <f t="shared" si="116"/>
        <v>19.188855</v>
      </c>
      <c r="BB12" s="143">
        <v>1767</v>
      </c>
      <c r="BC12" s="140">
        <v>93</v>
      </c>
      <c r="BD12" s="141">
        <v>55.5</v>
      </c>
      <c r="BE12" s="151">
        <f t="shared" si="55"/>
        <v>51.615000000000002</v>
      </c>
      <c r="BF12" s="141">
        <v>119</v>
      </c>
      <c r="BG12" s="150">
        <f t="shared" si="56"/>
        <v>2.305531337789402</v>
      </c>
      <c r="BH12" s="151">
        <f t="shared" si="57"/>
        <v>6.5100000000000007</v>
      </c>
      <c r="BI12" s="151">
        <f t="shared" si="117"/>
        <v>22.505000000000003</v>
      </c>
      <c r="BJ12" s="151">
        <f t="shared" si="118"/>
        <v>6.4839600000000006</v>
      </c>
      <c r="BK12" s="151">
        <f t="shared" si="119"/>
        <v>22.444800000000001</v>
      </c>
      <c r="BL12" s="142">
        <v>1800.000011920929</v>
      </c>
      <c r="BM12" s="140">
        <v>86</v>
      </c>
      <c r="BN12" s="141">
        <v>55.6</v>
      </c>
      <c r="BO12" s="151">
        <f t="shared" si="58"/>
        <v>47.816000000000003</v>
      </c>
      <c r="BP12" s="141">
        <v>119</v>
      </c>
      <c r="BQ12" s="150">
        <f t="shared" si="59"/>
        <v>2.4887067090513635</v>
      </c>
      <c r="BR12" s="151">
        <f t="shared" si="60"/>
        <v>6.02</v>
      </c>
      <c r="BS12" s="151">
        <f t="shared" si="120"/>
        <v>14.56</v>
      </c>
      <c r="BT12" s="151">
        <f t="shared" si="121"/>
        <v>5.9959199999999999</v>
      </c>
      <c r="BU12" s="151">
        <f t="shared" si="122"/>
        <v>14.515130000000001</v>
      </c>
      <c r="BV12" s="143">
        <v>1745</v>
      </c>
      <c r="BW12" s="140">
        <v>93.1</v>
      </c>
      <c r="BX12" s="141">
        <v>56</v>
      </c>
      <c r="BY12" s="151">
        <f t="shared" si="61"/>
        <v>52.135999999999996</v>
      </c>
      <c r="BZ12" s="141">
        <v>119</v>
      </c>
      <c r="CA12" s="150">
        <f t="shared" si="62"/>
        <v>2.2824919441460798</v>
      </c>
      <c r="CB12" s="151">
        <f t="shared" si="63"/>
        <v>6.5169999999999995</v>
      </c>
      <c r="CC12" s="151">
        <f t="shared" si="123"/>
        <v>20.117999999999999</v>
      </c>
      <c r="CD12" s="151">
        <f t="shared" si="124"/>
        <v>6.490931999999999</v>
      </c>
      <c r="CE12" s="151">
        <f t="shared" si="125"/>
        <v>20.061369999999997</v>
      </c>
      <c r="CF12" s="142">
        <v>1740</v>
      </c>
      <c r="CG12" s="140">
        <v>94.5</v>
      </c>
      <c r="CH12" s="141">
        <v>53.9</v>
      </c>
      <c r="CI12" s="151">
        <f t="shared" si="64"/>
        <v>50.935499999999998</v>
      </c>
      <c r="CJ12" s="141">
        <v>119</v>
      </c>
      <c r="CK12" s="150">
        <f t="shared" si="65"/>
        <v>2.3362880505737649</v>
      </c>
      <c r="CL12" s="151">
        <f t="shared" si="66"/>
        <v>6.6149999999999993</v>
      </c>
      <c r="CM12" s="151">
        <f t="shared" si="126"/>
        <v>23.113999999999997</v>
      </c>
      <c r="CN12" s="151">
        <f t="shared" si="127"/>
        <v>6.5885399999999992</v>
      </c>
      <c r="CO12" s="151">
        <f t="shared" si="128"/>
        <v>23.052623999999998</v>
      </c>
      <c r="CP12" s="142">
        <v>1800</v>
      </c>
      <c r="CQ12" s="140">
        <v>75</v>
      </c>
      <c r="CR12" s="141">
        <v>52.8</v>
      </c>
      <c r="CS12" s="151">
        <f t="shared" si="67"/>
        <v>39.599999999999994</v>
      </c>
      <c r="CT12" s="141">
        <v>115</v>
      </c>
      <c r="CU12" s="150">
        <f t="shared" si="68"/>
        <v>2.9040404040404044</v>
      </c>
      <c r="CV12" s="151">
        <f t="shared" si="69"/>
        <v>5.25</v>
      </c>
      <c r="CW12" s="151">
        <f t="shared" si="129"/>
        <v>12.950000000000001</v>
      </c>
      <c r="CX12" s="151">
        <f t="shared" si="130"/>
        <v>5.2290000000000001</v>
      </c>
      <c r="CY12" s="151">
        <f t="shared" si="131"/>
        <v>12.9101</v>
      </c>
      <c r="CZ12" s="142">
        <v>1563</v>
      </c>
      <c r="DA12" s="140">
        <v>75</v>
      </c>
      <c r="DB12" s="141">
        <v>49.3</v>
      </c>
      <c r="DC12" s="151">
        <f t="shared" si="70"/>
        <v>36.974999999999994</v>
      </c>
      <c r="DD12" s="138">
        <v>115</v>
      </c>
      <c r="DE12" s="150">
        <f t="shared" si="43"/>
        <v>3.1102096010818125</v>
      </c>
      <c r="DF12" s="151">
        <f t="shared" si="71"/>
        <v>5.25</v>
      </c>
      <c r="DG12" s="151">
        <f t="shared" si="132"/>
        <v>12.950000000000001</v>
      </c>
      <c r="DH12" s="151">
        <f t="shared" si="133"/>
        <v>5.2290000000000001</v>
      </c>
      <c r="DI12" s="151">
        <f t="shared" si="134"/>
        <v>12.9101</v>
      </c>
      <c r="DJ12" s="142">
        <v>1538</v>
      </c>
      <c r="DK12" s="140">
        <v>75</v>
      </c>
      <c r="DL12" s="141">
        <v>52.8</v>
      </c>
      <c r="DM12" s="151">
        <f t="shared" si="72"/>
        <v>39.599999999999994</v>
      </c>
      <c r="DN12" s="141">
        <v>115</v>
      </c>
      <c r="DO12" s="150">
        <f t="shared" si="73"/>
        <v>2.9040404040404044</v>
      </c>
      <c r="DP12" s="151">
        <f t="shared" si="74"/>
        <v>5.25</v>
      </c>
      <c r="DQ12" s="151">
        <f t="shared" si="135"/>
        <v>12.950000000000001</v>
      </c>
      <c r="DR12" s="151">
        <f t="shared" si="136"/>
        <v>5.2290000000000001</v>
      </c>
      <c r="DS12" s="151">
        <f t="shared" si="137"/>
        <v>12.9101</v>
      </c>
      <c r="DT12" s="142">
        <v>1563</v>
      </c>
      <c r="DU12" s="140">
        <v>90</v>
      </c>
      <c r="DV12" s="141">
        <v>55.6</v>
      </c>
      <c r="DW12" s="151">
        <f t="shared" si="75"/>
        <v>50.04</v>
      </c>
      <c r="DX12" s="141">
        <v>115</v>
      </c>
      <c r="DY12" s="150">
        <f t="shared" si="76"/>
        <v>2.2981614708233415</v>
      </c>
      <c r="DZ12" s="151">
        <f t="shared" si="77"/>
        <v>6.3</v>
      </c>
      <c r="EA12" s="151">
        <f t="shared" si="138"/>
        <v>21.28</v>
      </c>
      <c r="EB12" s="151">
        <f t="shared" si="139"/>
        <v>6.2747999999999999</v>
      </c>
      <c r="EC12" s="151">
        <f t="shared" si="140"/>
        <v>21.22232</v>
      </c>
      <c r="ED12" s="143">
        <v>1485</v>
      </c>
      <c r="EE12" s="140">
        <v>89</v>
      </c>
      <c r="EF12" s="141">
        <v>52.5</v>
      </c>
      <c r="EG12" s="151">
        <f t="shared" si="78"/>
        <v>46.725000000000001</v>
      </c>
      <c r="EH12" s="141">
        <v>115</v>
      </c>
      <c r="EI12" s="150">
        <f t="shared" si="79"/>
        <v>2.4612092027822365</v>
      </c>
      <c r="EJ12" s="151">
        <f t="shared" si="80"/>
        <v>6.23</v>
      </c>
      <c r="EK12" s="151">
        <f t="shared" si="141"/>
        <v>18.3155</v>
      </c>
      <c r="EL12" s="151">
        <f t="shared" si="142"/>
        <v>6.2050800000000006</v>
      </c>
      <c r="EM12" s="151">
        <f t="shared" si="143"/>
        <v>18.263444499999999</v>
      </c>
      <c r="EN12" s="142">
        <v>1480</v>
      </c>
      <c r="EO12" s="140">
        <v>92.9</v>
      </c>
      <c r="EP12" s="141">
        <v>54</v>
      </c>
      <c r="EQ12" s="151">
        <f t="shared" si="81"/>
        <v>50.166000000000004</v>
      </c>
      <c r="ER12" s="141">
        <v>115</v>
      </c>
      <c r="ES12" s="150">
        <f t="shared" si="82"/>
        <v>2.2923892676314632</v>
      </c>
      <c r="ET12" s="151">
        <f t="shared" si="83"/>
        <v>6.5030000000000001</v>
      </c>
      <c r="EU12" s="151">
        <f t="shared" si="144"/>
        <v>20.460999999999999</v>
      </c>
      <c r="EV12" s="151">
        <f t="shared" si="145"/>
        <v>6.4769880000000004</v>
      </c>
      <c r="EW12" s="151">
        <f t="shared" si="146"/>
        <v>20.404118</v>
      </c>
      <c r="EX12" s="143">
        <v>1550</v>
      </c>
      <c r="EY12" s="140"/>
      <c r="EZ12" s="141"/>
      <c r="FA12" s="151">
        <f t="shared" si="84"/>
        <v>0</v>
      </c>
      <c r="FB12" s="141"/>
      <c r="FC12" s="150" t="e">
        <f t="shared" si="85"/>
        <v>#DIV/0!</v>
      </c>
      <c r="FD12" s="151">
        <f t="shared" si="86"/>
        <v>0</v>
      </c>
      <c r="FE12" s="151">
        <f t="shared" si="147"/>
        <v>0</v>
      </c>
      <c r="FF12" s="151">
        <f t="shared" si="148"/>
        <v>0</v>
      </c>
      <c r="FG12" s="151">
        <f t="shared" si="149"/>
        <v>0</v>
      </c>
      <c r="FH12" s="142"/>
      <c r="FI12" s="140"/>
      <c r="FJ12" s="141"/>
      <c r="FK12" s="151">
        <f t="shared" si="87"/>
        <v>0</v>
      </c>
      <c r="FL12" s="141">
        <v>116</v>
      </c>
      <c r="FM12" s="150" t="e">
        <f t="shared" si="88"/>
        <v>#DIV/0!</v>
      </c>
      <c r="FN12" s="151">
        <f t="shared" si="89"/>
        <v>0</v>
      </c>
      <c r="FO12" s="151">
        <f t="shared" si="150"/>
        <v>0</v>
      </c>
      <c r="FP12" s="151">
        <f t="shared" si="151"/>
        <v>0</v>
      </c>
      <c r="FQ12" s="151">
        <f t="shared" si="152"/>
        <v>0</v>
      </c>
      <c r="FR12" s="142"/>
      <c r="FS12" s="140"/>
      <c r="FT12" s="141"/>
      <c r="FU12" s="151">
        <f t="shared" si="90"/>
        <v>0</v>
      </c>
      <c r="FV12" s="141"/>
      <c r="FW12" s="150" t="e">
        <f t="shared" si="91"/>
        <v>#DIV/0!</v>
      </c>
      <c r="FX12" s="151">
        <f t="shared" si="92"/>
        <v>0</v>
      </c>
      <c r="FY12" s="151">
        <f t="shared" si="153"/>
        <v>0</v>
      </c>
      <c r="FZ12" s="151">
        <f t="shared" si="154"/>
        <v>0</v>
      </c>
      <c r="GA12" s="151">
        <f t="shared" si="155"/>
        <v>0</v>
      </c>
      <c r="GB12" s="142"/>
      <c r="GC12" s="140"/>
      <c r="GD12" s="141"/>
      <c r="GE12" s="151">
        <f t="shared" si="93"/>
        <v>0</v>
      </c>
      <c r="GF12" s="141"/>
      <c r="GG12" s="150" t="e">
        <f t="shared" si="94"/>
        <v>#DIV/0!</v>
      </c>
      <c r="GH12" s="151">
        <f t="shared" si="95"/>
        <v>0</v>
      </c>
      <c r="GI12" s="151">
        <f t="shared" si="156"/>
        <v>0</v>
      </c>
      <c r="GJ12" s="151">
        <f t="shared" si="157"/>
        <v>0</v>
      </c>
      <c r="GK12" s="151">
        <f t="shared" si="158"/>
        <v>0</v>
      </c>
      <c r="GL12" s="142"/>
      <c r="GM12" s="140"/>
      <c r="GN12" s="141"/>
      <c r="GO12" s="151">
        <f t="shared" si="96"/>
        <v>0</v>
      </c>
      <c r="GP12" s="141"/>
      <c r="GQ12" s="150" t="e">
        <f t="shared" si="97"/>
        <v>#DIV/0!</v>
      </c>
      <c r="GR12" s="151">
        <f t="shared" si="98"/>
        <v>0</v>
      </c>
      <c r="GS12" s="151">
        <f t="shared" si="159"/>
        <v>0</v>
      </c>
      <c r="GT12" s="151">
        <f t="shared" si="160"/>
        <v>0</v>
      </c>
      <c r="GU12" s="151">
        <f t="shared" si="161"/>
        <v>0</v>
      </c>
      <c r="GV12" s="142"/>
      <c r="GW12" s="140"/>
      <c r="GX12" s="141"/>
      <c r="GY12" s="151">
        <f t="shared" si="99"/>
        <v>0</v>
      </c>
      <c r="GZ12" s="141"/>
      <c r="HA12" s="150" t="e">
        <f t="shared" si="100"/>
        <v>#DIV/0!</v>
      </c>
      <c r="HB12" s="151">
        <f t="shared" si="101"/>
        <v>0</v>
      </c>
      <c r="HC12" s="151">
        <f t="shared" si="162"/>
        <v>0</v>
      </c>
      <c r="HD12" s="151">
        <f t="shared" si="163"/>
        <v>0</v>
      </c>
      <c r="HE12" s="151">
        <f t="shared" si="164"/>
        <v>0</v>
      </c>
      <c r="HF12" s="142"/>
      <c r="HG12" s="140"/>
      <c r="HH12" s="141"/>
      <c r="HI12" s="151"/>
      <c r="HJ12" s="141"/>
      <c r="HK12" s="150"/>
      <c r="HL12" s="151"/>
      <c r="HM12" s="151"/>
      <c r="HN12" s="151"/>
      <c r="HO12" s="151"/>
      <c r="HP12" s="142"/>
      <c r="HQ12" s="140"/>
      <c r="HR12" s="141"/>
      <c r="HS12" s="151"/>
      <c r="HT12" s="141"/>
      <c r="HU12" s="150"/>
      <c r="HV12" s="151"/>
      <c r="HW12" s="151"/>
      <c r="HX12" s="151"/>
      <c r="HY12" s="151"/>
      <c r="HZ12" s="142"/>
      <c r="IA12" s="140"/>
      <c r="IB12" s="141"/>
      <c r="IC12" s="151"/>
      <c r="ID12" s="141"/>
      <c r="IE12" s="150"/>
      <c r="IF12" s="151"/>
      <c r="IG12" s="151"/>
      <c r="IH12" s="151"/>
      <c r="II12" s="151"/>
      <c r="IJ12" s="142"/>
      <c r="IK12" s="140"/>
      <c r="IL12" s="141"/>
      <c r="IM12" s="151"/>
      <c r="IN12" s="141"/>
      <c r="IO12" s="150"/>
      <c r="IP12" s="151"/>
      <c r="IQ12" s="151"/>
      <c r="IR12" s="151"/>
      <c r="IS12" s="151"/>
      <c r="IT12" s="142"/>
      <c r="IU12" s="140"/>
      <c r="IV12" s="141"/>
      <c r="IW12" s="151"/>
      <c r="IX12" s="141"/>
      <c r="IY12" s="150"/>
      <c r="IZ12" s="151"/>
      <c r="JA12" s="151"/>
      <c r="JB12" s="151"/>
      <c r="JC12" s="151"/>
      <c r="JD12" s="142"/>
      <c r="JE12" s="140"/>
      <c r="JG12" s="151"/>
      <c r="JH12" s="141"/>
      <c r="JI12" s="150"/>
      <c r="JJ12" s="151"/>
      <c r="JK12" s="151"/>
      <c r="JL12" s="151"/>
      <c r="JM12" s="151"/>
      <c r="JN12" s="142"/>
      <c r="JO12" s="140"/>
      <c r="JP12" s="141"/>
      <c r="JQ12" s="151"/>
      <c r="JR12" s="141"/>
      <c r="JS12" s="150"/>
      <c r="JT12" s="151"/>
      <c r="JU12" s="151"/>
      <c r="JV12" s="151"/>
      <c r="JW12" s="151"/>
      <c r="JX12" s="142"/>
      <c r="JY12" s="140"/>
      <c r="JZ12" s="141"/>
      <c r="KA12" s="151"/>
      <c r="KB12" s="141"/>
      <c r="KC12" s="150"/>
      <c r="KD12" s="151"/>
      <c r="KE12" s="151"/>
      <c r="KF12" s="151"/>
      <c r="KG12" s="151"/>
      <c r="KH12" s="142"/>
      <c r="KI12" s="140"/>
      <c r="KJ12" s="141"/>
      <c r="KK12" s="151"/>
      <c r="KL12" s="141"/>
      <c r="KM12" s="150"/>
      <c r="KN12" s="151"/>
      <c r="KO12" s="151"/>
      <c r="KP12" s="151"/>
      <c r="KQ12" s="151"/>
      <c r="KR12" s="142"/>
      <c r="KS12" s="140"/>
      <c r="KT12" s="141"/>
      <c r="KU12" s="151"/>
      <c r="KV12" s="141"/>
      <c r="KW12" s="150"/>
      <c r="KX12" s="151"/>
      <c r="KY12" s="151"/>
      <c r="KZ12" s="151"/>
      <c r="LA12" s="151"/>
      <c r="LB12" s="142"/>
      <c r="LC12" s="140"/>
      <c r="LD12" s="141"/>
      <c r="LE12" s="151"/>
      <c r="LF12" s="141"/>
      <c r="LG12" s="150"/>
      <c r="LH12" s="151"/>
      <c r="LI12" s="151"/>
      <c r="LJ12" s="151"/>
      <c r="LK12" s="151"/>
      <c r="LL12" s="142"/>
      <c r="LM12" s="140"/>
      <c r="LN12" s="141"/>
      <c r="LO12" s="151"/>
      <c r="LP12" s="141"/>
      <c r="LQ12" s="150"/>
      <c r="LR12" s="151"/>
      <c r="LS12" s="151"/>
      <c r="LT12" s="151"/>
      <c r="LU12" s="151"/>
      <c r="LV12" s="142"/>
      <c r="LW12" s="140"/>
      <c r="LX12" s="141"/>
      <c r="LY12" s="151"/>
      <c r="LZ12" s="141"/>
      <c r="MA12" s="150"/>
      <c r="MB12" s="151"/>
      <c r="MC12" s="151"/>
      <c r="MD12" s="151"/>
      <c r="ME12" s="151"/>
      <c r="MF12" s="142"/>
      <c r="MG12" s="140"/>
      <c r="MH12" s="141"/>
      <c r="MI12" s="151"/>
      <c r="MJ12" s="141"/>
      <c r="MK12" s="150"/>
      <c r="ML12" s="151"/>
      <c r="MM12" s="151"/>
      <c r="MN12" s="151"/>
      <c r="MO12" s="151"/>
      <c r="MP12" s="142"/>
      <c r="MQ12" s="140"/>
      <c r="MR12" s="141"/>
      <c r="MS12" s="151"/>
      <c r="MT12" s="141"/>
      <c r="MU12" s="150"/>
      <c r="MV12" s="151"/>
      <c r="MW12" s="151"/>
      <c r="MX12" s="151"/>
      <c r="MY12" s="151"/>
      <c r="MZ12" s="142"/>
      <c r="NA12" s="140"/>
      <c r="NB12" s="141"/>
      <c r="NC12" s="151"/>
      <c r="ND12" s="141"/>
      <c r="NE12" s="150"/>
      <c r="NF12" s="151"/>
      <c r="NG12" s="151"/>
      <c r="NH12" s="151"/>
      <c r="NI12" s="151"/>
      <c r="NJ12" s="142"/>
      <c r="NK12" s="140"/>
      <c r="NL12" s="141"/>
      <c r="NM12" s="151"/>
      <c r="NN12" s="141"/>
      <c r="NO12" s="150"/>
      <c r="NP12" s="151"/>
      <c r="NQ12" s="151"/>
      <c r="NR12" s="151"/>
      <c r="NS12" s="151"/>
      <c r="NT12" s="142"/>
      <c r="NU12" s="140"/>
      <c r="NV12" s="141"/>
      <c r="NW12" s="151"/>
      <c r="NX12" s="141"/>
      <c r="NY12" s="150"/>
      <c r="NZ12" s="151"/>
      <c r="OA12" s="151"/>
      <c r="OB12" s="151"/>
      <c r="OC12" s="151"/>
      <c r="OD12" s="142"/>
      <c r="OE12" s="140"/>
      <c r="OF12" s="141"/>
      <c r="OG12" s="151"/>
      <c r="OH12" s="141"/>
      <c r="OI12" s="150"/>
      <c r="OJ12" s="151"/>
      <c r="OK12" s="151"/>
      <c r="OL12" s="151"/>
      <c r="OM12" s="151"/>
      <c r="ON12" s="142"/>
      <c r="OO12" s="140"/>
      <c r="OP12" s="141"/>
      <c r="OQ12" s="151"/>
      <c r="OR12" s="141"/>
      <c r="OS12" s="150"/>
      <c r="OT12" s="151"/>
      <c r="OU12" s="151"/>
      <c r="OV12" s="151"/>
      <c r="OW12" s="151"/>
      <c r="OX12" s="142"/>
      <c r="OY12" s="140"/>
      <c r="OZ12" s="141"/>
      <c r="PA12" s="151"/>
      <c r="PB12" s="141"/>
      <c r="PC12" s="150"/>
      <c r="PD12" s="151"/>
      <c r="PE12" s="151"/>
      <c r="PF12" s="151"/>
      <c r="PG12" s="151"/>
      <c r="PH12" s="142"/>
      <c r="PI12" s="140"/>
      <c r="PJ12" s="141"/>
      <c r="PK12" s="151"/>
      <c r="PL12" s="141"/>
      <c r="PM12" s="150"/>
      <c r="PN12" s="151"/>
      <c r="PO12" s="151"/>
      <c r="PP12" s="151"/>
      <c r="PQ12" s="151"/>
      <c r="PR12" s="142"/>
      <c r="PS12" s="140"/>
      <c r="PT12" s="141"/>
      <c r="PU12" s="151"/>
      <c r="PV12" s="141"/>
      <c r="PW12" s="150"/>
      <c r="PX12" s="151"/>
      <c r="PY12" s="151"/>
      <c r="PZ12" s="151"/>
      <c r="QA12" s="151"/>
      <c r="QB12" s="142"/>
      <c r="QC12" s="140"/>
      <c r="QD12" s="141"/>
      <c r="QE12" s="151"/>
      <c r="QF12" s="141"/>
      <c r="QG12" s="150"/>
      <c r="QH12" s="151"/>
      <c r="QI12" s="151"/>
      <c r="QJ12" s="151"/>
      <c r="QK12" s="151"/>
      <c r="QL12" s="142"/>
      <c r="QM12" s="140"/>
      <c r="QN12" s="141"/>
      <c r="QO12" s="151"/>
      <c r="QP12" s="141"/>
      <c r="QQ12" s="150"/>
      <c r="QR12" s="151"/>
      <c r="QS12" s="151"/>
      <c r="QT12" s="151"/>
      <c r="QU12" s="151"/>
      <c r="QV12" s="142"/>
      <c r="QW12" s="140"/>
    </row>
    <row r="13" spans="1:465" s="134" customFormat="1" x14ac:dyDescent="0.25">
      <c r="B13" s="144">
        <f t="shared" si="37"/>
        <v>24</v>
      </c>
      <c r="C13" s="144">
        <v>0.1</v>
      </c>
      <c r="D13" s="144">
        <f t="shared" si="38"/>
        <v>0.5</v>
      </c>
      <c r="E13" s="145">
        <v>88</v>
      </c>
      <c r="F13" s="148">
        <v>53.3</v>
      </c>
      <c r="G13" s="148">
        <f t="shared" si="39"/>
        <v>46.903999999999996</v>
      </c>
      <c r="H13" s="146">
        <v>121</v>
      </c>
      <c r="I13" s="152">
        <f t="shared" si="40"/>
        <v>2.5797373358348969</v>
      </c>
      <c r="J13" s="148">
        <f t="shared" si="44"/>
        <v>6.16</v>
      </c>
      <c r="K13" s="148">
        <f t="shared" si="102"/>
        <v>20.125</v>
      </c>
      <c r="L13" s="148">
        <f t="shared" si="103"/>
        <v>6.1292</v>
      </c>
      <c r="M13" s="148">
        <f t="shared" si="104"/>
        <v>20.051248000000001</v>
      </c>
      <c r="N13" s="147">
        <v>1817</v>
      </c>
      <c r="O13" s="145">
        <v>88</v>
      </c>
      <c r="P13" s="148">
        <v>53.3</v>
      </c>
      <c r="Q13" s="148">
        <f t="shared" si="41"/>
        <v>46.903999999999996</v>
      </c>
      <c r="R13" s="146">
        <v>121</v>
      </c>
      <c r="S13" s="152">
        <f t="shared" si="42"/>
        <v>2.5797373358348969</v>
      </c>
      <c r="T13" s="148">
        <f t="shared" si="45"/>
        <v>6.16</v>
      </c>
      <c r="U13" s="148">
        <f t="shared" si="105"/>
        <v>20.125</v>
      </c>
      <c r="V13" s="148">
        <f t="shared" si="106"/>
        <v>6.1292</v>
      </c>
      <c r="W13" s="148">
        <f t="shared" si="107"/>
        <v>20.051248000000001</v>
      </c>
      <c r="X13" s="147">
        <v>1817</v>
      </c>
      <c r="Y13" s="145">
        <v>88</v>
      </c>
      <c r="Z13" s="146">
        <v>54.5</v>
      </c>
      <c r="AA13" s="148">
        <f t="shared" si="46"/>
        <v>47.96</v>
      </c>
      <c r="AB13" s="146">
        <v>121</v>
      </c>
      <c r="AC13" s="152">
        <f t="shared" si="47"/>
        <v>2.5229357798165135</v>
      </c>
      <c r="AD13" s="148">
        <f t="shared" si="48"/>
        <v>6.16</v>
      </c>
      <c r="AE13" s="148">
        <f t="shared" si="108"/>
        <v>20.125</v>
      </c>
      <c r="AF13" s="148">
        <f t="shared" si="109"/>
        <v>6.1292</v>
      </c>
      <c r="AG13" s="148">
        <f t="shared" si="110"/>
        <v>20.051248000000001</v>
      </c>
      <c r="AH13" s="147">
        <v>1846</v>
      </c>
      <c r="AI13" s="145">
        <v>93.6</v>
      </c>
      <c r="AJ13" s="146">
        <v>57.5</v>
      </c>
      <c r="AK13" s="148">
        <f t="shared" si="49"/>
        <v>53.819999999999993</v>
      </c>
      <c r="AL13" s="146">
        <v>121</v>
      </c>
      <c r="AM13" s="152">
        <f t="shared" si="50"/>
        <v>2.2482348569305093</v>
      </c>
      <c r="AN13" s="148">
        <f t="shared" si="51"/>
        <v>6.5519999999999996</v>
      </c>
      <c r="AO13" s="148">
        <f t="shared" si="111"/>
        <v>26.18</v>
      </c>
      <c r="AP13" s="148">
        <f t="shared" si="112"/>
        <v>6.5192399999999999</v>
      </c>
      <c r="AQ13" s="148">
        <f t="shared" si="113"/>
        <v>26.092170999999997</v>
      </c>
      <c r="AR13" s="149">
        <v>1782</v>
      </c>
      <c r="AS13" s="145">
        <v>94</v>
      </c>
      <c r="AT13" s="146">
        <v>57.4</v>
      </c>
      <c r="AU13" s="148">
        <f t="shared" si="52"/>
        <v>53.955999999999996</v>
      </c>
      <c r="AV13" s="146">
        <v>121</v>
      </c>
      <c r="AW13" s="152">
        <f t="shared" si="53"/>
        <v>2.2425680183853514</v>
      </c>
      <c r="AX13" s="148">
        <f t="shared" si="54"/>
        <v>6.58</v>
      </c>
      <c r="AY13" s="148">
        <f t="shared" si="114"/>
        <v>25.823</v>
      </c>
      <c r="AZ13" s="148">
        <f t="shared" si="115"/>
        <v>6.5471000000000004</v>
      </c>
      <c r="BA13" s="148">
        <f t="shared" si="116"/>
        <v>25.735955000000001</v>
      </c>
      <c r="BB13" s="149">
        <v>1782</v>
      </c>
      <c r="BC13" s="145">
        <v>93.5</v>
      </c>
      <c r="BD13" s="146">
        <v>56.600000381469727</v>
      </c>
      <c r="BE13" s="148">
        <f t="shared" si="55"/>
        <v>52.921000356674199</v>
      </c>
      <c r="BF13" s="146">
        <v>121</v>
      </c>
      <c r="BG13" s="152">
        <f t="shared" si="56"/>
        <v>2.2864269228565317</v>
      </c>
      <c r="BH13" s="148">
        <f t="shared" si="57"/>
        <v>6.5449999999999999</v>
      </c>
      <c r="BI13" s="148">
        <f t="shared" si="117"/>
        <v>29.050000000000004</v>
      </c>
      <c r="BJ13" s="148">
        <f t="shared" si="118"/>
        <v>6.5122749999999998</v>
      </c>
      <c r="BK13" s="148">
        <f t="shared" si="119"/>
        <v>28.957075</v>
      </c>
      <c r="BL13" s="147">
        <v>1839.9999737739563</v>
      </c>
      <c r="BM13" s="145">
        <v>92</v>
      </c>
      <c r="BN13" s="146">
        <v>56.9</v>
      </c>
      <c r="BO13" s="148">
        <f t="shared" si="58"/>
        <v>52.347999999999999</v>
      </c>
      <c r="BP13" s="146">
        <v>121</v>
      </c>
      <c r="BQ13" s="152">
        <f t="shared" si="59"/>
        <v>2.3114541147703829</v>
      </c>
      <c r="BR13" s="148">
        <f t="shared" si="60"/>
        <v>6.44</v>
      </c>
      <c r="BS13" s="148">
        <f t="shared" si="120"/>
        <v>21</v>
      </c>
      <c r="BT13" s="148">
        <f t="shared" si="121"/>
        <v>6.4077999999999999</v>
      </c>
      <c r="BU13" s="148">
        <f t="shared" si="122"/>
        <v>20.922930000000001</v>
      </c>
      <c r="BV13" s="149">
        <v>1765</v>
      </c>
      <c r="BW13" s="145">
        <v>94.6</v>
      </c>
      <c r="BX13" s="146">
        <v>57.5</v>
      </c>
      <c r="BY13" s="148">
        <f t="shared" si="61"/>
        <v>54.394999999999996</v>
      </c>
      <c r="BZ13" s="146">
        <v>121</v>
      </c>
      <c r="CA13" s="152">
        <f t="shared" si="62"/>
        <v>2.2244691607684532</v>
      </c>
      <c r="CB13" s="148">
        <f t="shared" si="63"/>
        <v>6.6219999999999999</v>
      </c>
      <c r="CC13" s="148">
        <f t="shared" si="123"/>
        <v>26.74</v>
      </c>
      <c r="CD13" s="148">
        <f t="shared" si="124"/>
        <v>6.5888900000000001</v>
      </c>
      <c r="CE13" s="148">
        <f t="shared" si="125"/>
        <v>26.650259999999996</v>
      </c>
      <c r="CF13" s="147">
        <v>1760</v>
      </c>
      <c r="CG13" s="145">
        <v>96.1</v>
      </c>
      <c r="CH13" s="146">
        <v>55.4</v>
      </c>
      <c r="CI13" s="148">
        <f t="shared" si="64"/>
        <v>53.239399999999996</v>
      </c>
      <c r="CJ13" s="146">
        <v>121</v>
      </c>
      <c r="CK13" s="152">
        <f t="shared" si="65"/>
        <v>2.2727528860205037</v>
      </c>
      <c r="CL13" s="148">
        <f t="shared" si="66"/>
        <v>6.7269999999999994</v>
      </c>
      <c r="CM13" s="148">
        <f t="shared" si="126"/>
        <v>29.840999999999998</v>
      </c>
      <c r="CN13" s="148">
        <f t="shared" si="127"/>
        <v>6.6933649999999991</v>
      </c>
      <c r="CO13" s="148">
        <f t="shared" si="128"/>
        <v>29.745988999999998</v>
      </c>
      <c r="CP13" s="147">
        <v>1815</v>
      </c>
      <c r="CQ13" s="145">
        <v>85</v>
      </c>
      <c r="CR13" s="146">
        <v>54.6</v>
      </c>
      <c r="CS13" s="148">
        <f t="shared" si="67"/>
        <v>46.41</v>
      </c>
      <c r="CT13" s="146">
        <v>115</v>
      </c>
      <c r="CU13" s="152">
        <f t="shared" si="68"/>
        <v>2.4779142426201251</v>
      </c>
      <c r="CV13" s="148">
        <f t="shared" si="69"/>
        <v>5.95</v>
      </c>
      <c r="CW13" s="148">
        <f t="shared" si="129"/>
        <v>18.900000000000002</v>
      </c>
      <c r="CX13" s="148">
        <f t="shared" si="130"/>
        <v>5.9202500000000002</v>
      </c>
      <c r="CY13" s="148">
        <f t="shared" si="131"/>
        <v>18.830349999999999</v>
      </c>
      <c r="CZ13" s="147">
        <v>1598</v>
      </c>
      <c r="DA13" s="145">
        <v>85</v>
      </c>
      <c r="DB13" s="146">
        <v>51.6</v>
      </c>
      <c r="DC13" s="148">
        <f t="shared" si="70"/>
        <v>43.86</v>
      </c>
      <c r="DD13" s="134">
        <v>115</v>
      </c>
      <c r="DE13" s="152">
        <f t="shared" si="43"/>
        <v>2.6219790241678065</v>
      </c>
      <c r="DF13" s="148">
        <f t="shared" si="71"/>
        <v>5.95</v>
      </c>
      <c r="DG13" s="148">
        <f t="shared" si="132"/>
        <v>18.900000000000002</v>
      </c>
      <c r="DH13" s="148">
        <f t="shared" si="133"/>
        <v>5.9202500000000002</v>
      </c>
      <c r="DI13" s="148">
        <f t="shared" si="134"/>
        <v>18.830349999999999</v>
      </c>
      <c r="DJ13" s="147">
        <v>1575</v>
      </c>
      <c r="DK13" s="145">
        <v>85</v>
      </c>
      <c r="DL13" s="146">
        <v>54.6</v>
      </c>
      <c r="DM13" s="148">
        <f t="shared" si="72"/>
        <v>46.41</v>
      </c>
      <c r="DN13" s="146">
        <v>115</v>
      </c>
      <c r="DO13" s="152">
        <f t="shared" si="73"/>
        <v>2.4779142426201251</v>
      </c>
      <c r="DP13" s="148">
        <f t="shared" si="74"/>
        <v>5.95</v>
      </c>
      <c r="DQ13" s="148">
        <f t="shared" si="135"/>
        <v>18.900000000000002</v>
      </c>
      <c r="DR13" s="148">
        <f t="shared" si="136"/>
        <v>5.9202500000000002</v>
      </c>
      <c r="DS13" s="148">
        <f t="shared" si="137"/>
        <v>18.830349999999999</v>
      </c>
      <c r="DT13" s="147">
        <v>1598</v>
      </c>
      <c r="DU13" s="145">
        <v>94</v>
      </c>
      <c r="DV13" s="146">
        <v>56.8</v>
      </c>
      <c r="DW13" s="148">
        <f t="shared" si="75"/>
        <v>53.391999999999996</v>
      </c>
      <c r="DX13" s="146">
        <v>115</v>
      </c>
      <c r="DY13" s="152">
        <f t="shared" si="76"/>
        <v>2.1538807311956849</v>
      </c>
      <c r="DZ13" s="148">
        <f t="shared" si="77"/>
        <v>6.58</v>
      </c>
      <c r="EA13" s="148">
        <f t="shared" si="138"/>
        <v>27.86</v>
      </c>
      <c r="EB13" s="148">
        <f t="shared" si="139"/>
        <v>6.5471000000000004</v>
      </c>
      <c r="EC13" s="148">
        <f t="shared" si="140"/>
        <v>27.76942</v>
      </c>
      <c r="ED13" s="149">
        <v>1515</v>
      </c>
      <c r="EE13" s="145">
        <v>92.1</v>
      </c>
      <c r="EF13" s="146">
        <v>53.5</v>
      </c>
      <c r="EG13" s="148">
        <f t="shared" si="78"/>
        <v>49.273499999999999</v>
      </c>
      <c r="EH13" s="146">
        <v>115</v>
      </c>
      <c r="EI13" s="152">
        <f t="shared" si="79"/>
        <v>2.3339117375465515</v>
      </c>
      <c r="EJ13" s="148">
        <f t="shared" si="80"/>
        <v>6.4469999999999992</v>
      </c>
      <c r="EK13" s="148">
        <f t="shared" si="141"/>
        <v>24.762499999999999</v>
      </c>
      <c r="EL13" s="148">
        <f t="shared" si="142"/>
        <v>6.4147649999999992</v>
      </c>
      <c r="EM13" s="148">
        <f t="shared" si="143"/>
        <v>24.678209499999998</v>
      </c>
      <c r="EN13" s="147">
        <v>1510</v>
      </c>
      <c r="EO13" s="145">
        <v>94.4</v>
      </c>
      <c r="EP13" s="146">
        <v>55.6</v>
      </c>
      <c r="EQ13" s="148">
        <f t="shared" si="81"/>
        <v>52.486400000000003</v>
      </c>
      <c r="ER13" s="146">
        <v>115</v>
      </c>
      <c r="ES13" s="152">
        <f t="shared" si="82"/>
        <v>2.1910437751493719</v>
      </c>
      <c r="ET13" s="148">
        <f t="shared" si="83"/>
        <v>6.6080000000000005</v>
      </c>
      <c r="EU13" s="148">
        <f t="shared" si="144"/>
        <v>27.068999999999999</v>
      </c>
      <c r="EV13" s="148">
        <f t="shared" si="145"/>
        <v>6.5749600000000008</v>
      </c>
      <c r="EW13" s="148">
        <f t="shared" si="146"/>
        <v>26.979078000000001</v>
      </c>
      <c r="EX13" s="149">
        <v>1567</v>
      </c>
      <c r="EY13" s="145"/>
      <c r="EZ13" s="146"/>
      <c r="FA13" s="148">
        <f t="shared" si="84"/>
        <v>0</v>
      </c>
      <c r="FB13" s="146"/>
      <c r="FC13" s="152" t="e">
        <f t="shared" si="85"/>
        <v>#DIV/0!</v>
      </c>
      <c r="FD13" s="148">
        <f t="shared" si="86"/>
        <v>0</v>
      </c>
      <c r="FE13" s="148">
        <f t="shared" si="147"/>
        <v>0</v>
      </c>
      <c r="FF13" s="148">
        <f t="shared" si="148"/>
        <v>0</v>
      </c>
      <c r="FG13" s="148">
        <f t="shared" si="149"/>
        <v>0</v>
      </c>
      <c r="FH13" s="147"/>
      <c r="FI13" s="145"/>
      <c r="FJ13" s="146"/>
      <c r="FK13" s="148">
        <f t="shared" si="87"/>
        <v>0</v>
      </c>
      <c r="FL13" s="146">
        <v>118</v>
      </c>
      <c r="FM13" s="152" t="e">
        <f t="shared" si="88"/>
        <v>#DIV/0!</v>
      </c>
      <c r="FN13" s="148">
        <f t="shared" si="89"/>
        <v>0</v>
      </c>
      <c r="FO13" s="148">
        <f t="shared" si="150"/>
        <v>0</v>
      </c>
      <c r="FP13" s="148">
        <f t="shared" si="151"/>
        <v>0</v>
      </c>
      <c r="FQ13" s="148">
        <f t="shared" si="152"/>
        <v>0</v>
      </c>
      <c r="FR13" s="147"/>
      <c r="FS13" s="145"/>
      <c r="FT13" s="146"/>
      <c r="FU13" s="148">
        <f t="shared" si="90"/>
        <v>0</v>
      </c>
      <c r="FV13" s="146"/>
      <c r="FW13" s="152" t="e">
        <f t="shared" si="91"/>
        <v>#DIV/0!</v>
      </c>
      <c r="FX13" s="148">
        <f t="shared" si="92"/>
        <v>0</v>
      </c>
      <c r="FY13" s="148">
        <f t="shared" si="153"/>
        <v>0</v>
      </c>
      <c r="FZ13" s="148">
        <f t="shared" si="154"/>
        <v>0</v>
      </c>
      <c r="GA13" s="148">
        <f t="shared" si="155"/>
        <v>0</v>
      </c>
      <c r="GB13" s="147"/>
      <c r="GC13" s="145"/>
      <c r="GD13" s="146"/>
      <c r="GE13" s="148">
        <f t="shared" si="93"/>
        <v>0</v>
      </c>
      <c r="GF13" s="146"/>
      <c r="GG13" s="152" t="e">
        <f t="shared" si="94"/>
        <v>#DIV/0!</v>
      </c>
      <c r="GH13" s="148">
        <f t="shared" si="95"/>
        <v>0</v>
      </c>
      <c r="GI13" s="148">
        <f t="shared" si="156"/>
        <v>0</v>
      </c>
      <c r="GJ13" s="148">
        <f t="shared" si="157"/>
        <v>0</v>
      </c>
      <c r="GK13" s="148">
        <f t="shared" si="158"/>
        <v>0</v>
      </c>
      <c r="GL13" s="147"/>
      <c r="GM13" s="145"/>
      <c r="GN13" s="146"/>
      <c r="GO13" s="148">
        <f t="shared" si="96"/>
        <v>0</v>
      </c>
      <c r="GP13" s="146"/>
      <c r="GQ13" s="152" t="e">
        <f t="shared" si="97"/>
        <v>#DIV/0!</v>
      </c>
      <c r="GR13" s="148">
        <f t="shared" si="98"/>
        <v>0</v>
      </c>
      <c r="GS13" s="148">
        <f t="shared" si="159"/>
        <v>0</v>
      </c>
      <c r="GT13" s="148">
        <f t="shared" si="160"/>
        <v>0</v>
      </c>
      <c r="GU13" s="148">
        <f t="shared" si="161"/>
        <v>0</v>
      </c>
      <c r="GV13" s="147"/>
      <c r="GW13" s="145"/>
      <c r="GX13" s="146"/>
      <c r="GY13" s="148">
        <f t="shared" si="99"/>
        <v>0</v>
      </c>
      <c r="GZ13" s="146"/>
      <c r="HA13" s="152" t="e">
        <f t="shared" si="100"/>
        <v>#DIV/0!</v>
      </c>
      <c r="HB13" s="148">
        <f t="shared" si="101"/>
        <v>0</v>
      </c>
      <c r="HC13" s="148">
        <f t="shared" si="162"/>
        <v>0</v>
      </c>
      <c r="HD13" s="148">
        <f t="shared" si="163"/>
        <v>0</v>
      </c>
      <c r="HE13" s="148">
        <f t="shared" si="164"/>
        <v>0</v>
      </c>
      <c r="HF13" s="147"/>
      <c r="HG13" s="145"/>
      <c r="HH13" s="146"/>
      <c r="HI13" s="148"/>
      <c r="HJ13" s="146"/>
      <c r="HK13" s="152"/>
      <c r="HL13" s="148"/>
      <c r="HM13" s="148"/>
      <c r="HN13" s="148"/>
      <c r="HO13" s="148"/>
      <c r="HP13" s="147"/>
      <c r="HQ13" s="145"/>
      <c r="HR13" s="146"/>
      <c r="HS13" s="148"/>
      <c r="HT13" s="146"/>
      <c r="HU13" s="152"/>
      <c r="HV13" s="148"/>
      <c r="HW13" s="148"/>
      <c r="HX13" s="148"/>
      <c r="HY13" s="148"/>
      <c r="HZ13" s="147"/>
      <c r="IA13" s="145"/>
      <c r="IB13" s="146"/>
      <c r="IC13" s="148"/>
      <c r="ID13" s="146"/>
      <c r="IE13" s="152"/>
      <c r="IF13" s="148"/>
      <c r="IG13" s="148"/>
      <c r="IH13" s="148"/>
      <c r="II13" s="148"/>
      <c r="IJ13" s="147"/>
      <c r="IK13" s="145"/>
      <c r="IL13" s="146"/>
      <c r="IM13" s="148"/>
      <c r="IN13" s="146"/>
      <c r="IO13" s="152"/>
      <c r="IP13" s="148"/>
      <c r="IQ13" s="148"/>
      <c r="IR13" s="148"/>
      <c r="IS13" s="148"/>
      <c r="IT13" s="147"/>
      <c r="IU13" s="145"/>
      <c r="IV13" s="146"/>
      <c r="IW13" s="148"/>
      <c r="IX13" s="146"/>
      <c r="IY13" s="152"/>
      <c r="IZ13" s="148"/>
      <c r="JA13" s="148"/>
      <c r="JB13" s="148"/>
      <c r="JC13" s="148"/>
      <c r="JD13" s="147"/>
      <c r="JE13" s="145"/>
      <c r="JG13" s="148"/>
      <c r="JH13" s="146"/>
      <c r="JI13" s="152"/>
      <c r="JJ13" s="148"/>
      <c r="JK13" s="148"/>
      <c r="JL13" s="148"/>
      <c r="JM13" s="148"/>
      <c r="JN13" s="147"/>
      <c r="JO13" s="145"/>
      <c r="JP13" s="146"/>
      <c r="JQ13" s="148"/>
      <c r="JR13" s="146"/>
      <c r="JS13" s="152"/>
      <c r="JT13" s="148"/>
      <c r="JU13" s="148"/>
      <c r="JV13" s="148"/>
      <c r="JW13" s="148"/>
      <c r="JX13" s="147"/>
      <c r="JY13" s="145"/>
      <c r="JZ13" s="146"/>
      <c r="KA13" s="148"/>
      <c r="KB13" s="146"/>
      <c r="KC13" s="152"/>
      <c r="KD13" s="148"/>
      <c r="KE13" s="148"/>
      <c r="KF13" s="148"/>
      <c r="KG13" s="148"/>
      <c r="KH13" s="147"/>
      <c r="KI13" s="145"/>
      <c r="KJ13" s="146"/>
      <c r="KK13" s="148"/>
      <c r="KL13" s="146"/>
      <c r="KM13" s="152"/>
      <c r="KN13" s="148"/>
      <c r="KO13" s="148"/>
      <c r="KP13" s="148"/>
      <c r="KQ13" s="148"/>
      <c r="KR13" s="147"/>
      <c r="KS13" s="145"/>
      <c r="KT13" s="146"/>
      <c r="KU13" s="148"/>
      <c r="KV13" s="146"/>
      <c r="KW13" s="152"/>
      <c r="KX13" s="148"/>
      <c r="KY13" s="148"/>
      <c r="KZ13" s="148"/>
      <c r="LA13" s="148"/>
      <c r="LB13" s="147"/>
      <c r="LC13" s="145"/>
      <c r="LD13" s="146"/>
      <c r="LE13" s="148"/>
      <c r="LF13" s="146"/>
      <c r="LG13" s="152"/>
      <c r="LH13" s="148"/>
      <c r="LI13" s="148"/>
      <c r="LJ13" s="148"/>
      <c r="LK13" s="148"/>
      <c r="LL13" s="147"/>
      <c r="LM13" s="145"/>
      <c r="LN13" s="146"/>
      <c r="LO13" s="148"/>
      <c r="LP13" s="146"/>
      <c r="LQ13" s="152"/>
      <c r="LR13" s="148"/>
      <c r="LS13" s="148"/>
      <c r="LT13" s="148"/>
      <c r="LU13" s="148"/>
      <c r="LV13" s="147"/>
      <c r="LW13" s="145"/>
      <c r="LX13" s="146"/>
      <c r="LY13" s="148"/>
      <c r="LZ13" s="146"/>
      <c r="MA13" s="152"/>
      <c r="MB13" s="148"/>
      <c r="MC13" s="148"/>
      <c r="MD13" s="148"/>
      <c r="ME13" s="148"/>
      <c r="MF13" s="147"/>
      <c r="MG13" s="145"/>
      <c r="MH13" s="146"/>
      <c r="MI13" s="148"/>
      <c r="MJ13" s="146"/>
      <c r="MK13" s="152"/>
      <c r="ML13" s="148"/>
      <c r="MM13" s="148"/>
      <c r="MN13" s="148"/>
      <c r="MO13" s="148"/>
      <c r="MP13" s="147"/>
      <c r="MQ13" s="145"/>
      <c r="MR13" s="146"/>
      <c r="MS13" s="148"/>
      <c r="MT13" s="146"/>
      <c r="MU13" s="152"/>
      <c r="MV13" s="148"/>
      <c r="MW13" s="148"/>
      <c r="MX13" s="148"/>
      <c r="MY13" s="148"/>
      <c r="MZ13" s="147"/>
      <c r="NA13" s="145"/>
      <c r="NB13" s="146"/>
      <c r="NC13" s="148"/>
      <c r="ND13" s="146"/>
      <c r="NE13" s="152"/>
      <c r="NF13" s="148"/>
      <c r="NG13" s="148"/>
      <c r="NH13" s="148"/>
      <c r="NI13" s="148"/>
      <c r="NJ13" s="147"/>
      <c r="NK13" s="145"/>
      <c r="NL13" s="146"/>
      <c r="NM13" s="148"/>
      <c r="NN13" s="146"/>
      <c r="NO13" s="152"/>
      <c r="NP13" s="148"/>
      <c r="NQ13" s="148"/>
      <c r="NR13" s="148"/>
      <c r="NS13" s="148"/>
      <c r="NT13" s="147"/>
      <c r="NU13" s="145"/>
      <c r="NV13" s="146"/>
      <c r="NW13" s="148"/>
      <c r="NX13" s="146"/>
      <c r="NY13" s="152"/>
      <c r="NZ13" s="148"/>
      <c r="OA13" s="148"/>
      <c r="OB13" s="148"/>
      <c r="OC13" s="148"/>
      <c r="OD13" s="147"/>
      <c r="OE13" s="145"/>
      <c r="OF13" s="146"/>
      <c r="OG13" s="148"/>
      <c r="OH13" s="146"/>
      <c r="OI13" s="152"/>
      <c r="OJ13" s="148"/>
      <c r="OK13" s="148"/>
      <c r="OL13" s="148"/>
      <c r="OM13" s="148"/>
      <c r="ON13" s="147"/>
      <c r="OO13" s="145"/>
      <c r="OP13" s="146"/>
      <c r="OQ13" s="148"/>
      <c r="OR13" s="146"/>
      <c r="OS13" s="152"/>
      <c r="OT13" s="148"/>
      <c r="OU13" s="148"/>
      <c r="OV13" s="148"/>
      <c r="OW13" s="148"/>
      <c r="OX13" s="147"/>
      <c r="OY13" s="145"/>
      <c r="OZ13" s="146"/>
      <c r="PA13" s="148"/>
      <c r="PB13" s="146"/>
      <c r="PC13" s="152"/>
      <c r="PD13" s="148"/>
      <c r="PE13" s="148"/>
      <c r="PF13" s="148"/>
      <c r="PG13" s="148"/>
      <c r="PH13" s="147"/>
      <c r="PI13" s="145"/>
      <c r="PJ13" s="146"/>
      <c r="PK13" s="148"/>
      <c r="PL13" s="146"/>
      <c r="PM13" s="152"/>
      <c r="PN13" s="148"/>
      <c r="PO13" s="148"/>
      <c r="PP13" s="148"/>
      <c r="PQ13" s="148"/>
      <c r="PR13" s="147"/>
      <c r="PS13" s="145"/>
      <c r="PT13" s="146"/>
      <c r="PU13" s="148"/>
      <c r="PV13" s="146"/>
      <c r="PW13" s="152"/>
      <c r="PX13" s="148"/>
      <c r="PY13" s="148"/>
      <c r="PZ13" s="148"/>
      <c r="QA13" s="148"/>
      <c r="QB13" s="147"/>
      <c r="QC13" s="145"/>
      <c r="QD13" s="146"/>
      <c r="QE13" s="148"/>
      <c r="QF13" s="146"/>
      <c r="QG13" s="152"/>
      <c r="QH13" s="148"/>
      <c r="QI13" s="148"/>
      <c r="QJ13" s="148"/>
      <c r="QK13" s="148"/>
      <c r="QL13" s="147"/>
      <c r="QM13" s="145"/>
      <c r="QN13" s="146"/>
      <c r="QO13" s="148"/>
      <c r="QP13" s="146"/>
      <c r="QQ13" s="152"/>
      <c r="QR13" s="148"/>
      <c r="QS13" s="148"/>
      <c r="QT13" s="148"/>
      <c r="QU13" s="148"/>
      <c r="QV13" s="147"/>
      <c r="QW13" s="145"/>
    </row>
    <row r="14" spans="1:465" s="138" customFormat="1" x14ac:dyDescent="0.25">
      <c r="B14" s="139">
        <f t="shared" si="37"/>
        <v>25</v>
      </c>
      <c r="C14" s="139">
        <v>0.1</v>
      </c>
      <c r="D14" s="139">
        <f t="shared" si="38"/>
        <v>0.6</v>
      </c>
      <c r="E14" s="140">
        <v>91.6</v>
      </c>
      <c r="F14" s="151">
        <v>55</v>
      </c>
      <c r="G14" s="151">
        <f t="shared" si="39"/>
        <v>50.379999999999995</v>
      </c>
      <c r="H14" s="141">
        <v>123</v>
      </c>
      <c r="I14" s="150">
        <f t="shared" si="40"/>
        <v>2.4414450178642322</v>
      </c>
      <c r="J14" s="151">
        <f t="shared" si="44"/>
        <v>6.411999999999999</v>
      </c>
      <c r="K14" s="151">
        <f t="shared" si="102"/>
        <v>26.536999999999999</v>
      </c>
      <c r="L14" s="151">
        <f t="shared" si="103"/>
        <v>6.3735279999999994</v>
      </c>
      <c r="M14" s="151">
        <f t="shared" si="104"/>
        <v>26.424776000000001</v>
      </c>
      <c r="N14" s="142">
        <v>1843</v>
      </c>
      <c r="O14" s="140">
        <v>91.6</v>
      </c>
      <c r="P14" s="151">
        <v>55</v>
      </c>
      <c r="Q14" s="151">
        <f t="shared" si="41"/>
        <v>50.379999999999995</v>
      </c>
      <c r="R14" s="141">
        <v>123</v>
      </c>
      <c r="S14" s="150">
        <f t="shared" si="42"/>
        <v>2.4414450178642322</v>
      </c>
      <c r="T14" s="151">
        <f t="shared" si="45"/>
        <v>6.411999999999999</v>
      </c>
      <c r="U14" s="151">
        <f t="shared" si="105"/>
        <v>26.536999999999999</v>
      </c>
      <c r="V14" s="151">
        <f t="shared" si="106"/>
        <v>6.3735279999999994</v>
      </c>
      <c r="W14" s="151">
        <f t="shared" si="107"/>
        <v>26.424776000000001</v>
      </c>
      <c r="X14" s="142">
        <v>1843</v>
      </c>
      <c r="Y14" s="140">
        <v>91.6</v>
      </c>
      <c r="Z14" s="141">
        <v>56.3</v>
      </c>
      <c r="AA14" s="151">
        <f t="shared" si="46"/>
        <v>51.570799999999991</v>
      </c>
      <c r="AB14" s="141">
        <v>123</v>
      </c>
      <c r="AC14" s="150">
        <f t="shared" si="47"/>
        <v>2.3850706213593744</v>
      </c>
      <c r="AD14" s="151">
        <f t="shared" si="48"/>
        <v>6.411999999999999</v>
      </c>
      <c r="AE14" s="151">
        <f t="shared" si="108"/>
        <v>26.536999999999999</v>
      </c>
      <c r="AF14" s="151">
        <f t="shared" si="109"/>
        <v>6.3735279999999994</v>
      </c>
      <c r="AG14" s="151">
        <f t="shared" si="110"/>
        <v>26.424776000000001</v>
      </c>
      <c r="AH14" s="142">
        <v>1874</v>
      </c>
      <c r="AI14" s="140">
        <v>94.6</v>
      </c>
      <c r="AJ14" s="141">
        <v>58.7</v>
      </c>
      <c r="AK14" s="151">
        <f t="shared" si="49"/>
        <v>55.530200000000001</v>
      </c>
      <c r="AL14" s="141">
        <v>123</v>
      </c>
      <c r="AM14" s="150">
        <f t="shared" si="50"/>
        <v>2.2150109309889032</v>
      </c>
      <c r="AN14" s="151">
        <f t="shared" si="51"/>
        <v>6.6219999999999999</v>
      </c>
      <c r="AO14" s="151">
        <f t="shared" si="111"/>
        <v>32.802</v>
      </c>
      <c r="AP14" s="151">
        <f t="shared" si="112"/>
        <v>6.5822680000000009</v>
      </c>
      <c r="AQ14" s="151">
        <f t="shared" si="113"/>
        <v>32.674439</v>
      </c>
      <c r="AR14" s="143">
        <v>1796</v>
      </c>
      <c r="AS14" s="140">
        <v>94.6</v>
      </c>
      <c r="AT14" s="141">
        <v>58.6</v>
      </c>
      <c r="AU14" s="151">
        <f t="shared" si="52"/>
        <v>55.435600000000001</v>
      </c>
      <c r="AV14" s="141">
        <v>123</v>
      </c>
      <c r="AW14" s="150">
        <f t="shared" si="53"/>
        <v>2.2187908131236966</v>
      </c>
      <c r="AX14" s="151">
        <f t="shared" si="54"/>
        <v>6.6219999999999999</v>
      </c>
      <c r="AY14" s="151">
        <f t="shared" si="114"/>
        <v>32.445</v>
      </c>
      <c r="AZ14" s="151">
        <f t="shared" si="115"/>
        <v>6.5822680000000009</v>
      </c>
      <c r="BA14" s="151">
        <f t="shared" si="116"/>
        <v>32.318223000000003</v>
      </c>
      <c r="BB14" s="143">
        <v>1796</v>
      </c>
      <c r="BC14" s="140">
        <v>94</v>
      </c>
      <c r="BD14" s="141">
        <v>57.799999237060547</v>
      </c>
      <c r="BE14" s="151">
        <f t="shared" si="55"/>
        <v>54.331999282836911</v>
      </c>
      <c r="BF14" s="141">
        <v>123</v>
      </c>
      <c r="BG14" s="150">
        <f t="shared" si="56"/>
        <v>2.2638592656916052</v>
      </c>
      <c r="BH14" s="151">
        <f t="shared" si="57"/>
        <v>6.58</v>
      </c>
      <c r="BI14" s="151">
        <f t="shared" si="117"/>
        <v>35.630000000000003</v>
      </c>
      <c r="BJ14" s="151">
        <f t="shared" si="118"/>
        <v>6.5405200000000008</v>
      </c>
      <c r="BK14" s="151">
        <f t="shared" si="119"/>
        <v>35.497595000000004</v>
      </c>
      <c r="BL14" s="142">
        <v>1849.9999642372131</v>
      </c>
      <c r="BM14" s="140">
        <v>93</v>
      </c>
      <c r="BN14" s="141">
        <v>58.2</v>
      </c>
      <c r="BO14" s="151">
        <f t="shared" si="58"/>
        <v>54.126000000000005</v>
      </c>
      <c r="BP14" s="141">
        <v>123</v>
      </c>
      <c r="BQ14" s="150">
        <f t="shared" si="59"/>
        <v>2.2724753353286773</v>
      </c>
      <c r="BR14" s="151">
        <f t="shared" si="60"/>
        <v>6.5100000000000007</v>
      </c>
      <c r="BS14" s="151">
        <f t="shared" si="120"/>
        <v>27.51</v>
      </c>
      <c r="BT14" s="151">
        <f t="shared" si="121"/>
        <v>6.4709400000000015</v>
      </c>
      <c r="BU14" s="151">
        <f t="shared" si="122"/>
        <v>27.393870000000003</v>
      </c>
      <c r="BV14" s="143">
        <v>1780</v>
      </c>
      <c r="BW14" s="140">
        <v>95.1</v>
      </c>
      <c r="BX14" s="141">
        <v>58.4</v>
      </c>
      <c r="BY14" s="151">
        <f t="shared" si="61"/>
        <v>55.538399999999996</v>
      </c>
      <c r="BZ14" s="141">
        <v>123</v>
      </c>
      <c r="CA14" s="150">
        <f t="shared" si="62"/>
        <v>2.2146838943865865</v>
      </c>
      <c r="CB14" s="151">
        <f t="shared" si="63"/>
        <v>6.657</v>
      </c>
      <c r="CC14" s="151">
        <f t="shared" si="123"/>
        <v>33.396999999999998</v>
      </c>
      <c r="CD14" s="151">
        <f t="shared" si="124"/>
        <v>6.617058000000001</v>
      </c>
      <c r="CE14" s="151">
        <f t="shared" si="125"/>
        <v>33.267317999999996</v>
      </c>
      <c r="CF14" s="142">
        <v>1772</v>
      </c>
      <c r="CG14" s="140">
        <v>96.4</v>
      </c>
      <c r="CH14" s="141">
        <v>56.5</v>
      </c>
      <c r="CI14" s="151">
        <f t="shared" si="64"/>
        <v>54.466000000000001</v>
      </c>
      <c r="CJ14" s="141">
        <v>123</v>
      </c>
      <c r="CK14" s="150">
        <f t="shared" si="65"/>
        <v>2.2582895751477987</v>
      </c>
      <c r="CL14" s="151">
        <f t="shared" si="66"/>
        <v>6.7480000000000002</v>
      </c>
      <c r="CM14" s="151">
        <f t="shared" si="126"/>
        <v>36.588999999999999</v>
      </c>
      <c r="CN14" s="151">
        <f t="shared" si="127"/>
        <v>6.7075120000000013</v>
      </c>
      <c r="CO14" s="151">
        <f t="shared" si="128"/>
        <v>36.453501000000003</v>
      </c>
      <c r="CP14" s="142">
        <v>1830</v>
      </c>
      <c r="CQ14" s="140">
        <v>90</v>
      </c>
      <c r="CR14" s="141">
        <v>56.2</v>
      </c>
      <c r="CS14" s="151">
        <f t="shared" si="67"/>
        <v>50.580000000000005</v>
      </c>
      <c r="CT14" s="141">
        <v>115</v>
      </c>
      <c r="CU14" s="150">
        <f t="shared" si="68"/>
        <v>2.273625939106366</v>
      </c>
      <c r="CV14" s="151">
        <f t="shared" si="69"/>
        <v>6.3</v>
      </c>
      <c r="CW14" s="151">
        <f t="shared" si="129"/>
        <v>25.200000000000003</v>
      </c>
      <c r="CX14" s="151">
        <f t="shared" si="130"/>
        <v>6.2622000000000009</v>
      </c>
      <c r="CY14" s="151">
        <f t="shared" si="131"/>
        <v>25.092549999999999</v>
      </c>
      <c r="CZ14" s="142">
        <v>1628</v>
      </c>
      <c r="DA14" s="140">
        <v>90</v>
      </c>
      <c r="DB14" s="141">
        <v>53.3</v>
      </c>
      <c r="DC14" s="151">
        <f t="shared" si="70"/>
        <v>47.97</v>
      </c>
      <c r="DD14" s="138">
        <v>115</v>
      </c>
      <c r="DE14" s="150">
        <f t="shared" si="43"/>
        <v>2.3973316656243484</v>
      </c>
      <c r="DF14" s="151">
        <f t="shared" si="71"/>
        <v>6.3</v>
      </c>
      <c r="DG14" s="151">
        <f t="shared" si="132"/>
        <v>25.200000000000003</v>
      </c>
      <c r="DH14" s="151">
        <f t="shared" si="133"/>
        <v>6.2622000000000009</v>
      </c>
      <c r="DI14" s="151">
        <f t="shared" si="134"/>
        <v>25.092549999999999</v>
      </c>
      <c r="DJ14" s="142">
        <v>1608</v>
      </c>
      <c r="DK14" s="140">
        <v>90</v>
      </c>
      <c r="DL14" s="141">
        <v>56.2</v>
      </c>
      <c r="DM14" s="151">
        <f t="shared" si="72"/>
        <v>50.580000000000005</v>
      </c>
      <c r="DN14" s="141">
        <v>115</v>
      </c>
      <c r="DO14" s="150">
        <f t="shared" si="73"/>
        <v>2.273625939106366</v>
      </c>
      <c r="DP14" s="151">
        <f t="shared" si="74"/>
        <v>6.3</v>
      </c>
      <c r="DQ14" s="151">
        <f t="shared" si="135"/>
        <v>25.200000000000003</v>
      </c>
      <c r="DR14" s="151">
        <f t="shared" si="136"/>
        <v>6.2622000000000009</v>
      </c>
      <c r="DS14" s="151">
        <f t="shared" si="137"/>
        <v>25.092549999999999</v>
      </c>
      <c r="DT14" s="142">
        <v>1628</v>
      </c>
      <c r="DU14" s="140">
        <v>94</v>
      </c>
      <c r="DV14" s="141">
        <v>57.7</v>
      </c>
      <c r="DW14" s="151">
        <f t="shared" si="75"/>
        <v>54.238</v>
      </c>
      <c r="DX14" s="141">
        <v>115</v>
      </c>
      <c r="DY14" s="150">
        <f t="shared" si="76"/>
        <v>2.1202846712636898</v>
      </c>
      <c r="DZ14" s="151">
        <f t="shared" si="77"/>
        <v>6.58</v>
      </c>
      <c r="EA14" s="151">
        <f t="shared" si="138"/>
        <v>34.44</v>
      </c>
      <c r="EB14" s="151">
        <f t="shared" si="139"/>
        <v>6.5405200000000008</v>
      </c>
      <c r="EC14" s="151">
        <f t="shared" si="140"/>
        <v>34.309939999999997</v>
      </c>
      <c r="ED14" s="143">
        <v>1545</v>
      </c>
      <c r="EE14" s="140">
        <v>94.4</v>
      </c>
      <c r="EF14" s="141">
        <v>55.5</v>
      </c>
      <c r="EG14" s="151">
        <f t="shared" si="78"/>
        <v>52.392000000000003</v>
      </c>
      <c r="EH14" s="141">
        <v>115</v>
      </c>
      <c r="EI14" s="150">
        <f t="shared" si="79"/>
        <v>2.1949916017712625</v>
      </c>
      <c r="EJ14" s="151">
        <f t="shared" si="80"/>
        <v>6.6080000000000005</v>
      </c>
      <c r="EK14" s="151">
        <f t="shared" si="141"/>
        <v>31.3705</v>
      </c>
      <c r="EL14" s="151">
        <f t="shared" si="142"/>
        <v>6.5683520000000009</v>
      </c>
      <c r="EM14" s="151">
        <f t="shared" si="143"/>
        <v>31.246561499999999</v>
      </c>
      <c r="EN14" s="142">
        <v>1540</v>
      </c>
      <c r="EO14" s="140">
        <v>94.8</v>
      </c>
      <c r="EP14" s="141">
        <v>56.9</v>
      </c>
      <c r="EQ14" s="151">
        <f t="shared" si="81"/>
        <v>53.941199999999995</v>
      </c>
      <c r="ER14" s="141">
        <v>115</v>
      </c>
      <c r="ES14" s="150">
        <f t="shared" si="82"/>
        <v>2.1319510874804419</v>
      </c>
      <c r="ET14" s="151">
        <f t="shared" si="83"/>
        <v>6.6359999999999992</v>
      </c>
      <c r="EU14" s="151">
        <f t="shared" si="144"/>
        <v>33.704999999999998</v>
      </c>
      <c r="EV14" s="151">
        <f t="shared" si="145"/>
        <v>6.596184</v>
      </c>
      <c r="EW14" s="151">
        <f t="shared" si="146"/>
        <v>33.575262000000002</v>
      </c>
      <c r="EX14" s="143">
        <v>1579</v>
      </c>
      <c r="EY14" s="140"/>
      <c r="EZ14" s="141"/>
      <c r="FA14" s="151">
        <f t="shared" si="84"/>
        <v>0</v>
      </c>
      <c r="FB14" s="141"/>
      <c r="FC14" s="150" t="e">
        <f t="shared" si="85"/>
        <v>#DIV/0!</v>
      </c>
      <c r="FD14" s="151">
        <f t="shared" si="86"/>
        <v>0</v>
      </c>
      <c r="FE14" s="151">
        <f t="shared" si="147"/>
        <v>0</v>
      </c>
      <c r="FF14" s="151">
        <f t="shared" si="148"/>
        <v>0</v>
      </c>
      <c r="FG14" s="151">
        <f t="shared" si="149"/>
        <v>0</v>
      </c>
      <c r="FH14" s="142"/>
      <c r="FI14" s="140"/>
      <c r="FJ14" s="141"/>
      <c r="FK14" s="151">
        <f t="shared" si="87"/>
        <v>0</v>
      </c>
      <c r="FL14" s="141">
        <v>119</v>
      </c>
      <c r="FM14" s="150" t="e">
        <f t="shared" si="88"/>
        <v>#DIV/0!</v>
      </c>
      <c r="FN14" s="151">
        <f t="shared" si="89"/>
        <v>0</v>
      </c>
      <c r="FO14" s="151">
        <f t="shared" si="150"/>
        <v>0</v>
      </c>
      <c r="FP14" s="151">
        <f t="shared" si="151"/>
        <v>0</v>
      </c>
      <c r="FQ14" s="151">
        <f t="shared" si="152"/>
        <v>0</v>
      </c>
      <c r="FR14" s="142"/>
      <c r="FS14" s="140"/>
      <c r="FT14" s="141"/>
      <c r="FU14" s="151">
        <f t="shared" si="90"/>
        <v>0</v>
      </c>
      <c r="FV14" s="141"/>
      <c r="FW14" s="150" t="e">
        <f t="shared" si="91"/>
        <v>#DIV/0!</v>
      </c>
      <c r="FX14" s="151">
        <f t="shared" si="92"/>
        <v>0</v>
      </c>
      <c r="FY14" s="151">
        <f t="shared" si="153"/>
        <v>0</v>
      </c>
      <c r="FZ14" s="151">
        <f t="shared" si="154"/>
        <v>0</v>
      </c>
      <c r="GA14" s="151">
        <f t="shared" si="155"/>
        <v>0</v>
      </c>
      <c r="GB14" s="142"/>
      <c r="GC14" s="140"/>
      <c r="GD14" s="141"/>
      <c r="GE14" s="151">
        <f t="shared" si="93"/>
        <v>0</v>
      </c>
      <c r="GF14" s="141"/>
      <c r="GG14" s="150" t="e">
        <f t="shared" si="94"/>
        <v>#DIV/0!</v>
      </c>
      <c r="GH14" s="151">
        <f t="shared" si="95"/>
        <v>0</v>
      </c>
      <c r="GI14" s="151">
        <f t="shared" si="156"/>
        <v>0</v>
      </c>
      <c r="GJ14" s="151">
        <f t="shared" si="157"/>
        <v>0</v>
      </c>
      <c r="GK14" s="151">
        <f t="shared" si="158"/>
        <v>0</v>
      </c>
      <c r="GL14" s="142"/>
      <c r="GM14" s="140"/>
      <c r="GN14" s="141"/>
      <c r="GO14" s="151">
        <f t="shared" si="96"/>
        <v>0</v>
      </c>
      <c r="GP14" s="141"/>
      <c r="GQ14" s="150" t="e">
        <f t="shared" si="97"/>
        <v>#DIV/0!</v>
      </c>
      <c r="GR14" s="151">
        <f t="shared" si="98"/>
        <v>0</v>
      </c>
      <c r="GS14" s="151">
        <f t="shared" si="159"/>
        <v>0</v>
      </c>
      <c r="GT14" s="151">
        <f t="shared" si="160"/>
        <v>0</v>
      </c>
      <c r="GU14" s="151">
        <f t="shared" si="161"/>
        <v>0</v>
      </c>
      <c r="GV14" s="142"/>
      <c r="GW14" s="140"/>
      <c r="GX14" s="141"/>
      <c r="GY14" s="151">
        <f t="shared" si="99"/>
        <v>0</v>
      </c>
      <c r="GZ14" s="141"/>
      <c r="HA14" s="150" t="e">
        <f t="shared" si="100"/>
        <v>#DIV/0!</v>
      </c>
      <c r="HB14" s="151">
        <f t="shared" si="101"/>
        <v>0</v>
      </c>
      <c r="HC14" s="151">
        <f t="shared" si="162"/>
        <v>0</v>
      </c>
      <c r="HD14" s="151">
        <f t="shared" si="163"/>
        <v>0</v>
      </c>
      <c r="HE14" s="151">
        <f t="shared" si="164"/>
        <v>0</v>
      </c>
      <c r="HF14" s="142"/>
      <c r="HG14" s="140"/>
      <c r="HH14" s="141"/>
      <c r="HI14" s="151"/>
      <c r="HJ14" s="141"/>
      <c r="HK14" s="150"/>
      <c r="HL14" s="151"/>
      <c r="HM14" s="151"/>
      <c r="HN14" s="151"/>
      <c r="HO14" s="151"/>
      <c r="HP14" s="142"/>
      <c r="HQ14" s="140"/>
      <c r="HR14" s="141"/>
      <c r="HS14" s="151"/>
      <c r="HT14" s="141"/>
      <c r="HU14" s="150"/>
      <c r="HV14" s="151"/>
      <c r="HW14" s="151"/>
      <c r="HX14" s="151"/>
      <c r="HY14" s="151"/>
      <c r="HZ14" s="142"/>
      <c r="IA14" s="140"/>
      <c r="IB14" s="141"/>
      <c r="IC14" s="151"/>
      <c r="ID14" s="141"/>
      <c r="IE14" s="150"/>
      <c r="IF14" s="151"/>
      <c r="IG14" s="151"/>
      <c r="IH14" s="151"/>
      <c r="II14" s="151"/>
      <c r="IJ14" s="142"/>
      <c r="IK14" s="140"/>
      <c r="IL14" s="141"/>
      <c r="IM14" s="151"/>
      <c r="IN14" s="141"/>
      <c r="IO14" s="150"/>
      <c r="IP14" s="151"/>
      <c r="IQ14" s="151"/>
      <c r="IR14" s="151"/>
      <c r="IS14" s="151"/>
      <c r="IT14" s="142"/>
      <c r="IU14" s="140"/>
      <c r="IV14" s="141"/>
      <c r="IW14" s="151"/>
      <c r="IX14" s="141"/>
      <c r="IY14" s="150"/>
      <c r="IZ14" s="151"/>
      <c r="JA14" s="151"/>
      <c r="JB14" s="151"/>
      <c r="JC14" s="151"/>
      <c r="JD14" s="142"/>
      <c r="JE14" s="140"/>
      <c r="JG14" s="151"/>
      <c r="JH14" s="141"/>
      <c r="JI14" s="150"/>
      <c r="JJ14" s="151"/>
      <c r="JK14" s="151"/>
      <c r="JL14" s="151"/>
      <c r="JM14" s="151"/>
      <c r="JN14" s="142"/>
      <c r="JO14" s="140"/>
      <c r="JP14" s="141"/>
      <c r="JQ14" s="151"/>
      <c r="JR14" s="141"/>
      <c r="JS14" s="150"/>
      <c r="JT14" s="151"/>
      <c r="JU14" s="151"/>
      <c r="JV14" s="151"/>
      <c r="JW14" s="151"/>
      <c r="JX14" s="142"/>
      <c r="JY14" s="140"/>
      <c r="JZ14" s="141"/>
      <c r="KA14" s="151"/>
      <c r="KB14" s="141"/>
      <c r="KC14" s="150"/>
      <c r="KD14" s="151"/>
      <c r="KE14" s="151"/>
      <c r="KF14" s="151"/>
      <c r="KG14" s="151"/>
      <c r="KH14" s="142"/>
      <c r="KI14" s="140"/>
      <c r="KJ14" s="141"/>
      <c r="KK14" s="151"/>
      <c r="KL14" s="141"/>
      <c r="KM14" s="150"/>
      <c r="KN14" s="151"/>
      <c r="KO14" s="151"/>
      <c r="KP14" s="151"/>
      <c r="KQ14" s="151"/>
      <c r="KR14" s="142"/>
      <c r="KS14" s="140"/>
      <c r="KT14" s="141"/>
      <c r="KU14" s="151"/>
      <c r="KV14" s="141"/>
      <c r="KW14" s="150"/>
      <c r="KX14" s="151"/>
      <c r="KY14" s="151"/>
      <c r="KZ14" s="151"/>
      <c r="LA14" s="151"/>
      <c r="LB14" s="142"/>
      <c r="LC14" s="140"/>
      <c r="LD14" s="141"/>
      <c r="LE14" s="151"/>
      <c r="LF14" s="141"/>
      <c r="LG14" s="150"/>
      <c r="LH14" s="151"/>
      <c r="LI14" s="151"/>
      <c r="LJ14" s="151"/>
      <c r="LK14" s="151"/>
      <c r="LL14" s="142"/>
      <c r="LM14" s="140"/>
      <c r="LN14" s="141"/>
      <c r="LO14" s="151"/>
      <c r="LP14" s="141"/>
      <c r="LQ14" s="150"/>
      <c r="LR14" s="151"/>
      <c r="LS14" s="151"/>
      <c r="LT14" s="151"/>
      <c r="LU14" s="151"/>
      <c r="LV14" s="142"/>
      <c r="LW14" s="140"/>
      <c r="LX14" s="141"/>
      <c r="LY14" s="151"/>
      <c r="LZ14" s="141"/>
      <c r="MA14" s="150"/>
      <c r="MB14" s="151"/>
      <c r="MC14" s="151"/>
      <c r="MD14" s="151"/>
      <c r="ME14" s="151"/>
      <c r="MF14" s="142"/>
      <c r="MG14" s="140"/>
      <c r="MH14" s="141"/>
      <c r="MI14" s="151"/>
      <c r="MJ14" s="141"/>
      <c r="MK14" s="150"/>
      <c r="ML14" s="151"/>
      <c r="MM14" s="151"/>
      <c r="MN14" s="151"/>
      <c r="MO14" s="151"/>
      <c r="MP14" s="142"/>
      <c r="MQ14" s="140"/>
      <c r="MR14" s="141"/>
      <c r="MS14" s="151"/>
      <c r="MT14" s="141"/>
      <c r="MU14" s="150"/>
      <c r="MV14" s="151"/>
      <c r="MW14" s="151"/>
      <c r="MX14" s="151"/>
      <c r="MY14" s="151"/>
      <c r="MZ14" s="142"/>
      <c r="NA14" s="140"/>
      <c r="NB14" s="141"/>
      <c r="NC14" s="151"/>
      <c r="ND14" s="141"/>
      <c r="NE14" s="150"/>
      <c r="NF14" s="151"/>
      <c r="NG14" s="151"/>
      <c r="NH14" s="151"/>
      <c r="NI14" s="151"/>
      <c r="NJ14" s="142"/>
      <c r="NK14" s="140"/>
      <c r="NL14" s="141"/>
      <c r="NM14" s="151"/>
      <c r="NN14" s="141"/>
      <c r="NO14" s="150"/>
      <c r="NP14" s="151"/>
      <c r="NQ14" s="151"/>
      <c r="NR14" s="151"/>
      <c r="NS14" s="151"/>
      <c r="NT14" s="142"/>
      <c r="NU14" s="140"/>
      <c r="NV14" s="141"/>
      <c r="NW14" s="151"/>
      <c r="NX14" s="141"/>
      <c r="NY14" s="150"/>
      <c r="NZ14" s="151"/>
      <c r="OA14" s="151"/>
      <c r="OB14" s="151"/>
      <c r="OC14" s="151"/>
      <c r="OD14" s="142"/>
      <c r="OE14" s="140"/>
      <c r="OF14" s="141"/>
      <c r="OG14" s="151"/>
      <c r="OH14" s="141"/>
      <c r="OI14" s="150"/>
      <c r="OJ14" s="151"/>
      <c r="OK14" s="151"/>
      <c r="OL14" s="151"/>
      <c r="OM14" s="151"/>
      <c r="ON14" s="142"/>
      <c r="OO14" s="140"/>
      <c r="OP14" s="141"/>
      <c r="OQ14" s="151"/>
      <c r="OR14" s="141"/>
      <c r="OS14" s="150"/>
      <c r="OT14" s="151"/>
      <c r="OU14" s="151"/>
      <c r="OV14" s="151"/>
      <c r="OW14" s="151"/>
      <c r="OX14" s="142"/>
      <c r="OY14" s="140"/>
      <c r="OZ14" s="141"/>
      <c r="PA14" s="151"/>
      <c r="PB14" s="141"/>
      <c r="PC14" s="150"/>
      <c r="PD14" s="151"/>
      <c r="PE14" s="151"/>
      <c r="PF14" s="151"/>
      <c r="PG14" s="151"/>
      <c r="PH14" s="142"/>
      <c r="PI14" s="140"/>
      <c r="PJ14" s="141"/>
      <c r="PK14" s="151"/>
      <c r="PL14" s="141"/>
      <c r="PM14" s="150"/>
      <c r="PN14" s="151"/>
      <c r="PO14" s="151"/>
      <c r="PP14" s="151"/>
      <c r="PQ14" s="151"/>
      <c r="PR14" s="142"/>
      <c r="PS14" s="140"/>
      <c r="PT14" s="141"/>
      <c r="PU14" s="151"/>
      <c r="PV14" s="141"/>
      <c r="PW14" s="150"/>
      <c r="PX14" s="151"/>
      <c r="PY14" s="151"/>
      <c r="PZ14" s="151"/>
      <c r="QA14" s="151"/>
      <c r="QB14" s="142"/>
      <c r="QC14" s="140"/>
      <c r="QD14" s="141"/>
      <c r="QE14" s="151"/>
      <c r="QF14" s="141"/>
      <c r="QG14" s="150"/>
      <c r="QH14" s="151"/>
      <c r="QI14" s="151"/>
      <c r="QJ14" s="151"/>
      <c r="QK14" s="151"/>
      <c r="QL14" s="142"/>
      <c r="QM14" s="140"/>
      <c r="QN14" s="141"/>
      <c r="QO14" s="151"/>
      <c r="QP14" s="141"/>
      <c r="QQ14" s="150"/>
      <c r="QR14" s="151"/>
      <c r="QS14" s="151"/>
      <c r="QT14" s="151"/>
      <c r="QU14" s="151"/>
      <c r="QV14" s="142"/>
      <c r="QW14" s="140"/>
    </row>
    <row r="15" spans="1:465" s="134" customFormat="1" x14ac:dyDescent="0.25">
      <c r="B15" s="144">
        <f t="shared" si="37"/>
        <v>26</v>
      </c>
      <c r="C15" s="144">
        <v>0.1</v>
      </c>
      <c r="D15" s="144">
        <f t="shared" si="38"/>
        <v>0.7</v>
      </c>
      <c r="E15" s="145">
        <v>92.7</v>
      </c>
      <c r="F15" s="148">
        <v>56.4</v>
      </c>
      <c r="G15" s="148">
        <f t="shared" si="39"/>
        <v>52.282800000000002</v>
      </c>
      <c r="H15" s="146">
        <v>125</v>
      </c>
      <c r="I15" s="152">
        <f t="shared" si="40"/>
        <v>2.3908436426511201</v>
      </c>
      <c r="J15" s="148">
        <f t="shared" si="44"/>
        <v>6.4890000000000008</v>
      </c>
      <c r="K15" s="148">
        <f t="shared" si="102"/>
        <v>33.025999999999996</v>
      </c>
      <c r="L15" s="148">
        <f t="shared" si="103"/>
        <v>6.4435770000000003</v>
      </c>
      <c r="M15" s="148">
        <f t="shared" si="104"/>
        <v>32.868352999999999</v>
      </c>
      <c r="N15" s="147">
        <v>1859</v>
      </c>
      <c r="O15" s="145">
        <v>92.7</v>
      </c>
      <c r="P15" s="148">
        <v>56.4</v>
      </c>
      <c r="Q15" s="148">
        <f t="shared" si="41"/>
        <v>52.282800000000002</v>
      </c>
      <c r="R15" s="146">
        <v>125</v>
      </c>
      <c r="S15" s="152">
        <f t="shared" si="42"/>
        <v>2.3908436426511201</v>
      </c>
      <c r="T15" s="148">
        <f t="shared" si="45"/>
        <v>6.4890000000000008</v>
      </c>
      <c r="U15" s="148">
        <f t="shared" si="105"/>
        <v>33.025999999999996</v>
      </c>
      <c r="V15" s="148">
        <f t="shared" si="106"/>
        <v>6.4435770000000003</v>
      </c>
      <c r="W15" s="148">
        <f t="shared" si="107"/>
        <v>32.868352999999999</v>
      </c>
      <c r="X15" s="147">
        <v>1859</v>
      </c>
      <c r="Y15" s="145">
        <v>92.7</v>
      </c>
      <c r="Z15" s="146">
        <v>57.7</v>
      </c>
      <c r="AA15" s="148">
        <f t="shared" si="46"/>
        <v>53.487900000000003</v>
      </c>
      <c r="AB15" s="146">
        <v>125</v>
      </c>
      <c r="AC15" s="152">
        <f t="shared" si="47"/>
        <v>2.3369771481026547</v>
      </c>
      <c r="AD15" s="148">
        <f t="shared" si="48"/>
        <v>6.4890000000000008</v>
      </c>
      <c r="AE15" s="148">
        <f t="shared" si="108"/>
        <v>33.025999999999996</v>
      </c>
      <c r="AF15" s="148">
        <f t="shared" si="109"/>
        <v>6.4435770000000003</v>
      </c>
      <c r="AG15" s="148">
        <f t="shared" si="110"/>
        <v>32.868352999999999</v>
      </c>
      <c r="AH15" s="147">
        <v>1893</v>
      </c>
      <c r="AI15" s="145">
        <v>94.9</v>
      </c>
      <c r="AJ15" s="146">
        <v>59.6</v>
      </c>
      <c r="AK15" s="148">
        <f t="shared" si="49"/>
        <v>56.560400000000008</v>
      </c>
      <c r="AL15" s="146">
        <v>125</v>
      </c>
      <c r="AM15" s="152">
        <f t="shared" si="50"/>
        <v>2.2100268032050687</v>
      </c>
      <c r="AN15" s="148">
        <f t="shared" si="51"/>
        <v>6.6430000000000007</v>
      </c>
      <c r="AO15" s="148">
        <f t="shared" si="111"/>
        <v>39.445</v>
      </c>
      <c r="AP15" s="148">
        <f t="shared" si="112"/>
        <v>6.5964990000000006</v>
      </c>
      <c r="AQ15" s="148">
        <f t="shared" si="113"/>
        <v>39.270938000000001</v>
      </c>
      <c r="AR15" s="149">
        <v>1809</v>
      </c>
      <c r="AS15" s="145">
        <v>94.6</v>
      </c>
      <c r="AT15" s="146">
        <v>59.5</v>
      </c>
      <c r="AU15" s="148">
        <f t="shared" si="52"/>
        <v>56.286999999999999</v>
      </c>
      <c r="AV15" s="146">
        <v>125</v>
      </c>
      <c r="AW15" s="152">
        <f t="shared" si="53"/>
        <v>2.2207614546875831</v>
      </c>
      <c r="AX15" s="148">
        <f t="shared" si="54"/>
        <v>6.6219999999999999</v>
      </c>
      <c r="AY15" s="148">
        <f t="shared" si="114"/>
        <v>39.067</v>
      </c>
      <c r="AZ15" s="148">
        <f t="shared" si="115"/>
        <v>6.5756459999999999</v>
      </c>
      <c r="BA15" s="148">
        <f t="shared" si="116"/>
        <v>38.893869000000002</v>
      </c>
      <c r="BB15" s="149">
        <v>1809</v>
      </c>
      <c r="BC15" s="145">
        <v>95</v>
      </c>
      <c r="BD15" s="146">
        <v>58.5</v>
      </c>
      <c r="BE15" s="148">
        <f t="shared" si="55"/>
        <v>55.574999999999996</v>
      </c>
      <c r="BF15" s="146">
        <v>125</v>
      </c>
      <c r="BG15" s="152">
        <f t="shared" si="56"/>
        <v>2.2492127755285654</v>
      </c>
      <c r="BH15" s="148">
        <f t="shared" si="57"/>
        <v>6.6499999999999995</v>
      </c>
      <c r="BI15" s="148">
        <f t="shared" si="117"/>
        <v>42.28</v>
      </c>
      <c r="BJ15" s="148">
        <f t="shared" si="118"/>
        <v>6.6034499999999996</v>
      </c>
      <c r="BK15" s="148">
        <f t="shared" si="119"/>
        <v>42.101045000000006</v>
      </c>
      <c r="BL15" s="147">
        <v>1859.99995470047</v>
      </c>
      <c r="BM15" s="145">
        <v>94</v>
      </c>
      <c r="BN15" s="146">
        <v>59.1</v>
      </c>
      <c r="BO15" s="148">
        <f t="shared" si="58"/>
        <v>55.553999999999995</v>
      </c>
      <c r="BP15" s="146">
        <v>125</v>
      </c>
      <c r="BQ15" s="152">
        <f t="shared" si="59"/>
        <v>2.2500630017640497</v>
      </c>
      <c r="BR15" s="148">
        <f t="shared" si="60"/>
        <v>6.58</v>
      </c>
      <c r="BS15" s="148">
        <f t="shared" si="120"/>
        <v>34.090000000000003</v>
      </c>
      <c r="BT15" s="148">
        <f t="shared" si="121"/>
        <v>6.5339400000000003</v>
      </c>
      <c r="BU15" s="148">
        <f t="shared" si="122"/>
        <v>33.927810000000001</v>
      </c>
      <c r="BV15" s="149">
        <v>1790</v>
      </c>
      <c r="BW15" s="145">
        <v>95.6</v>
      </c>
      <c r="BX15" s="146">
        <v>59.2</v>
      </c>
      <c r="BY15" s="148">
        <f t="shared" si="61"/>
        <v>56.595199999999998</v>
      </c>
      <c r="BZ15" s="146">
        <v>125</v>
      </c>
      <c r="CA15" s="152">
        <f t="shared" si="62"/>
        <v>2.2086678728938143</v>
      </c>
      <c r="CB15" s="148">
        <f t="shared" si="63"/>
        <v>6.6920000000000002</v>
      </c>
      <c r="CC15" s="148">
        <f t="shared" si="123"/>
        <v>40.088999999999999</v>
      </c>
      <c r="CD15" s="148">
        <f t="shared" si="124"/>
        <v>6.6451560000000001</v>
      </c>
      <c r="CE15" s="148">
        <f t="shared" si="125"/>
        <v>39.912473999999996</v>
      </c>
      <c r="CF15" s="147">
        <v>1784</v>
      </c>
      <c r="CG15" s="145">
        <v>96.6</v>
      </c>
      <c r="CH15" s="146">
        <v>57.5</v>
      </c>
      <c r="CI15" s="148">
        <f t="shared" si="64"/>
        <v>55.545000000000002</v>
      </c>
      <c r="CJ15" s="146">
        <v>125</v>
      </c>
      <c r="CK15" s="152">
        <f t="shared" si="65"/>
        <v>2.2504275812404355</v>
      </c>
      <c r="CL15" s="148">
        <f t="shared" si="66"/>
        <v>6.7619999999999996</v>
      </c>
      <c r="CM15" s="148">
        <f t="shared" si="126"/>
        <v>43.350999999999999</v>
      </c>
      <c r="CN15" s="148">
        <f t="shared" si="127"/>
        <v>6.7146659999999994</v>
      </c>
      <c r="CO15" s="148">
        <f t="shared" si="128"/>
        <v>43.168167000000004</v>
      </c>
      <c r="CP15" s="147">
        <v>1840</v>
      </c>
      <c r="CQ15" s="145">
        <v>92</v>
      </c>
      <c r="CR15" s="146">
        <v>57.5</v>
      </c>
      <c r="CS15" s="148">
        <f t="shared" si="67"/>
        <v>52.900000000000006</v>
      </c>
      <c r="CT15" s="146">
        <v>115</v>
      </c>
      <c r="CU15" s="152">
        <f t="shared" si="68"/>
        <v>2.1739130434782608</v>
      </c>
      <c r="CV15" s="148">
        <f t="shared" si="69"/>
        <v>6.44</v>
      </c>
      <c r="CW15" s="148">
        <f t="shared" si="129"/>
        <v>31.640000000000004</v>
      </c>
      <c r="CX15" s="148">
        <f t="shared" si="130"/>
        <v>6.3949199999999999</v>
      </c>
      <c r="CY15" s="148">
        <f t="shared" si="131"/>
        <v>31.487469999999998</v>
      </c>
      <c r="CZ15" s="147">
        <v>1653</v>
      </c>
      <c r="DA15" s="145">
        <v>92</v>
      </c>
      <c r="DB15" s="146">
        <v>54.8</v>
      </c>
      <c r="DC15" s="148">
        <f t="shared" si="70"/>
        <v>50.415999999999997</v>
      </c>
      <c r="DD15" s="134">
        <v>115</v>
      </c>
      <c r="DE15" s="152">
        <f t="shared" si="43"/>
        <v>2.281021897810219</v>
      </c>
      <c r="DF15" s="148">
        <f t="shared" si="71"/>
        <v>6.44</v>
      </c>
      <c r="DG15" s="148">
        <f t="shared" si="132"/>
        <v>31.640000000000004</v>
      </c>
      <c r="DH15" s="148">
        <f t="shared" si="133"/>
        <v>6.3949199999999999</v>
      </c>
      <c r="DI15" s="148">
        <f t="shared" si="134"/>
        <v>31.487469999999998</v>
      </c>
      <c r="DJ15" s="147">
        <v>1628</v>
      </c>
      <c r="DK15" s="145">
        <v>92</v>
      </c>
      <c r="DL15" s="146">
        <v>57.5</v>
      </c>
      <c r="DM15" s="148">
        <f t="shared" si="72"/>
        <v>52.900000000000006</v>
      </c>
      <c r="DN15" s="146">
        <v>115</v>
      </c>
      <c r="DO15" s="152">
        <f t="shared" si="73"/>
        <v>2.1739130434782608</v>
      </c>
      <c r="DP15" s="148">
        <f t="shared" si="74"/>
        <v>6.44</v>
      </c>
      <c r="DQ15" s="148">
        <f t="shared" si="135"/>
        <v>31.640000000000004</v>
      </c>
      <c r="DR15" s="148">
        <f t="shared" si="136"/>
        <v>6.3949199999999999</v>
      </c>
      <c r="DS15" s="148">
        <f t="shared" si="137"/>
        <v>31.487469999999998</v>
      </c>
      <c r="DT15" s="147">
        <v>1653</v>
      </c>
      <c r="DU15" s="145">
        <v>95</v>
      </c>
      <c r="DV15" s="146">
        <v>58.4</v>
      </c>
      <c r="DW15" s="148">
        <f t="shared" si="75"/>
        <v>55.48</v>
      </c>
      <c r="DX15" s="146">
        <v>115</v>
      </c>
      <c r="DY15" s="152">
        <f t="shared" si="76"/>
        <v>2.072819033886085</v>
      </c>
      <c r="DZ15" s="148">
        <f t="shared" si="77"/>
        <v>6.6499999999999995</v>
      </c>
      <c r="EA15" s="148">
        <f t="shared" si="138"/>
        <v>41.089999999999996</v>
      </c>
      <c r="EB15" s="148">
        <f t="shared" si="139"/>
        <v>6.6034499999999996</v>
      </c>
      <c r="EC15" s="148">
        <f t="shared" si="140"/>
        <v>40.91339</v>
      </c>
      <c r="ED15" s="149">
        <v>1575</v>
      </c>
      <c r="EE15" s="145">
        <v>95.5</v>
      </c>
      <c r="EF15" s="146">
        <v>57.2</v>
      </c>
      <c r="EG15" s="148">
        <f t="shared" si="78"/>
        <v>54.625999999999998</v>
      </c>
      <c r="EH15" s="146">
        <v>115</v>
      </c>
      <c r="EI15" s="152">
        <f t="shared" si="79"/>
        <v>2.1052246183136236</v>
      </c>
      <c r="EJ15" s="148">
        <f t="shared" si="80"/>
        <v>6.6849999999999996</v>
      </c>
      <c r="EK15" s="148">
        <f t="shared" si="141"/>
        <v>38.055500000000002</v>
      </c>
      <c r="EL15" s="148">
        <f t="shared" si="142"/>
        <v>6.6382049999999992</v>
      </c>
      <c r="EM15" s="148">
        <f t="shared" si="143"/>
        <v>37.884766499999998</v>
      </c>
      <c r="EN15" s="147">
        <v>1565</v>
      </c>
      <c r="EO15" s="145">
        <v>95</v>
      </c>
      <c r="EP15" s="146">
        <v>57.9</v>
      </c>
      <c r="EQ15" s="148">
        <f t="shared" si="81"/>
        <v>55.004999999999995</v>
      </c>
      <c r="ER15" s="146">
        <v>115</v>
      </c>
      <c r="ES15" s="152">
        <f t="shared" si="82"/>
        <v>2.0907190255431325</v>
      </c>
      <c r="ET15" s="148">
        <f t="shared" si="83"/>
        <v>6.6499999999999995</v>
      </c>
      <c r="EU15" s="148">
        <f t="shared" si="144"/>
        <v>40.354999999999997</v>
      </c>
      <c r="EV15" s="148">
        <f t="shared" si="145"/>
        <v>6.6034499999999996</v>
      </c>
      <c r="EW15" s="148">
        <f t="shared" si="146"/>
        <v>40.178712000000004</v>
      </c>
      <c r="EX15" s="149">
        <v>1591</v>
      </c>
      <c r="EY15" s="145"/>
      <c r="EZ15" s="146"/>
      <c r="FA15" s="148">
        <f t="shared" si="84"/>
        <v>0</v>
      </c>
      <c r="FB15" s="146"/>
      <c r="FC15" s="152" t="e">
        <f t="shared" si="85"/>
        <v>#DIV/0!</v>
      </c>
      <c r="FD15" s="148">
        <f t="shared" si="86"/>
        <v>0</v>
      </c>
      <c r="FE15" s="148">
        <f t="shared" si="147"/>
        <v>0</v>
      </c>
      <c r="FF15" s="148">
        <f t="shared" si="148"/>
        <v>0</v>
      </c>
      <c r="FG15" s="148">
        <f t="shared" si="149"/>
        <v>0</v>
      </c>
      <c r="FH15" s="147"/>
      <c r="FI15" s="145"/>
      <c r="FJ15" s="146"/>
      <c r="FK15" s="148">
        <f t="shared" si="87"/>
        <v>0</v>
      </c>
      <c r="FL15" s="146">
        <v>119.5</v>
      </c>
      <c r="FM15" s="152" t="e">
        <f t="shared" si="88"/>
        <v>#DIV/0!</v>
      </c>
      <c r="FN15" s="148">
        <f t="shared" si="89"/>
        <v>0</v>
      </c>
      <c r="FO15" s="148">
        <f t="shared" si="150"/>
        <v>0</v>
      </c>
      <c r="FP15" s="148">
        <f t="shared" si="151"/>
        <v>0</v>
      </c>
      <c r="FQ15" s="148">
        <f t="shared" si="152"/>
        <v>0</v>
      </c>
      <c r="FR15" s="147"/>
      <c r="FS15" s="145"/>
      <c r="FT15" s="146"/>
      <c r="FU15" s="148">
        <f t="shared" si="90"/>
        <v>0</v>
      </c>
      <c r="FV15" s="146"/>
      <c r="FW15" s="152" t="e">
        <f t="shared" si="91"/>
        <v>#DIV/0!</v>
      </c>
      <c r="FX15" s="148">
        <f t="shared" si="92"/>
        <v>0</v>
      </c>
      <c r="FY15" s="148">
        <f t="shared" si="153"/>
        <v>0</v>
      </c>
      <c r="FZ15" s="148">
        <f t="shared" si="154"/>
        <v>0</v>
      </c>
      <c r="GA15" s="148">
        <f t="shared" si="155"/>
        <v>0</v>
      </c>
      <c r="GB15" s="147"/>
      <c r="GC15" s="145"/>
      <c r="GD15" s="146"/>
      <c r="GE15" s="148">
        <f t="shared" si="93"/>
        <v>0</v>
      </c>
      <c r="GF15" s="146"/>
      <c r="GG15" s="152" t="e">
        <f t="shared" si="94"/>
        <v>#DIV/0!</v>
      </c>
      <c r="GH15" s="148">
        <f t="shared" si="95"/>
        <v>0</v>
      </c>
      <c r="GI15" s="148">
        <f t="shared" si="156"/>
        <v>0</v>
      </c>
      <c r="GJ15" s="148">
        <f t="shared" si="157"/>
        <v>0</v>
      </c>
      <c r="GK15" s="148">
        <f t="shared" si="158"/>
        <v>0</v>
      </c>
      <c r="GL15" s="147"/>
      <c r="GM15" s="145"/>
      <c r="GN15" s="146"/>
      <c r="GO15" s="148">
        <f t="shared" si="96"/>
        <v>0</v>
      </c>
      <c r="GP15" s="146"/>
      <c r="GQ15" s="152" t="e">
        <f t="shared" si="97"/>
        <v>#DIV/0!</v>
      </c>
      <c r="GR15" s="148">
        <f t="shared" si="98"/>
        <v>0</v>
      </c>
      <c r="GS15" s="148">
        <f t="shared" si="159"/>
        <v>0</v>
      </c>
      <c r="GT15" s="148">
        <f t="shared" si="160"/>
        <v>0</v>
      </c>
      <c r="GU15" s="148">
        <f t="shared" si="161"/>
        <v>0</v>
      </c>
      <c r="GV15" s="147"/>
      <c r="GW15" s="145"/>
      <c r="GX15" s="146"/>
      <c r="GY15" s="148">
        <f t="shared" si="99"/>
        <v>0</v>
      </c>
      <c r="GZ15" s="146"/>
      <c r="HA15" s="152" t="e">
        <f t="shared" si="100"/>
        <v>#DIV/0!</v>
      </c>
      <c r="HB15" s="148">
        <f t="shared" si="101"/>
        <v>0</v>
      </c>
      <c r="HC15" s="148">
        <f t="shared" si="162"/>
        <v>0</v>
      </c>
      <c r="HD15" s="148">
        <f t="shared" si="163"/>
        <v>0</v>
      </c>
      <c r="HE15" s="148">
        <f t="shared" si="164"/>
        <v>0</v>
      </c>
      <c r="HF15" s="147"/>
      <c r="HG15" s="145"/>
      <c r="HH15" s="146"/>
      <c r="HI15" s="148"/>
      <c r="HJ15" s="146"/>
      <c r="HK15" s="152"/>
      <c r="HL15" s="148"/>
      <c r="HM15" s="148"/>
      <c r="HN15" s="148"/>
      <c r="HO15" s="148"/>
      <c r="HP15" s="147"/>
      <c r="HQ15" s="145"/>
      <c r="HR15" s="146"/>
      <c r="HS15" s="148"/>
      <c r="HT15" s="146"/>
      <c r="HU15" s="152"/>
      <c r="HV15" s="148"/>
      <c r="HW15" s="148"/>
      <c r="HX15" s="148"/>
      <c r="HY15" s="148"/>
      <c r="HZ15" s="147"/>
      <c r="IA15" s="145"/>
      <c r="IB15" s="146"/>
      <c r="IC15" s="148"/>
      <c r="ID15" s="146"/>
      <c r="IE15" s="152"/>
      <c r="IF15" s="148"/>
      <c r="IG15" s="148"/>
      <c r="IH15" s="148"/>
      <c r="II15" s="148"/>
      <c r="IJ15" s="147"/>
      <c r="IK15" s="145"/>
      <c r="IL15" s="146"/>
      <c r="IM15" s="148"/>
      <c r="IN15" s="146"/>
      <c r="IO15" s="152"/>
      <c r="IP15" s="148"/>
      <c r="IQ15" s="148"/>
      <c r="IR15" s="148"/>
      <c r="IS15" s="148"/>
      <c r="IT15" s="147"/>
      <c r="IU15" s="145"/>
      <c r="IV15" s="146"/>
      <c r="IW15" s="148"/>
      <c r="IX15" s="146"/>
      <c r="IY15" s="152"/>
      <c r="IZ15" s="148"/>
      <c r="JA15" s="148"/>
      <c r="JB15" s="148"/>
      <c r="JC15" s="148"/>
      <c r="JD15" s="147"/>
      <c r="JE15" s="145"/>
      <c r="JG15" s="148"/>
      <c r="JH15" s="146"/>
      <c r="JI15" s="152"/>
      <c r="JJ15" s="148"/>
      <c r="JK15" s="148"/>
      <c r="JL15" s="148"/>
      <c r="JM15" s="148"/>
      <c r="JN15" s="147"/>
      <c r="JO15" s="145"/>
      <c r="JP15" s="146"/>
      <c r="JQ15" s="148"/>
      <c r="JR15" s="146"/>
      <c r="JS15" s="152"/>
      <c r="JT15" s="148"/>
      <c r="JU15" s="148"/>
      <c r="JV15" s="148"/>
      <c r="JW15" s="148"/>
      <c r="JX15" s="147"/>
      <c r="JY15" s="145"/>
      <c r="JZ15" s="146"/>
      <c r="KA15" s="148"/>
      <c r="KB15" s="146"/>
      <c r="KC15" s="152"/>
      <c r="KD15" s="148"/>
      <c r="KE15" s="148"/>
      <c r="KF15" s="148"/>
      <c r="KG15" s="148"/>
      <c r="KH15" s="147"/>
      <c r="KI15" s="145"/>
      <c r="KJ15" s="146"/>
      <c r="KK15" s="148"/>
      <c r="KL15" s="146"/>
      <c r="KM15" s="152"/>
      <c r="KN15" s="148"/>
      <c r="KO15" s="148"/>
      <c r="KP15" s="148"/>
      <c r="KQ15" s="148"/>
      <c r="KR15" s="147"/>
      <c r="KS15" s="145"/>
      <c r="KT15" s="146"/>
      <c r="KU15" s="148"/>
      <c r="KV15" s="146"/>
      <c r="KW15" s="152"/>
      <c r="KX15" s="148"/>
      <c r="KY15" s="148"/>
      <c r="KZ15" s="148"/>
      <c r="LA15" s="148"/>
      <c r="LB15" s="147"/>
      <c r="LC15" s="145"/>
      <c r="LD15" s="146"/>
      <c r="LE15" s="148"/>
      <c r="LF15" s="146"/>
      <c r="LG15" s="152"/>
      <c r="LH15" s="148"/>
      <c r="LI15" s="148"/>
      <c r="LJ15" s="148"/>
      <c r="LK15" s="148"/>
      <c r="LL15" s="147"/>
      <c r="LM15" s="145"/>
      <c r="LN15" s="146"/>
      <c r="LO15" s="148"/>
      <c r="LP15" s="146"/>
      <c r="LQ15" s="152"/>
      <c r="LR15" s="148"/>
      <c r="LS15" s="148"/>
      <c r="LT15" s="148"/>
      <c r="LU15" s="148"/>
      <c r="LV15" s="147"/>
      <c r="LW15" s="145"/>
      <c r="LX15" s="146"/>
      <c r="LY15" s="148"/>
      <c r="LZ15" s="146"/>
      <c r="MA15" s="152"/>
      <c r="MB15" s="148"/>
      <c r="MC15" s="148"/>
      <c r="MD15" s="148"/>
      <c r="ME15" s="148"/>
      <c r="MF15" s="147"/>
      <c r="MG15" s="145"/>
      <c r="MH15" s="146"/>
      <c r="MI15" s="148"/>
      <c r="MJ15" s="146"/>
      <c r="MK15" s="152"/>
      <c r="ML15" s="148"/>
      <c r="MM15" s="148"/>
      <c r="MN15" s="148"/>
      <c r="MO15" s="148"/>
      <c r="MP15" s="147"/>
      <c r="MQ15" s="145"/>
      <c r="MR15" s="146"/>
      <c r="MS15" s="148"/>
      <c r="MT15" s="146"/>
      <c r="MU15" s="152"/>
      <c r="MV15" s="148"/>
      <c r="MW15" s="148"/>
      <c r="MX15" s="148"/>
      <c r="MY15" s="148"/>
      <c r="MZ15" s="147"/>
      <c r="NA15" s="145"/>
      <c r="NB15" s="146"/>
      <c r="NC15" s="148"/>
      <c r="ND15" s="146"/>
      <c r="NE15" s="152"/>
      <c r="NF15" s="148"/>
      <c r="NG15" s="148"/>
      <c r="NH15" s="148"/>
      <c r="NI15" s="148"/>
      <c r="NJ15" s="147"/>
      <c r="NK15" s="145"/>
      <c r="NL15" s="146"/>
      <c r="NM15" s="148"/>
      <c r="NN15" s="146"/>
      <c r="NO15" s="152"/>
      <c r="NP15" s="148"/>
      <c r="NQ15" s="148"/>
      <c r="NR15" s="148"/>
      <c r="NS15" s="148"/>
      <c r="NT15" s="147"/>
      <c r="NU15" s="145"/>
      <c r="NV15" s="146"/>
      <c r="NW15" s="148"/>
      <c r="NX15" s="146"/>
      <c r="NY15" s="152"/>
      <c r="NZ15" s="148"/>
      <c r="OA15" s="148"/>
      <c r="OB15" s="148"/>
      <c r="OC15" s="148"/>
      <c r="OD15" s="147"/>
      <c r="OE15" s="145"/>
      <c r="OF15" s="146"/>
      <c r="OG15" s="148"/>
      <c r="OH15" s="146"/>
      <c r="OI15" s="152"/>
      <c r="OJ15" s="148"/>
      <c r="OK15" s="148"/>
      <c r="OL15" s="148"/>
      <c r="OM15" s="148"/>
      <c r="ON15" s="147"/>
      <c r="OO15" s="145"/>
      <c r="OP15" s="146"/>
      <c r="OQ15" s="148"/>
      <c r="OR15" s="146"/>
      <c r="OS15" s="152"/>
      <c r="OT15" s="148"/>
      <c r="OU15" s="148"/>
      <c r="OV15" s="148"/>
      <c r="OW15" s="148"/>
      <c r="OX15" s="147"/>
      <c r="OY15" s="145"/>
      <c r="OZ15" s="146"/>
      <c r="PA15" s="148"/>
      <c r="PB15" s="146"/>
      <c r="PC15" s="152"/>
      <c r="PD15" s="148"/>
      <c r="PE15" s="148"/>
      <c r="PF15" s="148"/>
      <c r="PG15" s="148"/>
      <c r="PH15" s="147"/>
      <c r="PI15" s="145"/>
      <c r="PJ15" s="146"/>
      <c r="PK15" s="148"/>
      <c r="PL15" s="146"/>
      <c r="PM15" s="152"/>
      <c r="PN15" s="148"/>
      <c r="PO15" s="148"/>
      <c r="PP15" s="148"/>
      <c r="PQ15" s="148"/>
      <c r="PR15" s="147"/>
      <c r="PS15" s="145"/>
      <c r="PT15" s="146"/>
      <c r="PU15" s="148"/>
      <c r="PV15" s="146"/>
      <c r="PW15" s="152"/>
      <c r="PX15" s="148"/>
      <c r="PY15" s="148"/>
      <c r="PZ15" s="148"/>
      <c r="QA15" s="148"/>
      <c r="QB15" s="147"/>
      <c r="QC15" s="145"/>
      <c r="QD15" s="146"/>
      <c r="QE15" s="148"/>
      <c r="QF15" s="146"/>
      <c r="QG15" s="152"/>
      <c r="QH15" s="148"/>
      <c r="QI15" s="148"/>
      <c r="QJ15" s="148"/>
      <c r="QK15" s="148"/>
      <c r="QL15" s="147"/>
      <c r="QM15" s="145"/>
      <c r="QN15" s="146"/>
      <c r="QO15" s="148"/>
      <c r="QP15" s="146"/>
      <c r="QQ15" s="152"/>
      <c r="QR15" s="148"/>
      <c r="QS15" s="148"/>
      <c r="QT15" s="148"/>
      <c r="QU15" s="148"/>
      <c r="QV15" s="147"/>
      <c r="QW15" s="145"/>
    </row>
    <row r="16" spans="1:465" s="138" customFormat="1" x14ac:dyDescent="0.25">
      <c r="B16" s="139">
        <f t="shared" si="37"/>
        <v>27</v>
      </c>
      <c r="C16" s="139">
        <v>0.1</v>
      </c>
      <c r="D16" s="139">
        <f t="shared" si="38"/>
        <v>0.79999999999999993</v>
      </c>
      <c r="E16" s="140">
        <v>93.3</v>
      </c>
      <c r="F16" s="151">
        <v>57.4</v>
      </c>
      <c r="G16" s="151">
        <f t="shared" si="39"/>
        <v>53.554199999999994</v>
      </c>
      <c r="H16" s="141">
        <v>125</v>
      </c>
      <c r="I16" s="150">
        <f t="shared" si="40"/>
        <v>2.33408397473961</v>
      </c>
      <c r="J16" s="151">
        <f t="shared" si="44"/>
        <v>6.5309999999999997</v>
      </c>
      <c r="K16" s="151">
        <f t="shared" si="102"/>
        <v>39.556999999999995</v>
      </c>
      <c r="L16" s="151">
        <f t="shared" si="103"/>
        <v>6.4787520000000001</v>
      </c>
      <c r="M16" s="151">
        <f t="shared" si="104"/>
        <v>39.347104999999999</v>
      </c>
      <c r="N16" s="142">
        <v>1867</v>
      </c>
      <c r="O16" s="140">
        <v>93.3</v>
      </c>
      <c r="P16" s="151">
        <v>57.4</v>
      </c>
      <c r="Q16" s="151">
        <f t="shared" si="41"/>
        <v>53.554199999999994</v>
      </c>
      <c r="R16" s="141">
        <v>125</v>
      </c>
      <c r="S16" s="150">
        <f t="shared" si="42"/>
        <v>2.33408397473961</v>
      </c>
      <c r="T16" s="151">
        <f t="shared" si="45"/>
        <v>6.5309999999999997</v>
      </c>
      <c r="U16" s="151">
        <f t="shared" si="105"/>
        <v>39.556999999999995</v>
      </c>
      <c r="V16" s="151">
        <f t="shared" si="106"/>
        <v>6.4787520000000001</v>
      </c>
      <c r="W16" s="151">
        <f t="shared" si="107"/>
        <v>39.347104999999999</v>
      </c>
      <c r="X16" s="142">
        <v>1867</v>
      </c>
      <c r="Y16" s="140">
        <v>93.4</v>
      </c>
      <c r="Z16" s="141">
        <v>58.7</v>
      </c>
      <c r="AA16" s="151">
        <f t="shared" si="46"/>
        <v>54.825800000000008</v>
      </c>
      <c r="AB16" s="141">
        <v>125</v>
      </c>
      <c r="AC16" s="150">
        <f t="shared" si="47"/>
        <v>2.2799484914036818</v>
      </c>
      <c r="AD16" s="151">
        <f t="shared" si="48"/>
        <v>6.5380000000000003</v>
      </c>
      <c r="AE16" s="151">
        <f t="shared" si="108"/>
        <v>39.563999999999993</v>
      </c>
      <c r="AF16" s="151">
        <f t="shared" si="109"/>
        <v>6.4856959999999999</v>
      </c>
      <c r="AG16" s="151">
        <f t="shared" si="110"/>
        <v>39.354048999999996</v>
      </c>
      <c r="AH16" s="142">
        <v>1906</v>
      </c>
      <c r="AI16" s="140">
        <v>94.9</v>
      </c>
      <c r="AJ16" s="141">
        <v>60.4</v>
      </c>
      <c r="AK16" s="151">
        <f t="shared" si="49"/>
        <v>57.319600000000001</v>
      </c>
      <c r="AL16" s="141">
        <v>125</v>
      </c>
      <c r="AM16" s="150">
        <f t="shared" si="50"/>
        <v>2.1807549250169225</v>
      </c>
      <c r="AN16" s="151">
        <f t="shared" si="51"/>
        <v>6.6430000000000007</v>
      </c>
      <c r="AO16" s="151">
        <f t="shared" si="111"/>
        <v>46.088000000000001</v>
      </c>
      <c r="AP16" s="151">
        <f t="shared" si="112"/>
        <v>6.589856000000001</v>
      </c>
      <c r="AQ16" s="151">
        <f t="shared" si="113"/>
        <v>45.860793999999999</v>
      </c>
      <c r="AR16" s="143">
        <v>1821</v>
      </c>
      <c r="AS16" s="140">
        <v>94.7</v>
      </c>
      <c r="AT16" s="141">
        <v>60.2</v>
      </c>
      <c r="AU16" s="151">
        <f t="shared" si="52"/>
        <v>57.009400000000007</v>
      </c>
      <c r="AV16" s="141">
        <v>125</v>
      </c>
      <c r="AW16" s="150">
        <f t="shared" si="53"/>
        <v>2.1926208660326187</v>
      </c>
      <c r="AX16" s="151">
        <f t="shared" si="54"/>
        <v>6.6290000000000004</v>
      </c>
      <c r="AY16" s="151">
        <f t="shared" si="114"/>
        <v>45.695999999999998</v>
      </c>
      <c r="AZ16" s="151">
        <f t="shared" si="115"/>
        <v>6.5759680000000005</v>
      </c>
      <c r="BA16" s="151">
        <f t="shared" si="116"/>
        <v>45.469837000000005</v>
      </c>
      <c r="BB16" s="143">
        <v>1821</v>
      </c>
      <c r="BC16" s="140">
        <v>95.5</v>
      </c>
      <c r="BD16" s="141">
        <v>59.600000381469727</v>
      </c>
      <c r="BE16" s="151">
        <f t="shared" si="55"/>
        <v>56.918000364303587</v>
      </c>
      <c r="BF16" s="141">
        <v>125</v>
      </c>
      <c r="BG16" s="150">
        <f t="shared" si="56"/>
        <v>2.1961418039976399</v>
      </c>
      <c r="BH16" s="151">
        <f t="shared" si="57"/>
        <v>6.6849999999999996</v>
      </c>
      <c r="BI16" s="151">
        <f t="shared" si="117"/>
        <v>48.965000000000003</v>
      </c>
      <c r="BJ16" s="151">
        <f t="shared" si="118"/>
        <v>6.6315199999999992</v>
      </c>
      <c r="BK16" s="151">
        <f t="shared" si="119"/>
        <v>48.732565000000008</v>
      </c>
      <c r="BL16" s="142">
        <v>1880</v>
      </c>
      <c r="BM16" s="140">
        <v>94</v>
      </c>
      <c r="BN16" s="141">
        <v>59.7</v>
      </c>
      <c r="BO16" s="151">
        <f t="shared" si="58"/>
        <v>56.118000000000002</v>
      </c>
      <c r="BP16" s="141">
        <v>125</v>
      </c>
      <c r="BQ16" s="150">
        <f t="shared" si="59"/>
        <v>2.227449303253858</v>
      </c>
      <c r="BR16" s="151">
        <f t="shared" si="60"/>
        <v>6.58</v>
      </c>
      <c r="BS16" s="151">
        <f t="shared" si="120"/>
        <v>40.67</v>
      </c>
      <c r="BT16" s="151">
        <f t="shared" si="121"/>
        <v>6.5273599999999998</v>
      </c>
      <c r="BU16" s="151">
        <f t="shared" si="122"/>
        <v>40.455170000000003</v>
      </c>
      <c r="BV16" s="143">
        <v>1805</v>
      </c>
      <c r="BW16" s="140">
        <v>95.9</v>
      </c>
      <c r="BX16" s="141">
        <v>59.9</v>
      </c>
      <c r="BY16" s="151">
        <f t="shared" si="61"/>
        <v>57.444100000000006</v>
      </c>
      <c r="BZ16" s="141">
        <v>125</v>
      </c>
      <c r="CA16" s="150">
        <f t="shared" si="62"/>
        <v>2.1760285216410384</v>
      </c>
      <c r="CB16" s="151">
        <f t="shared" si="63"/>
        <v>6.713000000000001</v>
      </c>
      <c r="CC16" s="151">
        <f t="shared" si="123"/>
        <v>46.802</v>
      </c>
      <c r="CD16" s="151">
        <f t="shared" si="124"/>
        <v>6.6592960000000012</v>
      </c>
      <c r="CE16" s="151">
        <f t="shared" si="125"/>
        <v>46.571770000000001</v>
      </c>
      <c r="CF16" s="142">
        <v>1796</v>
      </c>
      <c r="CG16" s="140">
        <v>96.6</v>
      </c>
      <c r="CH16" s="141">
        <v>58</v>
      </c>
      <c r="CI16" s="151">
        <f t="shared" si="64"/>
        <v>56.027999999999999</v>
      </c>
      <c r="CJ16" s="141">
        <v>125</v>
      </c>
      <c r="CK16" s="150">
        <f t="shared" si="65"/>
        <v>2.2310273434711214</v>
      </c>
      <c r="CL16" s="151">
        <f t="shared" si="66"/>
        <v>6.7619999999999996</v>
      </c>
      <c r="CM16" s="151">
        <f t="shared" si="126"/>
        <v>50.113</v>
      </c>
      <c r="CN16" s="151">
        <f t="shared" si="127"/>
        <v>6.7079039999999992</v>
      </c>
      <c r="CO16" s="151">
        <f t="shared" si="128"/>
        <v>49.876071000000003</v>
      </c>
      <c r="CP16" s="142">
        <v>1850</v>
      </c>
      <c r="CQ16" s="140">
        <v>93</v>
      </c>
      <c r="CR16" s="141">
        <v>58.5</v>
      </c>
      <c r="CS16" s="151">
        <f t="shared" si="67"/>
        <v>54.405000000000001</v>
      </c>
      <c r="CT16" s="141">
        <v>115</v>
      </c>
      <c r="CU16" s="150">
        <f t="shared" si="68"/>
        <v>2.1137763073246942</v>
      </c>
      <c r="CV16" s="151">
        <f t="shared" si="69"/>
        <v>6.5100000000000007</v>
      </c>
      <c r="CW16" s="151">
        <f t="shared" si="129"/>
        <v>38.150000000000006</v>
      </c>
      <c r="CX16" s="151">
        <f t="shared" si="130"/>
        <v>6.4579200000000005</v>
      </c>
      <c r="CY16" s="151">
        <f t="shared" si="131"/>
        <v>37.945389999999996</v>
      </c>
      <c r="CZ16" s="142">
        <v>1674</v>
      </c>
      <c r="DA16" s="140">
        <v>93</v>
      </c>
      <c r="DB16" s="141">
        <v>56.1</v>
      </c>
      <c r="DC16" s="151">
        <f t="shared" si="70"/>
        <v>52.173000000000002</v>
      </c>
      <c r="DD16" s="138">
        <v>115</v>
      </c>
      <c r="DE16" s="150">
        <f t="shared" si="43"/>
        <v>2.2042052402583709</v>
      </c>
      <c r="DF16" s="151">
        <f t="shared" si="71"/>
        <v>6.5100000000000007</v>
      </c>
      <c r="DG16" s="151">
        <f t="shared" si="132"/>
        <v>38.150000000000006</v>
      </c>
      <c r="DH16" s="151">
        <f t="shared" si="133"/>
        <v>6.4579200000000005</v>
      </c>
      <c r="DI16" s="151">
        <f t="shared" si="134"/>
        <v>37.945389999999996</v>
      </c>
      <c r="DJ16" s="142">
        <v>1639</v>
      </c>
      <c r="DK16" s="140">
        <v>93</v>
      </c>
      <c r="DL16" s="141">
        <v>58.5</v>
      </c>
      <c r="DM16" s="151">
        <f t="shared" si="72"/>
        <v>54.405000000000001</v>
      </c>
      <c r="DN16" s="141">
        <v>115</v>
      </c>
      <c r="DO16" s="150">
        <f t="shared" si="73"/>
        <v>2.1137763073246942</v>
      </c>
      <c r="DP16" s="151">
        <f t="shared" si="74"/>
        <v>6.5100000000000007</v>
      </c>
      <c r="DQ16" s="151">
        <f t="shared" si="135"/>
        <v>38.150000000000006</v>
      </c>
      <c r="DR16" s="151">
        <f t="shared" si="136"/>
        <v>6.4579200000000005</v>
      </c>
      <c r="DS16" s="151">
        <f t="shared" si="137"/>
        <v>37.945389999999996</v>
      </c>
      <c r="DT16" s="142">
        <v>1674</v>
      </c>
      <c r="DU16" s="140">
        <v>95</v>
      </c>
      <c r="DV16" s="141">
        <v>59</v>
      </c>
      <c r="DW16" s="151">
        <f t="shared" si="75"/>
        <v>56.05</v>
      </c>
      <c r="DX16" s="141">
        <v>115</v>
      </c>
      <c r="DY16" s="150">
        <f t="shared" si="76"/>
        <v>2.0517395182872438</v>
      </c>
      <c r="DZ16" s="151">
        <f t="shared" si="77"/>
        <v>6.6499999999999995</v>
      </c>
      <c r="EA16" s="151">
        <f t="shared" si="138"/>
        <v>47.739999999999995</v>
      </c>
      <c r="EB16" s="151">
        <f t="shared" si="139"/>
        <v>6.5967999999999991</v>
      </c>
      <c r="EC16" s="151">
        <f t="shared" si="140"/>
        <v>47.510190000000001</v>
      </c>
      <c r="ED16" s="143">
        <v>1600</v>
      </c>
      <c r="EE16" s="140">
        <v>96.2</v>
      </c>
      <c r="EF16" s="141">
        <v>58.2</v>
      </c>
      <c r="EG16" s="151">
        <f t="shared" si="78"/>
        <v>55.988400000000006</v>
      </c>
      <c r="EH16" s="141">
        <v>115</v>
      </c>
      <c r="EI16" s="150">
        <f t="shared" si="79"/>
        <v>2.053996899357724</v>
      </c>
      <c r="EJ16" s="151">
        <f t="shared" si="80"/>
        <v>6.7340000000000009</v>
      </c>
      <c r="EK16" s="151">
        <f t="shared" si="141"/>
        <v>44.789500000000004</v>
      </c>
      <c r="EL16" s="151">
        <f t="shared" si="142"/>
        <v>6.6801280000000007</v>
      </c>
      <c r="EM16" s="151">
        <f t="shared" si="143"/>
        <v>44.564894500000001</v>
      </c>
      <c r="EN16" s="142">
        <v>1580</v>
      </c>
      <c r="EO16" s="140">
        <v>95.2</v>
      </c>
      <c r="EP16" s="141">
        <v>58.8</v>
      </c>
      <c r="EQ16" s="151">
        <f t="shared" si="81"/>
        <v>55.977600000000002</v>
      </c>
      <c r="ER16" s="141">
        <v>115</v>
      </c>
      <c r="ES16" s="150">
        <f t="shared" si="82"/>
        <v>2.0543931858457669</v>
      </c>
      <c r="ET16" s="151">
        <f t="shared" si="83"/>
        <v>6.6640000000000006</v>
      </c>
      <c r="EU16" s="151">
        <f t="shared" si="144"/>
        <v>47.018999999999998</v>
      </c>
      <c r="EV16" s="151">
        <f t="shared" si="145"/>
        <v>6.6106880000000006</v>
      </c>
      <c r="EW16" s="151">
        <f t="shared" si="146"/>
        <v>46.789400000000008</v>
      </c>
      <c r="EX16" s="143">
        <v>1601</v>
      </c>
      <c r="EY16" s="140"/>
      <c r="EZ16" s="141"/>
      <c r="FA16" s="151">
        <f t="shared" si="84"/>
        <v>0</v>
      </c>
      <c r="FB16" s="141"/>
      <c r="FC16" s="150" t="e">
        <f t="shared" si="85"/>
        <v>#DIV/0!</v>
      </c>
      <c r="FD16" s="151">
        <f t="shared" si="86"/>
        <v>0</v>
      </c>
      <c r="FE16" s="151">
        <f t="shared" si="147"/>
        <v>0</v>
      </c>
      <c r="FF16" s="151">
        <f t="shared" si="148"/>
        <v>0</v>
      </c>
      <c r="FG16" s="151">
        <f t="shared" si="149"/>
        <v>0</v>
      </c>
      <c r="FH16" s="142"/>
      <c r="FI16" s="140"/>
      <c r="FJ16" s="141"/>
      <c r="FK16" s="151">
        <f t="shared" si="87"/>
        <v>0</v>
      </c>
      <c r="FL16" s="141">
        <v>120</v>
      </c>
      <c r="FM16" s="150" t="e">
        <f t="shared" si="88"/>
        <v>#DIV/0!</v>
      </c>
      <c r="FN16" s="151">
        <f t="shared" si="89"/>
        <v>0</v>
      </c>
      <c r="FO16" s="151">
        <f t="shared" si="150"/>
        <v>0</v>
      </c>
      <c r="FP16" s="151">
        <f t="shared" si="151"/>
        <v>0</v>
      </c>
      <c r="FQ16" s="151">
        <f t="shared" si="152"/>
        <v>0</v>
      </c>
      <c r="FR16" s="142"/>
      <c r="FS16" s="140"/>
      <c r="FT16" s="141"/>
      <c r="FU16" s="151">
        <f t="shared" si="90"/>
        <v>0</v>
      </c>
      <c r="FV16" s="141"/>
      <c r="FW16" s="150" t="e">
        <f t="shared" si="91"/>
        <v>#DIV/0!</v>
      </c>
      <c r="FX16" s="151">
        <f t="shared" si="92"/>
        <v>0</v>
      </c>
      <c r="FY16" s="151">
        <f t="shared" si="153"/>
        <v>0</v>
      </c>
      <c r="FZ16" s="151">
        <f t="shared" si="154"/>
        <v>0</v>
      </c>
      <c r="GA16" s="151">
        <f t="shared" si="155"/>
        <v>0</v>
      </c>
      <c r="GB16" s="142"/>
      <c r="GC16" s="140"/>
      <c r="GD16" s="141"/>
      <c r="GE16" s="151">
        <f t="shared" si="93"/>
        <v>0</v>
      </c>
      <c r="GF16" s="141"/>
      <c r="GG16" s="150" t="e">
        <f t="shared" si="94"/>
        <v>#DIV/0!</v>
      </c>
      <c r="GH16" s="151">
        <f t="shared" si="95"/>
        <v>0</v>
      </c>
      <c r="GI16" s="151">
        <f t="shared" si="156"/>
        <v>0</v>
      </c>
      <c r="GJ16" s="151">
        <f t="shared" si="157"/>
        <v>0</v>
      </c>
      <c r="GK16" s="151">
        <f t="shared" si="158"/>
        <v>0</v>
      </c>
      <c r="GL16" s="142"/>
      <c r="GM16" s="140"/>
      <c r="GN16" s="141"/>
      <c r="GO16" s="151">
        <f t="shared" si="96"/>
        <v>0</v>
      </c>
      <c r="GP16" s="141"/>
      <c r="GQ16" s="150" t="e">
        <f t="shared" si="97"/>
        <v>#DIV/0!</v>
      </c>
      <c r="GR16" s="151">
        <f t="shared" si="98"/>
        <v>0</v>
      </c>
      <c r="GS16" s="151">
        <f t="shared" si="159"/>
        <v>0</v>
      </c>
      <c r="GT16" s="151">
        <f t="shared" si="160"/>
        <v>0</v>
      </c>
      <c r="GU16" s="151">
        <f t="shared" si="161"/>
        <v>0</v>
      </c>
      <c r="GV16" s="142"/>
      <c r="GW16" s="140"/>
      <c r="GX16" s="141"/>
      <c r="GY16" s="151">
        <f t="shared" si="99"/>
        <v>0</v>
      </c>
      <c r="GZ16" s="141"/>
      <c r="HA16" s="150" t="e">
        <f t="shared" si="100"/>
        <v>#DIV/0!</v>
      </c>
      <c r="HB16" s="151">
        <f t="shared" si="101"/>
        <v>0</v>
      </c>
      <c r="HC16" s="151">
        <f t="shared" si="162"/>
        <v>0</v>
      </c>
      <c r="HD16" s="151">
        <f t="shared" si="163"/>
        <v>0</v>
      </c>
      <c r="HE16" s="151">
        <f t="shared" si="164"/>
        <v>0</v>
      </c>
      <c r="HF16" s="142"/>
      <c r="HG16" s="140"/>
      <c r="HH16" s="141"/>
      <c r="HI16" s="151"/>
      <c r="HJ16" s="141"/>
      <c r="HK16" s="150"/>
      <c r="HL16" s="151"/>
      <c r="HM16" s="151"/>
      <c r="HN16" s="151"/>
      <c r="HO16" s="151"/>
      <c r="HP16" s="142"/>
      <c r="HQ16" s="140"/>
      <c r="HR16" s="141"/>
      <c r="HS16" s="151"/>
      <c r="HT16" s="141"/>
      <c r="HU16" s="150"/>
      <c r="HV16" s="151"/>
      <c r="HW16" s="151"/>
      <c r="HX16" s="151"/>
      <c r="HY16" s="151"/>
      <c r="HZ16" s="142"/>
      <c r="IA16" s="140"/>
      <c r="IB16" s="141"/>
      <c r="IC16" s="151"/>
      <c r="ID16" s="141"/>
      <c r="IE16" s="150"/>
      <c r="IF16" s="151"/>
      <c r="IG16" s="151"/>
      <c r="IH16" s="151"/>
      <c r="II16" s="151"/>
      <c r="IJ16" s="142"/>
      <c r="IK16" s="140"/>
      <c r="IL16" s="141"/>
      <c r="IM16" s="151"/>
      <c r="IN16" s="141"/>
      <c r="IO16" s="150"/>
      <c r="IP16" s="151"/>
      <c r="IQ16" s="151"/>
      <c r="IR16" s="151"/>
      <c r="IS16" s="151"/>
      <c r="IT16" s="142"/>
      <c r="IU16" s="140"/>
      <c r="IV16" s="141"/>
      <c r="IW16" s="151"/>
      <c r="IX16" s="141"/>
      <c r="IY16" s="150"/>
      <c r="IZ16" s="151"/>
      <c r="JA16" s="151"/>
      <c r="JB16" s="151"/>
      <c r="JC16" s="151"/>
      <c r="JD16" s="142"/>
      <c r="JE16" s="140"/>
      <c r="JG16" s="151"/>
      <c r="JH16" s="141"/>
      <c r="JI16" s="150"/>
      <c r="JJ16" s="151"/>
      <c r="JK16" s="151"/>
      <c r="JL16" s="151"/>
      <c r="JM16" s="151"/>
      <c r="JN16" s="142"/>
      <c r="JO16" s="140"/>
      <c r="JP16" s="141"/>
      <c r="JQ16" s="151"/>
      <c r="JR16" s="141"/>
      <c r="JS16" s="150"/>
      <c r="JT16" s="151"/>
      <c r="JU16" s="151"/>
      <c r="JV16" s="151"/>
      <c r="JW16" s="151"/>
      <c r="JX16" s="142"/>
      <c r="JY16" s="140"/>
      <c r="JZ16" s="141"/>
      <c r="KA16" s="151"/>
      <c r="KB16" s="141"/>
      <c r="KC16" s="150"/>
      <c r="KD16" s="151"/>
      <c r="KE16" s="151"/>
      <c r="KF16" s="151"/>
      <c r="KG16" s="151"/>
      <c r="KH16" s="142"/>
      <c r="KI16" s="140"/>
      <c r="KJ16" s="141"/>
      <c r="KK16" s="151"/>
      <c r="KL16" s="141"/>
      <c r="KM16" s="150"/>
      <c r="KN16" s="151"/>
      <c r="KO16" s="151"/>
      <c r="KP16" s="151"/>
      <c r="KQ16" s="151"/>
      <c r="KR16" s="142"/>
      <c r="KS16" s="140"/>
      <c r="KT16" s="141"/>
      <c r="KU16" s="151"/>
      <c r="KV16" s="141"/>
      <c r="KW16" s="150"/>
      <c r="KX16" s="151"/>
      <c r="KY16" s="151"/>
      <c r="KZ16" s="151"/>
      <c r="LA16" s="151"/>
      <c r="LB16" s="142"/>
      <c r="LC16" s="140"/>
      <c r="LD16" s="141"/>
      <c r="LE16" s="151"/>
      <c r="LF16" s="141"/>
      <c r="LG16" s="150"/>
      <c r="LH16" s="151"/>
      <c r="LI16" s="151"/>
      <c r="LJ16" s="151"/>
      <c r="LK16" s="151"/>
      <c r="LL16" s="142"/>
      <c r="LM16" s="140"/>
      <c r="LN16" s="141"/>
      <c r="LO16" s="151"/>
      <c r="LP16" s="141"/>
      <c r="LQ16" s="150"/>
      <c r="LR16" s="151"/>
      <c r="LS16" s="151"/>
      <c r="LT16" s="151"/>
      <c r="LU16" s="151"/>
      <c r="LV16" s="142"/>
      <c r="LW16" s="140"/>
      <c r="LX16" s="141"/>
      <c r="LY16" s="151"/>
      <c r="LZ16" s="141"/>
      <c r="MA16" s="150"/>
      <c r="MB16" s="151"/>
      <c r="MC16" s="151"/>
      <c r="MD16" s="151"/>
      <c r="ME16" s="151"/>
      <c r="MF16" s="142"/>
      <c r="MG16" s="140"/>
      <c r="MH16" s="141"/>
      <c r="MI16" s="151"/>
      <c r="MJ16" s="141"/>
      <c r="MK16" s="150"/>
      <c r="ML16" s="151"/>
      <c r="MM16" s="151"/>
      <c r="MN16" s="151"/>
      <c r="MO16" s="151"/>
      <c r="MP16" s="142"/>
      <c r="MQ16" s="140"/>
      <c r="MR16" s="141"/>
      <c r="MS16" s="151"/>
      <c r="MT16" s="141"/>
      <c r="MU16" s="150"/>
      <c r="MV16" s="151"/>
      <c r="MW16" s="151"/>
      <c r="MX16" s="151"/>
      <c r="MY16" s="151"/>
      <c r="MZ16" s="142"/>
      <c r="NA16" s="140"/>
      <c r="NB16" s="141"/>
      <c r="NC16" s="151"/>
      <c r="ND16" s="141"/>
      <c r="NE16" s="150"/>
      <c r="NF16" s="151"/>
      <c r="NG16" s="151"/>
      <c r="NH16" s="151"/>
      <c r="NI16" s="151"/>
      <c r="NJ16" s="142"/>
      <c r="NK16" s="140"/>
      <c r="NL16" s="141"/>
      <c r="NM16" s="151"/>
      <c r="NN16" s="141"/>
      <c r="NO16" s="150"/>
      <c r="NP16" s="151"/>
      <c r="NQ16" s="151"/>
      <c r="NR16" s="151"/>
      <c r="NS16" s="151"/>
      <c r="NT16" s="142"/>
      <c r="NU16" s="140"/>
      <c r="NV16" s="141"/>
      <c r="NW16" s="151"/>
      <c r="NX16" s="141"/>
      <c r="NY16" s="150"/>
      <c r="NZ16" s="151"/>
      <c r="OA16" s="151"/>
      <c r="OB16" s="151"/>
      <c r="OC16" s="151"/>
      <c r="OD16" s="142"/>
      <c r="OE16" s="140"/>
      <c r="OF16" s="141"/>
      <c r="OG16" s="151"/>
      <c r="OH16" s="141"/>
      <c r="OI16" s="150"/>
      <c r="OJ16" s="151"/>
      <c r="OK16" s="151"/>
      <c r="OL16" s="151"/>
      <c r="OM16" s="151"/>
      <c r="ON16" s="142"/>
      <c r="OO16" s="140"/>
      <c r="OP16" s="141"/>
      <c r="OQ16" s="151"/>
      <c r="OR16" s="141"/>
      <c r="OS16" s="150"/>
      <c r="OT16" s="151"/>
      <c r="OU16" s="151"/>
      <c r="OV16" s="151"/>
      <c r="OW16" s="151"/>
      <c r="OX16" s="142"/>
      <c r="OY16" s="140"/>
      <c r="OZ16" s="141"/>
      <c r="PA16" s="151"/>
      <c r="PB16" s="141"/>
      <c r="PC16" s="150"/>
      <c r="PD16" s="151"/>
      <c r="PE16" s="151"/>
      <c r="PF16" s="151"/>
      <c r="PG16" s="151"/>
      <c r="PH16" s="142"/>
      <c r="PI16" s="140"/>
      <c r="PJ16" s="141"/>
      <c r="PK16" s="151"/>
      <c r="PL16" s="141"/>
      <c r="PM16" s="150"/>
      <c r="PN16" s="151"/>
      <c r="PO16" s="151"/>
      <c r="PP16" s="151"/>
      <c r="PQ16" s="151"/>
      <c r="PR16" s="142"/>
      <c r="PS16" s="140"/>
      <c r="PT16" s="141"/>
      <c r="PU16" s="151"/>
      <c r="PV16" s="141"/>
      <c r="PW16" s="150"/>
      <c r="PX16" s="151"/>
      <c r="PY16" s="151"/>
      <c r="PZ16" s="151"/>
      <c r="QA16" s="151"/>
      <c r="QB16" s="142"/>
      <c r="QC16" s="140"/>
      <c r="QD16" s="141"/>
      <c r="QE16" s="151"/>
      <c r="QF16" s="141"/>
      <c r="QG16" s="150"/>
      <c r="QH16" s="151"/>
      <c r="QI16" s="151"/>
      <c r="QJ16" s="151"/>
      <c r="QK16" s="151"/>
      <c r="QL16" s="142"/>
      <c r="QM16" s="140"/>
      <c r="QN16" s="141"/>
      <c r="QO16" s="151"/>
      <c r="QP16" s="141"/>
      <c r="QQ16" s="150"/>
      <c r="QR16" s="151"/>
      <c r="QS16" s="151"/>
      <c r="QT16" s="151"/>
      <c r="QU16" s="151"/>
      <c r="QV16" s="142"/>
      <c r="QW16" s="140"/>
    </row>
    <row r="17" spans="1:465" s="134" customFormat="1" x14ac:dyDescent="0.25">
      <c r="B17" s="144">
        <f t="shared" si="37"/>
        <v>28</v>
      </c>
      <c r="C17" s="144">
        <v>0.1</v>
      </c>
      <c r="D17" s="144">
        <f t="shared" si="38"/>
        <v>0.89999999999999991</v>
      </c>
      <c r="E17" s="145">
        <v>93.8</v>
      </c>
      <c r="F17" s="148">
        <v>58.2</v>
      </c>
      <c r="G17" s="148">
        <f t="shared" si="39"/>
        <v>54.5916</v>
      </c>
      <c r="H17" s="146">
        <v>125</v>
      </c>
      <c r="I17" s="152">
        <f t="shared" si="40"/>
        <v>2.289729555462745</v>
      </c>
      <c r="J17" s="148">
        <f t="shared" si="44"/>
        <v>6.5659999999999998</v>
      </c>
      <c r="K17" s="148">
        <f t="shared" si="102"/>
        <v>46.122999999999998</v>
      </c>
      <c r="L17" s="148">
        <f t="shared" si="103"/>
        <v>6.5069059999999999</v>
      </c>
      <c r="M17" s="148">
        <f t="shared" si="104"/>
        <v>45.854011</v>
      </c>
      <c r="N17" s="147">
        <v>1872</v>
      </c>
      <c r="O17" s="145">
        <v>93.8</v>
      </c>
      <c r="P17" s="148">
        <v>58.2</v>
      </c>
      <c r="Q17" s="148">
        <f t="shared" si="41"/>
        <v>54.5916</v>
      </c>
      <c r="R17" s="146">
        <v>125</v>
      </c>
      <c r="S17" s="152">
        <f t="shared" si="42"/>
        <v>2.289729555462745</v>
      </c>
      <c r="T17" s="148">
        <f t="shared" si="45"/>
        <v>6.5659999999999998</v>
      </c>
      <c r="U17" s="148">
        <f t="shared" si="105"/>
        <v>46.122999999999998</v>
      </c>
      <c r="V17" s="148">
        <f t="shared" si="106"/>
        <v>6.5069059999999999</v>
      </c>
      <c r="W17" s="148">
        <f t="shared" si="107"/>
        <v>45.854011</v>
      </c>
      <c r="X17" s="147">
        <v>1872</v>
      </c>
      <c r="Y17" s="145">
        <v>93.8</v>
      </c>
      <c r="Z17" s="146">
        <v>59.5</v>
      </c>
      <c r="AA17" s="148">
        <f t="shared" si="46"/>
        <v>55.811</v>
      </c>
      <c r="AB17" s="146">
        <v>125</v>
      </c>
      <c r="AC17" s="152">
        <f t="shared" si="47"/>
        <v>2.2397018508896096</v>
      </c>
      <c r="AD17" s="148">
        <f t="shared" si="48"/>
        <v>6.5659999999999998</v>
      </c>
      <c r="AE17" s="148">
        <f t="shared" si="108"/>
        <v>46.129999999999995</v>
      </c>
      <c r="AF17" s="148">
        <f t="shared" si="109"/>
        <v>6.5069059999999999</v>
      </c>
      <c r="AG17" s="148">
        <f t="shared" si="110"/>
        <v>45.860954999999997</v>
      </c>
      <c r="AH17" s="147">
        <v>1914</v>
      </c>
      <c r="AI17" s="145">
        <v>94.9</v>
      </c>
      <c r="AJ17" s="146">
        <v>61</v>
      </c>
      <c r="AK17" s="148">
        <f t="shared" si="49"/>
        <v>57.889000000000003</v>
      </c>
      <c r="AL17" s="146">
        <v>125</v>
      </c>
      <c r="AM17" s="152">
        <f t="shared" si="50"/>
        <v>2.1593048765741329</v>
      </c>
      <c r="AN17" s="148">
        <f t="shared" si="51"/>
        <v>6.6430000000000007</v>
      </c>
      <c r="AO17" s="148">
        <f t="shared" si="111"/>
        <v>52.731000000000002</v>
      </c>
      <c r="AP17" s="148">
        <f t="shared" si="112"/>
        <v>6.5832130000000006</v>
      </c>
      <c r="AQ17" s="148">
        <f t="shared" si="113"/>
        <v>52.444006999999999</v>
      </c>
      <c r="AR17" s="149">
        <v>1831</v>
      </c>
      <c r="AS17" s="145">
        <v>94.7</v>
      </c>
      <c r="AT17" s="146">
        <v>60.8</v>
      </c>
      <c r="AU17" s="148">
        <f t="shared" si="52"/>
        <v>57.577600000000004</v>
      </c>
      <c r="AV17" s="146">
        <v>125</v>
      </c>
      <c r="AW17" s="152">
        <f t="shared" si="53"/>
        <v>2.1709831601178236</v>
      </c>
      <c r="AX17" s="148">
        <f t="shared" si="54"/>
        <v>6.6290000000000004</v>
      </c>
      <c r="AY17" s="148">
        <f t="shared" si="114"/>
        <v>52.324999999999996</v>
      </c>
      <c r="AZ17" s="148">
        <f t="shared" si="115"/>
        <v>6.5693390000000003</v>
      </c>
      <c r="BA17" s="148">
        <f t="shared" si="116"/>
        <v>52.039176000000005</v>
      </c>
      <c r="BB17" s="149">
        <v>1831</v>
      </c>
      <c r="BC17" s="145">
        <v>95.5</v>
      </c>
      <c r="BD17" s="146">
        <v>60.200000762939453</v>
      </c>
      <c r="BE17" s="148">
        <f t="shared" si="55"/>
        <v>57.491000728607176</v>
      </c>
      <c r="BF17" s="146">
        <v>125</v>
      </c>
      <c r="BG17" s="152">
        <f t="shared" si="56"/>
        <v>2.1742533338404866</v>
      </c>
      <c r="BH17" s="148">
        <f t="shared" si="57"/>
        <v>6.6849999999999996</v>
      </c>
      <c r="BI17" s="148">
        <f t="shared" si="117"/>
        <v>55.650000000000006</v>
      </c>
      <c r="BJ17" s="148">
        <f t="shared" si="118"/>
        <v>6.6248349999999991</v>
      </c>
      <c r="BK17" s="148">
        <f t="shared" si="119"/>
        <v>55.357400000000005</v>
      </c>
      <c r="BL17" s="147">
        <v>1890.00004529953</v>
      </c>
      <c r="BM17" s="145">
        <v>95</v>
      </c>
      <c r="BN17" s="146">
        <v>60.2</v>
      </c>
      <c r="BO17" s="148">
        <f t="shared" si="58"/>
        <v>57.19</v>
      </c>
      <c r="BP17" s="146">
        <v>125</v>
      </c>
      <c r="BQ17" s="152">
        <f t="shared" si="59"/>
        <v>2.1856968001398847</v>
      </c>
      <c r="BR17" s="148">
        <f t="shared" si="60"/>
        <v>6.6499999999999995</v>
      </c>
      <c r="BS17" s="148">
        <f t="shared" si="120"/>
        <v>47.32</v>
      </c>
      <c r="BT17" s="148">
        <f t="shared" si="121"/>
        <v>6.5901499999999995</v>
      </c>
      <c r="BU17" s="148">
        <f t="shared" si="122"/>
        <v>47.045320000000004</v>
      </c>
      <c r="BV17" s="149">
        <v>1815</v>
      </c>
      <c r="BW17" s="145">
        <v>96</v>
      </c>
      <c r="BX17" s="146">
        <v>60.5</v>
      </c>
      <c r="BY17" s="148">
        <f t="shared" si="61"/>
        <v>58.08</v>
      </c>
      <c r="BZ17" s="146">
        <v>125</v>
      </c>
      <c r="CA17" s="152">
        <f t="shared" si="62"/>
        <v>2.1522038567493111</v>
      </c>
      <c r="CB17" s="148">
        <f t="shared" si="63"/>
        <v>6.72</v>
      </c>
      <c r="CC17" s="148">
        <f t="shared" si="123"/>
        <v>53.521999999999998</v>
      </c>
      <c r="CD17" s="148">
        <f t="shared" si="124"/>
        <v>6.6595199999999997</v>
      </c>
      <c r="CE17" s="148">
        <f t="shared" si="125"/>
        <v>53.231290000000001</v>
      </c>
      <c r="CF17" s="147">
        <v>1807</v>
      </c>
      <c r="CG17" s="145">
        <v>96.5</v>
      </c>
      <c r="CH17" s="146">
        <v>58.5</v>
      </c>
      <c r="CI17" s="148">
        <f t="shared" si="64"/>
        <v>56.452500000000001</v>
      </c>
      <c r="CJ17" s="146">
        <v>125</v>
      </c>
      <c r="CK17" s="152">
        <f t="shared" si="65"/>
        <v>2.2142509189141313</v>
      </c>
      <c r="CL17" s="148">
        <f t="shared" si="66"/>
        <v>6.7549999999999999</v>
      </c>
      <c r="CM17" s="148">
        <f t="shared" si="126"/>
        <v>56.868000000000002</v>
      </c>
      <c r="CN17" s="148">
        <f t="shared" si="127"/>
        <v>6.6942050000000002</v>
      </c>
      <c r="CO17" s="148">
        <f t="shared" si="128"/>
        <v>56.570276000000007</v>
      </c>
      <c r="CP17" s="147">
        <v>1860</v>
      </c>
      <c r="CQ17" s="145">
        <v>93.5</v>
      </c>
      <c r="CR17" s="146">
        <v>59.2</v>
      </c>
      <c r="CS17" s="148">
        <f t="shared" si="67"/>
        <v>55.352000000000004</v>
      </c>
      <c r="CT17" s="146">
        <v>115</v>
      </c>
      <c r="CU17" s="152">
        <f t="shared" si="68"/>
        <v>2.0776123717300186</v>
      </c>
      <c r="CV17" s="148">
        <f t="shared" si="69"/>
        <v>6.5449999999999999</v>
      </c>
      <c r="CW17" s="148">
        <f t="shared" si="129"/>
        <v>44.695000000000007</v>
      </c>
      <c r="CX17" s="148">
        <f t="shared" si="130"/>
        <v>6.4860949999999997</v>
      </c>
      <c r="CY17" s="148">
        <f t="shared" si="131"/>
        <v>44.431484999999995</v>
      </c>
      <c r="CZ17" s="147">
        <v>1689</v>
      </c>
      <c r="DA17" s="145">
        <v>93.5</v>
      </c>
      <c r="DB17" s="146">
        <v>57</v>
      </c>
      <c r="DC17" s="148">
        <f t="shared" si="70"/>
        <v>53.295000000000002</v>
      </c>
      <c r="DD17" s="134">
        <v>115</v>
      </c>
      <c r="DE17" s="152">
        <f t="shared" si="43"/>
        <v>2.1578009194108265</v>
      </c>
      <c r="DF17" s="148">
        <f t="shared" si="71"/>
        <v>6.5449999999999999</v>
      </c>
      <c r="DG17" s="148">
        <f t="shared" si="132"/>
        <v>44.695000000000007</v>
      </c>
      <c r="DH17" s="148">
        <f t="shared" si="133"/>
        <v>6.4860949999999997</v>
      </c>
      <c r="DI17" s="148">
        <f t="shared" si="134"/>
        <v>44.431484999999995</v>
      </c>
      <c r="DJ17" s="147">
        <v>1645</v>
      </c>
      <c r="DK17" s="145">
        <v>93.5</v>
      </c>
      <c r="DL17" s="146">
        <v>59.2</v>
      </c>
      <c r="DM17" s="148">
        <f t="shared" si="72"/>
        <v>55.352000000000004</v>
      </c>
      <c r="DN17" s="146">
        <v>115</v>
      </c>
      <c r="DO17" s="152">
        <f t="shared" si="73"/>
        <v>2.0776123717300186</v>
      </c>
      <c r="DP17" s="148">
        <f t="shared" si="74"/>
        <v>6.5449999999999999</v>
      </c>
      <c r="DQ17" s="148">
        <f t="shared" si="135"/>
        <v>44.695000000000007</v>
      </c>
      <c r="DR17" s="148">
        <f t="shared" si="136"/>
        <v>6.4860949999999997</v>
      </c>
      <c r="DS17" s="148">
        <f t="shared" si="137"/>
        <v>44.431484999999995</v>
      </c>
      <c r="DT17" s="147">
        <v>1689</v>
      </c>
      <c r="DU17" s="145">
        <v>95</v>
      </c>
      <c r="DV17" s="146">
        <v>59.5</v>
      </c>
      <c r="DW17" s="148">
        <f t="shared" si="75"/>
        <v>56.524999999999999</v>
      </c>
      <c r="DX17" s="146">
        <v>115</v>
      </c>
      <c r="DY17" s="152">
        <f t="shared" si="76"/>
        <v>2.0344980097302079</v>
      </c>
      <c r="DZ17" s="148">
        <f t="shared" si="77"/>
        <v>6.6499999999999995</v>
      </c>
      <c r="EA17" s="148">
        <f t="shared" si="138"/>
        <v>54.389999999999993</v>
      </c>
      <c r="EB17" s="148">
        <f t="shared" si="139"/>
        <v>6.5901499999999995</v>
      </c>
      <c r="EC17" s="148">
        <f t="shared" si="140"/>
        <v>54.100340000000003</v>
      </c>
      <c r="ED17" s="149">
        <v>1625</v>
      </c>
      <c r="EE17" s="145">
        <v>96.3</v>
      </c>
      <c r="EF17" s="146">
        <v>58.9</v>
      </c>
      <c r="EG17" s="148">
        <f t="shared" si="78"/>
        <v>56.720699999999994</v>
      </c>
      <c r="EH17" s="146">
        <v>115</v>
      </c>
      <c r="EI17" s="152">
        <f t="shared" si="79"/>
        <v>2.0274785043202925</v>
      </c>
      <c r="EJ17" s="148">
        <f t="shared" si="80"/>
        <v>6.7409999999999997</v>
      </c>
      <c r="EK17" s="148">
        <f t="shared" si="141"/>
        <v>51.530500000000004</v>
      </c>
      <c r="EL17" s="148">
        <f t="shared" si="142"/>
        <v>6.6803309999999998</v>
      </c>
      <c r="EM17" s="148">
        <f t="shared" si="143"/>
        <v>51.245225500000004</v>
      </c>
      <c r="EN17" s="147">
        <v>1605</v>
      </c>
      <c r="EO17" s="145">
        <v>95.3</v>
      </c>
      <c r="EP17" s="146">
        <v>59.4</v>
      </c>
      <c r="EQ17" s="148">
        <f t="shared" si="81"/>
        <v>56.608199999999997</v>
      </c>
      <c r="ER17" s="146">
        <v>115</v>
      </c>
      <c r="ES17" s="152">
        <f t="shared" si="82"/>
        <v>2.0315078027564915</v>
      </c>
      <c r="ET17" s="148">
        <f t="shared" si="83"/>
        <v>6.6709999999999994</v>
      </c>
      <c r="EU17" s="148">
        <f t="shared" si="144"/>
        <v>53.69</v>
      </c>
      <c r="EV17" s="148">
        <f t="shared" si="145"/>
        <v>6.6109609999999996</v>
      </c>
      <c r="EW17" s="148">
        <f t="shared" si="146"/>
        <v>53.400361000000004</v>
      </c>
      <c r="EX17" s="149">
        <v>1611</v>
      </c>
      <c r="EY17" s="145"/>
      <c r="EZ17" s="146"/>
      <c r="FA17" s="148">
        <f t="shared" si="84"/>
        <v>0</v>
      </c>
      <c r="FB17" s="146"/>
      <c r="FC17" s="152" t="e">
        <f t="shared" si="85"/>
        <v>#DIV/0!</v>
      </c>
      <c r="FD17" s="148">
        <f t="shared" si="86"/>
        <v>0</v>
      </c>
      <c r="FE17" s="148">
        <f t="shared" si="147"/>
        <v>0</v>
      </c>
      <c r="FF17" s="148">
        <f t="shared" si="148"/>
        <v>0</v>
      </c>
      <c r="FG17" s="148">
        <f t="shared" si="149"/>
        <v>0</v>
      </c>
      <c r="FH17" s="147"/>
      <c r="FI17" s="145"/>
      <c r="FJ17" s="146"/>
      <c r="FK17" s="148">
        <f t="shared" si="87"/>
        <v>0</v>
      </c>
      <c r="FL17" s="146">
        <v>120</v>
      </c>
      <c r="FM17" s="152" t="e">
        <f t="shared" si="88"/>
        <v>#DIV/0!</v>
      </c>
      <c r="FN17" s="148">
        <f t="shared" si="89"/>
        <v>0</v>
      </c>
      <c r="FO17" s="148">
        <f t="shared" si="150"/>
        <v>0</v>
      </c>
      <c r="FP17" s="148">
        <f t="shared" si="151"/>
        <v>0</v>
      </c>
      <c r="FQ17" s="148">
        <f t="shared" si="152"/>
        <v>0</v>
      </c>
      <c r="FR17" s="147"/>
      <c r="FS17" s="145"/>
      <c r="FT17" s="146"/>
      <c r="FU17" s="148">
        <f t="shared" si="90"/>
        <v>0</v>
      </c>
      <c r="FV17" s="146"/>
      <c r="FW17" s="152" t="e">
        <f t="shared" si="91"/>
        <v>#DIV/0!</v>
      </c>
      <c r="FX17" s="148">
        <f t="shared" si="92"/>
        <v>0</v>
      </c>
      <c r="FY17" s="148">
        <f t="shared" si="153"/>
        <v>0</v>
      </c>
      <c r="FZ17" s="148">
        <f t="shared" si="154"/>
        <v>0</v>
      </c>
      <c r="GA17" s="148">
        <f t="shared" si="155"/>
        <v>0</v>
      </c>
      <c r="GB17" s="147"/>
      <c r="GC17" s="145"/>
      <c r="GD17" s="146"/>
      <c r="GE17" s="148">
        <f t="shared" si="93"/>
        <v>0</v>
      </c>
      <c r="GF17" s="146"/>
      <c r="GG17" s="152" t="e">
        <f t="shared" si="94"/>
        <v>#DIV/0!</v>
      </c>
      <c r="GH17" s="148">
        <f t="shared" si="95"/>
        <v>0</v>
      </c>
      <c r="GI17" s="148">
        <f t="shared" si="156"/>
        <v>0</v>
      </c>
      <c r="GJ17" s="148">
        <f t="shared" si="157"/>
        <v>0</v>
      </c>
      <c r="GK17" s="148">
        <f t="shared" si="158"/>
        <v>0</v>
      </c>
      <c r="GL17" s="147"/>
      <c r="GM17" s="145"/>
      <c r="GN17" s="146"/>
      <c r="GO17" s="148">
        <f t="shared" si="96"/>
        <v>0</v>
      </c>
      <c r="GP17" s="146"/>
      <c r="GQ17" s="152" t="e">
        <f t="shared" si="97"/>
        <v>#DIV/0!</v>
      </c>
      <c r="GR17" s="148">
        <f t="shared" si="98"/>
        <v>0</v>
      </c>
      <c r="GS17" s="148">
        <f t="shared" si="159"/>
        <v>0</v>
      </c>
      <c r="GT17" s="148">
        <f t="shared" si="160"/>
        <v>0</v>
      </c>
      <c r="GU17" s="148">
        <f t="shared" si="161"/>
        <v>0</v>
      </c>
      <c r="GV17" s="147"/>
      <c r="GW17" s="145"/>
      <c r="GX17" s="146"/>
      <c r="GY17" s="148">
        <f t="shared" si="99"/>
        <v>0</v>
      </c>
      <c r="GZ17" s="146"/>
      <c r="HA17" s="152" t="e">
        <f t="shared" si="100"/>
        <v>#DIV/0!</v>
      </c>
      <c r="HB17" s="148">
        <f t="shared" si="101"/>
        <v>0</v>
      </c>
      <c r="HC17" s="148">
        <f t="shared" si="162"/>
        <v>0</v>
      </c>
      <c r="HD17" s="148">
        <f t="shared" si="163"/>
        <v>0</v>
      </c>
      <c r="HE17" s="148">
        <f t="shared" si="164"/>
        <v>0</v>
      </c>
      <c r="HF17" s="147"/>
      <c r="HG17" s="145"/>
      <c r="HH17" s="146"/>
      <c r="HI17" s="148"/>
      <c r="HJ17" s="146"/>
      <c r="HK17" s="152"/>
      <c r="HL17" s="148"/>
      <c r="HM17" s="148"/>
      <c r="HN17" s="148"/>
      <c r="HO17" s="148"/>
      <c r="HP17" s="147"/>
      <c r="HQ17" s="145"/>
      <c r="HR17" s="146"/>
      <c r="HS17" s="148"/>
      <c r="HT17" s="146"/>
      <c r="HU17" s="152"/>
      <c r="HV17" s="148"/>
      <c r="HW17" s="148"/>
      <c r="HX17" s="148"/>
      <c r="HY17" s="148"/>
      <c r="HZ17" s="147"/>
      <c r="IA17" s="145"/>
      <c r="IB17" s="146"/>
      <c r="IC17" s="148"/>
      <c r="ID17" s="146"/>
      <c r="IE17" s="152"/>
      <c r="IF17" s="148"/>
      <c r="IG17" s="148"/>
      <c r="IH17" s="148"/>
      <c r="II17" s="148"/>
      <c r="IJ17" s="147"/>
      <c r="IK17" s="145"/>
      <c r="IL17" s="146"/>
      <c r="IM17" s="148"/>
      <c r="IN17" s="146"/>
      <c r="IO17" s="152"/>
      <c r="IP17" s="148"/>
      <c r="IQ17" s="148"/>
      <c r="IR17" s="148"/>
      <c r="IS17" s="148"/>
      <c r="IT17" s="147"/>
      <c r="IU17" s="145"/>
      <c r="IV17" s="146"/>
      <c r="IW17" s="148"/>
      <c r="IX17" s="146"/>
      <c r="IY17" s="152"/>
      <c r="IZ17" s="148"/>
      <c r="JA17" s="148"/>
      <c r="JB17" s="148"/>
      <c r="JC17" s="148"/>
      <c r="JD17" s="147"/>
      <c r="JE17" s="145"/>
      <c r="JG17" s="148"/>
      <c r="JH17" s="146"/>
      <c r="JI17" s="152"/>
      <c r="JJ17" s="148"/>
      <c r="JK17" s="148"/>
      <c r="JL17" s="148"/>
      <c r="JM17" s="148"/>
      <c r="JN17" s="147"/>
      <c r="JO17" s="145"/>
      <c r="JP17" s="146"/>
      <c r="JQ17" s="148"/>
      <c r="JR17" s="146"/>
      <c r="JS17" s="152"/>
      <c r="JT17" s="148"/>
      <c r="JU17" s="148"/>
      <c r="JV17" s="148"/>
      <c r="JW17" s="148"/>
      <c r="JX17" s="147"/>
      <c r="JY17" s="145"/>
      <c r="JZ17" s="146"/>
      <c r="KA17" s="148"/>
      <c r="KB17" s="146"/>
      <c r="KC17" s="152"/>
      <c r="KD17" s="148"/>
      <c r="KE17" s="148"/>
      <c r="KF17" s="148"/>
      <c r="KG17" s="148"/>
      <c r="KH17" s="147"/>
      <c r="KI17" s="145"/>
      <c r="KJ17" s="146"/>
      <c r="KK17" s="148"/>
      <c r="KL17" s="146"/>
      <c r="KM17" s="152"/>
      <c r="KN17" s="148"/>
      <c r="KO17" s="148"/>
      <c r="KP17" s="148"/>
      <c r="KQ17" s="148"/>
      <c r="KR17" s="147"/>
      <c r="KS17" s="145"/>
      <c r="KT17" s="146"/>
      <c r="KU17" s="148"/>
      <c r="KV17" s="146"/>
      <c r="KW17" s="152"/>
      <c r="KX17" s="148"/>
      <c r="KY17" s="148"/>
      <c r="KZ17" s="148"/>
      <c r="LA17" s="148"/>
      <c r="LB17" s="147"/>
      <c r="LC17" s="145"/>
      <c r="LD17" s="146"/>
      <c r="LE17" s="148"/>
      <c r="LF17" s="146"/>
      <c r="LG17" s="152"/>
      <c r="LH17" s="148"/>
      <c r="LI17" s="148"/>
      <c r="LJ17" s="148"/>
      <c r="LK17" s="148"/>
      <c r="LL17" s="147"/>
      <c r="LM17" s="145"/>
      <c r="LN17" s="146"/>
      <c r="LO17" s="148"/>
      <c r="LP17" s="146"/>
      <c r="LQ17" s="152"/>
      <c r="LR17" s="148"/>
      <c r="LS17" s="148"/>
      <c r="LT17" s="148"/>
      <c r="LU17" s="148"/>
      <c r="LV17" s="147"/>
      <c r="LW17" s="145"/>
      <c r="LX17" s="146"/>
      <c r="LY17" s="148"/>
      <c r="LZ17" s="146"/>
      <c r="MA17" s="152"/>
      <c r="MB17" s="148"/>
      <c r="MC17" s="148"/>
      <c r="MD17" s="148"/>
      <c r="ME17" s="148"/>
      <c r="MF17" s="147"/>
      <c r="MG17" s="145"/>
      <c r="MH17" s="146"/>
      <c r="MI17" s="148"/>
      <c r="MJ17" s="146"/>
      <c r="MK17" s="152"/>
      <c r="ML17" s="148"/>
      <c r="MM17" s="148"/>
      <c r="MN17" s="148"/>
      <c r="MO17" s="148"/>
      <c r="MP17" s="147"/>
      <c r="MQ17" s="145"/>
      <c r="MR17" s="146"/>
      <c r="MS17" s="148"/>
      <c r="MT17" s="146"/>
      <c r="MU17" s="152"/>
      <c r="MV17" s="148"/>
      <c r="MW17" s="148"/>
      <c r="MX17" s="148"/>
      <c r="MY17" s="148"/>
      <c r="MZ17" s="147"/>
      <c r="NA17" s="145"/>
      <c r="NB17" s="146"/>
      <c r="NC17" s="148"/>
      <c r="ND17" s="146"/>
      <c r="NE17" s="152"/>
      <c r="NF17" s="148"/>
      <c r="NG17" s="148"/>
      <c r="NH17" s="148"/>
      <c r="NI17" s="148"/>
      <c r="NJ17" s="147"/>
      <c r="NK17" s="145"/>
      <c r="NL17" s="146"/>
      <c r="NM17" s="148"/>
      <c r="NN17" s="146"/>
      <c r="NO17" s="152"/>
      <c r="NP17" s="148"/>
      <c r="NQ17" s="148"/>
      <c r="NR17" s="148"/>
      <c r="NS17" s="148"/>
      <c r="NT17" s="147"/>
      <c r="NU17" s="145"/>
      <c r="NV17" s="146"/>
      <c r="NW17" s="148"/>
      <c r="NX17" s="146"/>
      <c r="NY17" s="152"/>
      <c r="NZ17" s="148"/>
      <c r="OA17" s="148"/>
      <c r="OB17" s="148"/>
      <c r="OC17" s="148"/>
      <c r="OD17" s="147"/>
      <c r="OE17" s="145"/>
      <c r="OF17" s="146"/>
      <c r="OG17" s="148"/>
      <c r="OH17" s="146"/>
      <c r="OI17" s="152"/>
      <c r="OJ17" s="148"/>
      <c r="OK17" s="148"/>
      <c r="OL17" s="148"/>
      <c r="OM17" s="148"/>
      <c r="ON17" s="147"/>
      <c r="OO17" s="145"/>
      <c r="OP17" s="146"/>
      <c r="OQ17" s="148"/>
      <c r="OR17" s="146"/>
      <c r="OS17" s="152"/>
      <c r="OT17" s="148"/>
      <c r="OU17" s="148"/>
      <c r="OV17" s="148"/>
      <c r="OW17" s="148"/>
      <c r="OX17" s="147"/>
      <c r="OY17" s="145"/>
      <c r="OZ17" s="146"/>
      <c r="PA17" s="148"/>
      <c r="PB17" s="146"/>
      <c r="PC17" s="152"/>
      <c r="PD17" s="148"/>
      <c r="PE17" s="148"/>
      <c r="PF17" s="148"/>
      <c r="PG17" s="148"/>
      <c r="PH17" s="147"/>
      <c r="PI17" s="145"/>
      <c r="PJ17" s="146"/>
      <c r="PK17" s="148"/>
      <c r="PL17" s="146"/>
      <c r="PM17" s="152"/>
      <c r="PN17" s="148"/>
      <c r="PO17" s="148"/>
      <c r="PP17" s="148"/>
      <c r="PQ17" s="148"/>
      <c r="PR17" s="147"/>
      <c r="PS17" s="145"/>
      <c r="PT17" s="146"/>
      <c r="PU17" s="148"/>
      <c r="PV17" s="146"/>
      <c r="PW17" s="152"/>
      <c r="PX17" s="148"/>
      <c r="PY17" s="148"/>
      <c r="PZ17" s="148"/>
      <c r="QA17" s="148"/>
      <c r="QB17" s="147"/>
      <c r="QC17" s="145"/>
      <c r="QD17" s="146"/>
      <c r="QE17" s="148"/>
      <c r="QF17" s="146"/>
      <c r="QG17" s="152"/>
      <c r="QH17" s="148"/>
      <c r="QI17" s="148"/>
      <c r="QJ17" s="148"/>
      <c r="QK17" s="148"/>
      <c r="QL17" s="147"/>
      <c r="QM17" s="145"/>
      <c r="QN17" s="146"/>
      <c r="QO17" s="148"/>
      <c r="QP17" s="146"/>
      <c r="QQ17" s="152"/>
      <c r="QR17" s="148"/>
      <c r="QS17" s="148"/>
      <c r="QT17" s="148"/>
      <c r="QU17" s="148"/>
      <c r="QV17" s="147"/>
      <c r="QW17" s="145"/>
    </row>
    <row r="18" spans="1:465" s="138" customFormat="1" x14ac:dyDescent="0.25">
      <c r="B18" s="139">
        <f t="shared" si="37"/>
        <v>29</v>
      </c>
      <c r="C18" s="139">
        <v>0.1</v>
      </c>
      <c r="D18" s="139">
        <f t="shared" si="38"/>
        <v>0.99999999999999989</v>
      </c>
      <c r="E18" s="140">
        <v>94.2</v>
      </c>
      <c r="F18" s="151">
        <v>58.9</v>
      </c>
      <c r="G18" s="151">
        <f t="shared" si="39"/>
        <v>55.483800000000002</v>
      </c>
      <c r="H18" s="141">
        <v>125</v>
      </c>
      <c r="I18" s="150">
        <f t="shared" si="40"/>
        <v>2.2529098583730747</v>
      </c>
      <c r="J18" s="151">
        <f t="shared" si="44"/>
        <v>6.5940000000000003</v>
      </c>
      <c r="K18" s="151">
        <f t="shared" si="102"/>
        <v>52.716999999999999</v>
      </c>
      <c r="L18" s="151">
        <f t="shared" si="103"/>
        <v>6.52806</v>
      </c>
      <c r="M18" s="151">
        <f t="shared" si="104"/>
        <v>52.382070999999996</v>
      </c>
      <c r="N18" s="142">
        <v>1875</v>
      </c>
      <c r="O18" s="140">
        <v>94.2</v>
      </c>
      <c r="P18" s="151">
        <v>58.9</v>
      </c>
      <c r="Q18" s="151">
        <f t="shared" si="41"/>
        <v>55.483800000000002</v>
      </c>
      <c r="R18" s="141">
        <v>125</v>
      </c>
      <c r="S18" s="150">
        <f t="shared" si="42"/>
        <v>2.2529098583730747</v>
      </c>
      <c r="T18" s="151">
        <f t="shared" si="45"/>
        <v>6.5940000000000003</v>
      </c>
      <c r="U18" s="151">
        <f t="shared" si="105"/>
        <v>52.716999999999999</v>
      </c>
      <c r="V18" s="151">
        <f t="shared" si="106"/>
        <v>6.52806</v>
      </c>
      <c r="W18" s="151">
        <f t="shared" si="107"/>
        <v>52.382070999999996</v>
      </c>
      <c r="X18" s="142">
        <v>1875</v>
      </c>
      <c r="Y18" s="140">
        <v>94.1</v>
      </c>
      <c r="Z18" s="141">
        <v>60.2</v>
      </c>
      <c r="AA18" s="151">
        <f t="shared" si="46"/>
        <v>56.648200000000003</v>
      </c>
      <c r="AB18" s="141">
        <v>125</v>
      </c>
      <c r="AC18" s="150">
        <f t="shared" si="47"/>
        <v>2.2066014454122107</v>
      </c>
      <c r="AD18" s="151">
        <f t="shared" si="48"/>
        <v>6.5869999999999997</v>
      </c>
      <c r="AE18" s="151">
        <f t="shared" si="108"/>
        <v>52.716999999999999</v>
      </c>
      <c r="AF18" s="151">
        <f t="shared" si="109"/>
        <v>6.5211299999999994</v>
      </c>
      <c r="AG18" s="151">
        <f t="shared" si="110"/>
        <v>52.382084999999996</v>
      </c>
      <c r="AH18" s="142">
        <v>1918</v>
      </c>
      <c r="AI18" s="140">
        <v>94.9</v>
      </c>
      <c r="AJ18" s="141">
        <v>61.4</v>
      </c>
      <c r="AK18" s="151">
        <f t="shared" si="49"/>
        <v>58.268599999999999</v>
      </c>
      <c r="AL18" s="141">
        <v>125</v>
      </c>
      <c r="AM18" s="150">
        <f t="shared" si="50"/>
        <v>2.1452377438277219</v>
      </c>
      <c r="AN18" s="151">
        <f t="shared" si="51"/>
        <v>6.6430000000000007</v>
      </c>
      <c r="AO18" s="151">
        <f t="shared" si="111"/>
        <v>59.374000000000002</v>
      </c>
      <c r="AP18" s="151">
        <f t="shared" si="112"/>
        <v>6.5765700000000002</v>
      </c>
      <c r="AQ18" s="151">
        <f t="shared" si="113"/>
        <v>59.020577000000003</v>
      </c>
      <c r="AR18" s="143">
        <v>1841</v>
      </c>
      <c r="AS18" s="140">
        <v>94.7</v>
      </c>
      <c r="AT18" s="141">
        <v>61.2</v>
      </c>
      <c r="AU18" s="151">
        <f t="shared" si="52"/>
        <v>57.956400000000009</v>
      </c>
      <c r="AV18" s="141">
        <v>125</v>
      </c>
      <c r="AW18" s="150">
        <f t="shared" si="53"/>
        <v>2.1567937276987523</v>
      </c>
      <c r="AX18" s="151">
        <f t="shared" si="54"/>
        <v>6.6290000000000004</v>
      </c>
      <c r="AY18" s="151">
        <f t="shared" si="114"/>
        <v>58.953999999999994</v>
      </c>
      <c r="AZ18" s="151">
        <f t="shared" si="115"/>
        <v>6.56271</v>
      </c>
      <c r="BA18" s="151">
        <f t="shared" si="116"/>
        <v>58.601886000000007</v>
      </c>
      <c r="BB18" s="143">
        <v>1841</v>
      </c>
      <c r="BC18" s="140">
        <v>95.5</v>
      </c>
      <c r="BD18" s="141">
        <v>60.5</v>
      </c>
      <c r="BE18" s="151">
        <f t="shared" si="55"/>
        <v>57.777499999999996</v>
      </c>
      <c r="BF18" s="141">
        <v>125</v>
      </c>
      <c r="BG18" s="150">
        <f t="shared" si="56"/>
        <v>2.1634719397689413</v>
      </c>
      <c r="BH18" s="151">
        <f t="shared" si="57"/>
        <v>6.6849999999999996</v>
      </c>
      <c r="BI18" s="151">
        <f t="shared" si="117"/>
        <v>62.335000000000008</v>
      </c>
      <c r="BJ18" s="151">
        <f t="shared" si="118"/>
        <v>6.61815</v>
      </c>
      <c r="BK18" s="151">
        <f t="shared" si="119"/>
        <v>61.975550000000005</v>
      </c>
      <c r="BL18" s="142">
        <v>1900.0000357627869</v>
      </c>
      <c r="BM18" s="140">
        <v>95</v>
      </c>
      <c r="BN18" s="141">
        <v>60.7</v>
      </c>
      <c r="BO18" s="151">
        <f t="shared" si="58"/>
        <v>57.664999999999999</v>
      </c>
      <c r="BP18" s="141">
        <v>125</v>
      </c>
      <c r="BQ18" s="150">
        <f t="shared" si="59"/>
        <v>2.1676927078817307</v>
      </c>
      <c r="BR18" s="151">
        <f t="shared" si="60"/>
        <v>6.6499999999999995</v>
      </c>
      <c r="BS18" s="151">
        <f t="shared" si="120"/>
        <v>53.97</v>
      </c>
      <c r="BT18" s="151">
        <f t="shared" si="121"/>
        <v>6.583499999999999</v>
      </c>
      <c r="BU18" s="151">
        <f t="shared" si="122"/>
        <v>53.628820000000005</v>
      </c>
      <c r="BV18" s="143">
        <v>1820</v>
      </c>
      <c r="BW18" s="140">
        <v>95.9</v>
      </c>
      <c r="BX18" s="141">
        <v>61</v>
      </c>
      <c r="BY18" s="151">
        <f t="shared" si="61"/>
        <v>58.499000000000002</v>
      </c>
      <c r="BZ18" s="141">
        <v>125</v>
      </c>
      <c r="CA18" s="150">
        <f t="shared" si="62"/>
        <v>2.1367886630540691</v>
      </c>
      <c r="CB18" s="151">
        <f t="shared" si="63"/>
        <v>6.713000000000001</v>
      </c>
      <c r="CC18" s="151">
        <f t="shared" si="123"/>
        <v>60.234999999999999</v>
      </c>
      <c r="CD18" s="151">
        <f t="shared" si="124"/>
        <v>6.6458700000000013</v>
      </c>
      <c r="CE18" s="151">
        <f t="shared" si="125"/>
        <v>59.877160000000003</v>
      </c>
      <c r="CF18" s="142">
        <v>1818</v>
      </c>
      <c r="CG18" s="140">
        <v>96.3</v>
      </c>
      <c r="CH18" s="141">
        <v>58.8</v>
      </c>
      <c r="CI18" s="151">
        <f t="shared" si="64"/>
        <v>56.624399999999994</v>
      </c>
      <c r="CJ18" s="141">
        <v>125</v>
      </c>
      <c r="CK18" s="150">
        <f t="shared" si="65"/>
        <v>2.2075289097986031</v>
      </c>
      <c r="CL18" s="151">
        <f t="shared" si="66"/>
        <v>6.7409999999999997</v>
      </c>
      <c r="CM18" s="151">
        <f t="shared" si="126"/>
        <v>63.609000000000002</v>
      </c>
      <c r="CN18" s="151">
        <f t="shared" si="127"/>
        <v>6.6735899999999999</v>
      </c>
      <c r="CO18" s="151">
        <f t="shared" si="128"/>
        <v>63.243866000000004</v>
      </c>
      <c r="CP18" s="142">
        <v>1870</v>
      </c>
      <c r="CQ18" s="140">
        <v>93.9</v>
      </c>
      <c r="CR18" s="141">
        <v>59.7</v>
      </c>
      <c r="CS18" s="151">
        <f t="shared" si="67"/>
        <v>56.058300000000003</v>
      </c>
      <c r="CT18" s="141">
        <v>115</v>
      </c>
      <c r="CU18" s="150">
        <f t="shared" si="68"/>
        <v>2.051435737437632</v>
      </c>
      <c r="CV18" s="151">
        <f t="shared" si="69"/>
        <v>6.5730000000000004</v>
      </c>
      <c r="CW18" s="151">
        <f t="shared" si="129"/>
        <v>51.268000000000008</v>
      </c>
      <c r="CX18" s="151">
        <f t="shared" si="130"/>
        <v>6.5072700000000001</v>
      </c>
      <c r="CY18" s="151">
        <f t="shared" si="131"/>
        <v>50.938754999999993</v>
      </c>
      <c r="CZ18" s="142">
        <v>1699</v>
      </c>
      <c r="DA18" s="140">
        <v>93.9</v>
      </c>
      <c r="DB18" s="141">
        <v>57.6</v>
      </c>
      <c r="DC18" s="151">
        <f t="shared" si="70"/>
        <v>54.086400000000005</v>
      </c>
      <c r="DD18" s="138">
        <v>115</v>
      </c>
      <c r="DE18" s="150">
        <f t="shared" si="43"/>
        <v>2.1262276653650454</v>
      </c>
      <c r="DF18" s="151">
        <f t="shared" si="71"/>
        <v>6.5730000000000004</v>
      </c>
      <c r="DG18" s="151">
        <f t="shared" si="132"/>
        <v>51.268000000000008</v>
      </c>
      <c r="DH18" s="151">
        <f t="shared" si="133"/>
        <v>6.5072700000000001</v>
      </c>
      <c r="DI18" s="151">
        <f t="shared" si="134"/>
        <v>50.938754999999993</v>
      </c>
      <c r="DJ18" s="142">
        <v>1649</v>
      </c>
      <c r="DK18" s="140">
        <v>93.9</v>
      </c>
      <c r="DL18" s="141">
        <v>59.7</v>
      </c>
      <c r="DM18" s="151">
        <f t="shared" si="72"/>
        <v>56.058300000000003</v>
      </c>
      <c r="DN18" s="141">
        <v>115</v>
      </c>
      <c r="DO18" s="150">
        <f t="shared" si="73"/>
        <v>2.051435737437632</v>
      </c>
      <c r="DP18" s="151">
        <f t="shared" si="74"/>
        <v>6.5730000000000004</v>
      </c>
      <c r="DQ18" s="151">
        <f t="shared" si="135"/>
        <v>51.268000000000008</v>
      </c>
      <c r="DR18" s="151">
        <f t="shared" si="136"/>
        <v>6.5072700000000001</v>
      </c>
      <c r="DS18" s="151">
        <f t="shared" si="137"/>
        <v>50.938754999999993</v>
      </c>
      <c r="DT18" s="142">
        <v>1699</v>
      </c>
      <c r="DU18" s="140">
        <v>95</v>
      </c>
      <c r="DV18" s="141">
        <v>60</v>
      </c>
      <c r="DW18" s="151">
        <f t="shared" si="75"/>
        <v>57</v>
      </c>
      <c r="DX18" s="141">
        <v>115</v>
      </c>
      <c r="DY18" s="150">
        <f t="shared" si="76"/>
        <v>2.0175438596491229</v>
      </c>
      <c r="DZ18" s="151">
        <f t="shared" si="77"/>
        <v>6.6499999999999995</v>
      </c>
      <c r="EA18" s="151">
        <f t="shared" si="138"/>
        <v>61.039999999999992</v>
      </c>
      <c r="EB18" s="151">
        <f t="shared" si="139"/>
        <v>6.583499999999999</v>
      </c>
      <c r="EC18" s="151">
        <f t="shared" si="140"/>
        <v>60.683840000000004</v>
      </c>
      <c r="ED18" s="143">
        <v>1635</v>
      </c>
      <c r="EE18" s="140">
        <v>96.4</v>
      </c>
      <c r="EF18" s="141">
        <v>59.5</v>
      </c>
      <c r="EG18" s="151">
        <f t="shared" si="78"/>
        <v>57.358000000000004</v>
      </c>
      <c r="EH18" s="141">
        <v>115</v>
      </c>
      <c r="EI18" s="150">
        <f t="shared" si="79"/>
        <v>2.0049513581366156</v>
      </c>
      <c r="EJ18" s="151">
        <f t="shared" si="80"/>
        <v>6.7480000000000002</v>
      </c>
      <c r="EK18" s="151">
        <f t="shared" si="141"/>
        <v>58.278500000000001</v>
      </c>
      <c r="EL18" s="151">
        <f t="shared" si="142"/>
        <v>6.6805200000000005</v>
      </c>
      <c r="EM18" s="151">
        <f t="shared" si="143"/>
        <v>57.925745500000005</v>
      </c>
      <c r="EN18" s="142">
        <v>1615</v>
      </c>
      <c r="EO18" s="140">
        <v>95.4</v>
      </c>
      <c r="EP18" s="141">
        <v>60</v>
      </c>
      <c r="EQ18" s="151">
        <f t="shared" si="81"/>
        <v>57.24</v>
      </c>
      <c r="ER18" s="141">
        <v>115</v>
      </c>
      <c r="ES18" s="150">
        <f t="shared" si="82"/>
        <v>2.0090845562543675</v>
      </c>
      <c r="ET18" s="151">
        <f t="shared" si="83"/>
        <v>6.6780000000000008</v>
      </c>
      <c r="EU18" s="151">
        <f t="shared" si="144"/>
        <v>60.367999999999995</v>
      </c>
      <c r="EV18" s="151">
        <f t="shared" si="145"/>
        <v>6.6112200000000003</v>
      </c>
      <c r="EW18" s="151">
        <f t="shared" si="146"/>
        <v>60.011581000000007</v>
      </c>
      <c r="EX18" s="143">
        <v>1621</v>
      </c>
      <c r="EY18" s="140"/>
      <c r="EZ18" s="141"/>
      <c r="FA18" s="151">
        <f t="shared" si="84"/>
        <v>0</v>
      </c>
      <c r="FB18" s="141"/>
      <c r="FC18" s="150" t="e">
        <f t="shared" si="85"/>
        <v>#DIV/0!</v>
      </c>
      <c r="FD18" s="151">
        <f t="shared" si="86"/>
        <v>0</v>
      </c>
      <c r="FE18" s="151">
        <f t="shared" si="147"/>
        <v>0</v>
      </c>
      <c r="FF18" s="151">
        <f t="shared" si="148"/>
        <v>0</v>
      </c>
      <c r="FG18" s="151">
        <f t="shared" si="149"/>
        <v>0</v>
      </c>
      <c r="FH18" s="142"/>
      <c r="FI18" s="140"/>
      <c r="FJ18" s="141"/>
      <c r="FK18" s="151">
        <f t="shared" si="87"/>
        <v>0</v>
      </c>
      <c r="FL18" s="141">
        <v>120</v>
      </c>
      <c r="FM18" s="150" t="e">
        <f t="shared" si="88"/>
        <v>#DIV/0!</v>
      </c>
      <c r="FN18" s="151">
        <f t="shared" si="89"/>
        <v>0</v>
      </c>
      <c r="FO18" s="151">
        <f t="shared" si="150"/>
        <v>0</v>
      </c>
      <c r="FP18" s="151">
        <f t="shared" si="151"/>
        <v>0</v>
      </c>
      <c r="FQ18" s="151">
        <f t="shared" si="152"/>
        <v>0</v>
      </c>
      <c r="FR18" s="142"/>
      <c r="FS18" s="140"/>
      <c r="FT18" s="141"/>
      <c r="FU18" s="151">
        <f t="shared" si="90"/>
        <v>0</v>
      </c>
      <c r="FV18" s="141"/>
      <c r="FW18" s="150" t="e">
        <f t="shared" si="91"/>
        <v>#DIV/0!</v>
      </c>
      <c r="FX18" s="151">
        <f t="shared" si="92"/>
        <v>0</v>
      </c>
      <c r="FY18" s="151">
        <f t="shared" si="153"/>
        <v>0</v>
      </c>
      <c r="FZ18" s="151">
        <f t="shared" si="154"/>
        <v>0</v>
      </c>
      <c r="GA18" s="151">
        <f t="shared" si="155"/>
        <v>0</v>
      </c>
      <c r="GB18" s="142"/>
      <c r="GC18" s="140"/>
      <c r="GD18" s="141"/>
      <c r="GE18" s="151">
        <f t="shared" si="93"/>
        <v>0</v>
      </c>
      <c r="GF18" s="141"/>
      <c r="GG18" s="150" t="e">
        <f t="shared" si="94"/>
        <v>#DIV/0!</v>
      </c>
      <c r="GH18" s="151">
        <f t="shared" si="95"/>
        <v>0</v>
      </c>
      <c r="GI18" s="151">
        <f t="shared" si="156"/>
        <v>0</v>
      </c>
      <c r="GJ18" s="151">
        <f t="shared" si="157"/>
        <v>0</v>
      </c>
      <c r="GK18" s="151">
        <f t="shared" si="158"/>
        <v>0</v>
      </c>
      <c r="GL18" s="142"/>
      <c r="GM18" s="140"/>
      <c r="GN18" s="141"/>
      <c r="GO18" s="151">
        <f t="shared" si="96"/>
        <v>0</v>
      </c>
      <c r="GP18" s="141"/>
      <c r="GQ18" s="150" t="e">
        <f t="shared" si="97"/>
        <v>#DIV/0!</v>
      </c>
      <c r="GR18" s="151">
        <f t="shared" si="98"/>
        <v>0</v>
      </c>
      <c r="GS18" s="151">
        <f t="shared" si="159"/>
        <v>0</v>
      </c>
      <c r="GT18" s="151">
        <f t="shared" si="160"/>
        <v>0</v>
      </c>
      <c r="GU18" s="151">
        <f t="shared" si="161"/>
        <v>0</v>
      </c>
      <c r="GV18" s="142"/>
      <c r="GW18" s="140"/>
      <c r="GX18" s="141"/>
      <c r="GY18" s="151">
        <f t="shared" si="99"/>
        <v>0</v>
      </c>
      <c r="GZ18" s="141"/>
      <c r="HA18" s="150" t="e">
        <f t="shared" si="100"/>
        <v>#DIV/0!</v>
      </c>
      <c r="HB18" s="151">
        <f t="shared" si="101"/>
        <v>0</v>
      </c>
      <c r="HC18" s="151">
        <f t="shared" si="162"/>
        <v>0</v>
      </c>
      <c r="HD18" s="151">
        <f t="shared" si="163"/>
        <v>0</v>
      </c>
      <c r="HE18" s="151">
        <f t="shared" si="164"/>
        <v>0</v>
      </c>
      <c r="HF18" s="142"/>
      <c r="HG18" s="140"/>
      <c r="HH18" s="141"/>
      <c r="HI18" s="151"/>
      <c r="HJ18" s="141"/>
      <c r="HK18" s="150"/>
      <c r="HL18" s="151"/>
      <c r="HM18" s="151"/>
      <c r="HN18" s="151"/>
      <c r="HO18" s="151"/>
      <c r="HP18" s="142"/>
      <c r="HQ18" s="140"/>
      <c r="HR18" s="141"/>
      <c r="HS18" s="151"/>
      <c r="HT18" s="141"/>
      <c r="HU18" s="150"/>
      <c r="HV18" s="151"/>
      <c r="HW18" s="151"/>
      <c r="HX18" s="151"/>
      <c r="HY18" s="151"/>
      <c r="HZ18" s="142"/>
      <c r="IA18" s="140"/>
      <c r="IB18" s="141"/>
      <c r="IC18" s="151"/>
      <c r="ID18" s="141"/>
      <c r="IE18" s="150"/>
      <c r="IF18" s="151"/>
      <c r="IG18" s="151"/>
      <c r="IH18" s="151"/>
      <c r="II18" s="151"/>
      <c r="IJ18" s="142"/>
      <c r="IK18" s="140"/>
      <c r="IL18" s="141"/>
      <c r="IM18" s="151"/>
      <c r="IN18" s="141"/>
      <c r="IO18" s="150"/>
      <c r="IP18" s="151"/>
      <c r="IQ18" s="151"/>
      <c r="IR18" s="151"/>
      <c r="IS18" s="151"/>
      <c r="IT18" s="142"/>
      <c r="IU18" s="140"/>
      <c r="IV18" s="141"/>
      <c r="IW18" s="151"/>
      <c r="IX18" s="141"/>
      <c r="IY18" s="150"/>
      <c r="IZ18" s="151"/>
      <c r="JA18" s="151"/>
      <c r="JB18" s="151"/>
      <c r="JC18" s="151"/>
      <c r="JD18" s="142"/>
      <c r="JE18" s="140"/>
      <c r="JG18" s="151"/>
      <c r="JH18" s="141"/>
      <c r="JI18" s="150"/>
      <c r="JJ18" s="151"/>
      <c r="JK18" s="151"/>
      <c r="JL18" s="151"/>
      <c r="JM18" s="151"/>
      <c r="JN18" s="142"/>
      <c r="JO18" s="140"/>
      <c r="JP18" s="141"/>
      <c r="JQ18" s="151"/>
      <c r="JR18" s="141"/>
      <c r="JS18" s="150"/>
      <c r="JT18" s="151"/>
      <c r="JU18" s="151"/>
      <c r="JV18" s="151"/>
      <c r="JW18" s="151"/>
      <c r="JX18" s="142"/>
      <c r="JY18" s="140"/>
      <c r="JZ18" s="141"/>
      <c r="KA18" s="151"/>
      <c r="KB18" s="141"/>
      <c r="KC18" s="150"/>
      <c r="KD18" s="151"/>
      <c r="KE18" s="151"/>
      <c r="KF18" s="151"/>
      <c r="KG18" s="151"/>
      <c r="KH18" s="142"/>
      <c r="KI18" s="140"/>
      <c r="KJ18" s="141"/>
      <c r="KK18" s="151"/>
      <c r="KL18" s="141"/>
      <c r="KM18" s="150"/>
      <c r="KN18" s="151"/>
      <c r="KO18" s="151"/>
      <c r="KP18" s="151"/>
      <c r="KQ18" s="151"/>
      <c r="KR18" s="142"/>
      <c r="KS18" s="140"/>
      <c r="KT18" s="141"/>
      <c r="KU18" s="151"/>
      <c r="KV18" s="141"/>
      <c r="KW18" s="150"/>
      <c r="KX18" s="151"/>
      <c r="KY18" s="151"/>
      <c r="KZ18" s="151"/>
      <c r="LA18" s="151"/>
      <c r="LB18" s="142"/>
      <c r="LC18" s="140"/>
      <c r="LD18" s="141"/>
      <c r="LE18" s="151"/>
      <c r="LF18" s="141"/>
      <c r="LG18" s="150"/>
      <c r="LH18" s="151"/>
      <c r="LI18" s="151"/>
      <c r="LJ18" s="151"/>
      <c r="LK18" s="151"/>
      <c r="LL18" s="142"/>
      <c r="LM18" s="140"/>
      <c r="LN18" s="141"/>
      <c r="LO18" s="151"/>
      <c r="LP18" s="141"/>
      <c r="LQ18" s="150"/>
      <c r="LR18" s="151"/>
      <c r="LS18" s="151"/>
      <c r="LT18" s="151"/>
      <c r="LU18" s="151"/>
      <c r="LV18" s="142"/>
      <c r="LW18" s="140"/>
      <c r="LX18" s="141"/>
      <c r="LY18" s="151"/>
      <c r="LZ18" s="141"/>
      <c r="MA18" s="150"/>
      <c r="MB18" s="151"/>
      <c r="MC18" s="151"/>
      <c r="MD18" s="151"/>
      <c r="ME18" s="151"/>
      <c r="MF18" s="142"/>
      <c r="MG18" s="140"/>
      <c r="MH18" s="141"/>
      <c r="MI18" s="151"/>
      <c r="MJ18" s="141"/>
      <c r="MK18" s="150"/>
      <c r="ML18" s="151"/>
      <c r="MM18" s="151"/>
      <c r="MN18" s="151"/>
      <c r="MO18" s="151"/>
      <c r="MP18" s="142"/>
      <c r="MQ18" s="140"/>
      <c r="MR18" s="141"/>
      <c r="MS18" s="151"/>
      <c r="MT18" s="141"/>
      <c r="MU18" s="150"/>
      <c r="MV18" s="151"/>
      <c r="MW18" s="151"/>
      <c r="MX18" s="151"/>
      <c r="MY18" s="151"/>
      <c r="MZ18" s="142"/>
      <c r="NA18" s="140"/>
      <c r="NB18" s="141"/>
      <c r="NC18" s="151"/>
      <c r="ND18" s="141"/>
      <c r="NE18" s="150"/>
      <c r="NF18" s="151"/>
      <c r="NG18" s="151"/>
      <c r="NH18" s="151"/>
      <c r="NI18" s="151"/>
      <c r="NJ18" s="142"/>
      <c r="NK18" s="140"/>
      <c r="NL18" s="141"/>
      <c r="NM18" s="151"/>
      <c r="NN18" s="141"/>
      <c r="NO18" s="150"/>
      <c r="NP18" s="151"/>
      <c r="NQ18" s="151"/>
      <c r="NR18" s="151"/>
      <c r="NS18" s="151"/>
      <c r="NT18" s="142"/>
      <c r="NU18" s="140"/>
      <c r="NV18" s="141"/>
      <c r="NW18" s="151"/>
      <c r="NX18" s="141"/>
      <c r="NY18" s="150"/>
      <c r="NZ18" s="151"/>
      <c r="OA18" s="151"/>
      <c r="OB18" s="151"/>
      <c r="OC18" s="151"/>
      <c r="OD18" s="142"/>
      <c r="OE18" s="140"/>
      <c r="OF18" s="141"/>
      <c r="OG18" s="151"/>
      <c r="OH18" s="141"/>
      <c r="OI18" s="150"/>
      <c r="OJ18" s="151"/>
      <c r="OK18" s="151"/>
      <c r="OL18" s="151"/>
      <c r="OM18" s="151"/>
      <c r="ON18" s="142"/>
      <c r="OO18" s="140"/>
      <c r="OP18" s="141"/>
      <c r="OQ18" s="151"/>
      <c r="OR18" s="141"/>
      <c r="OS18" s="150"/>
      <c r="OT18" s="151"/>
      <c r="OU18" s="151"/>
      <c r="OV18" s="151"/>
      <c r="OW18" s="151"/>
      <c r="OX18" s="142"/>
      <c r="OY18" s="140"/>
      <c r="OZ18" s="141"/>
      <c r="PA18" s="151"/>
      <c r="PB18" s="141"/>
      <c r="PC18" s="150"/>
      <c r="PD18" s="151"/>
      <c r="PE18" s="151"/>
      <c r="PF18" s="151"/>
      <c r="PG18" s="151"/>
      <c r="PH18" s="142"/>
      <c r="PI18" s="140"/>
      <c r="PJ18" s="141"/>
      <c r="PK18" s="151"/>
      <c r="PL18" s="141"/>
      <c r="PM18" s="150"/>
      <c r="PN18" s="151"/>
      <c r="PO18" s="151"/>
      <c r="PP18" s="151"/>
      <c r="PQ18" s="151"/>
      <c r="PR18" s="142"/>
      <c r="PS18" s="140"/>
      <c r="PT18" s="141"/>
      <c r="PU18" s="151"/>
      <c r="PV18" s="141"/>
      <c r="PW18" s="150"/>
      <c r="PX18" s="151"/>
      <c r="PY18" s="151"/>
      <c r="PZ18" s="151"/>
      <c r="QA18" s="151"/>
      <c r="QB18" s="142"/>
      <c r="QC18" s="140"/>
      <c r="QD18" s="141"/>
      <c r="QE18" s="151"/>
      <c r="QF18" s="141"/>
      <c r="QG18" s="150"/>
      <c r="QH18" s="151"/>
      <c r="QI18" s="151"/>
      <c r="QJ18" s="151"/>
      <c r="QK18" s="151"/>
      <c r="QL18" s="142"/>
      <c r="QM18" s="140"/>
      <c r="QN18" s="141"/>
      <c r="QO18" s="151"/>
      <c r="QP18" s="141"/>
      <c r="QQ18" s="150"/>
      <c r="QR18" s="151"/>
      <c r="QS18" s="151"/>
      <c r="QT18" s="151"/>
      <c r="QU18" s="151"/>
      <c r="QV18" s="142"/>
      <c r="QW18" s="140"/>
    </row>
    <row r="19" spans="1:465" s="134" customFormat="1" x14ac:dyDescent="0.25">
      <c r="B19" s="144">
        <f t="shared" si="37"/>
        <v>30</v>
      </c>
      <c r="C19" s="144">
        <v>0.1</v>
      </c>
      <c r="D19" s="144">
        <f t="shared" si="38"/>
        <v>1.0999999999999999</v>
      </c>
      <c r="E19" s="145">
        <v>94.6</v>
      </c>
      <c r="F19" s="148">
        <v>59.5</v>
      </c>
      <c r="G19" s="148">
        <f t="shared" si="39"/>
        <v>56.286999999999999</v>
      </c>
      <c r="H19" s="146">
        <v>125</v>
      </c>
      <c r="I19" s="152">
        <f t="shared" si="40"/>
        <v>2.2207614546875831</v>
      </c>
      <c r="J19" s="148">
        <f t="shared" si="44"/>
        <v>6.6219999999999999</v>
      </c>
      <c r="K19" s="148">
        <f t="shared" si="102"/>
        <v>59.338999999999999</v>
      </c>
      <c r="L19" s="148">
        <f t="shared" si="103"/>
        <v>6.5491580000000003</v>
      </c>
      <c r="M19" s="148">
        <f t="shared" si="104"/>
        <v>58.931228999999995</v>
      </c>
      <c r="N19" s="147">
        <v>1878</v>
      </c>
      <c r="O19" s="145">
        <v>94.6</v>
      </c>
      <c r="P19" s="148">
        <v>59.5</v>
      </c>
      <c r="Q19" s="148">
        <f t="shared" si="41"/>
        <v>56.286999999999999</v>
      </c>
      <c r="R19" s="146">
        <v>125</v>
      </c>
      <c r="S19" s="152">
        <f t="shared" si="42"/>
        <v>2.2207614546875831</v>
      </c>
      <c r="T19" s="148">
        <f t="shared" si="45"/>
        <v>6.6219999999999999</v>
      </c>
      <c r="U19" s="148">
        <f t="shared" si="105"/>
        <v>59.338999999999999</v>
      </c>
      <c r="V19" s="148">
        <f t="shared" si="106"/>
        <v>6.5491580000000003</v>
      </c>
      <c r="W19" s="148">
        <f t="shared" si="107"/>
        <v>58.931228999999995</v>
      </c>
      <c r="X19" s="147">
        <v>1878</v>
      </c>
      <c r="Y19" s="145">
        <v>94.4</v>
      </c>
      <c r="Z19" s="146">
        <v>60.8</v>
      </c>
      <c r="AA19" s="148">
        <f t="shared" si="46"/>
        <v>57.395200000000003</v>
      </c>
      <c r="AB19" s="146">
        <v>125</v>
      </c>
      <c r="AC19" s="152">
        <f t="shared" si="47"/>
        <v>2.1778824710080285</v>
      </c>
      <c r="AD19" s="148">
        <f t="shared" si="48"/>
        <v>6.6080000000000005</v>
      </c>
      <c r="AE19" s="148">
        <f t="shared" si="108"/>
        <v>59.325000000000003</v>
      </c>
      <c r="AF19" s="148">
        <f t="shared" si="109"/>
        <v>6.5353120000000011</v>
      </c>
      <c r="AG19" s="148">
        <f t="shared" si="110"/>
        <v>58.917396999999994</v>
      </c>
      <c r="AH19" s="147">
        <v>1921</v>
      </c>
      <c r="AI19" s="145">
        <v>94.9</v>
      </c>
      <c r="AJ19" s="146">
        <v>61.8</v>
      </c>
      <c r="AK19" s="148">
        <f t="shared" si="49"/>
        <v>58.648200000000003</v>
      </c>
      <c r="AL19" s="146">
        <v>125</v>
      </c>
      <c r="AM19" s="152">
        <f t="shared" si="50"/>
        <v>2.1313527098870892</v>
      </c>
      <c r="AN19" s="148">
        <f t="shared" si="51"/>
        <v>6.6430000000000007</v>
      </c>
      <c r="AO19" s="148">
        <f t="shared" si="111"/>
        <v>66.016999999999996</v>
      </c>
      <c r="AP19" s="148">
        <f t="shared" si="112"/>
        <v>6.5699270000000016</v>
      </c>
      <c r="AQ19" s="148">
        <f t="shared" si="113"/>
        <v>65.59050400000001</v>
      </c>
      <c r="AR19" s="149">
        <v>1850</v>
      </c>
      <c r="AS19" s="145">
        <v>94.7</v>
      </c>
      <c r="AT19" s="146">
        <v>61.6</v>
      </c>
      <c r="AU19" s="148">
        <f t="shared" si="52"/>
        <v>58.335200000000007</v>
      </c>
      <c r="AV19" s="146">
        <v>125</v>
      </c>
      <c r="AW19" s="152">
        <f t="shared" si="53"/>
        <v>2.1427885736227865</v>
      </c>
      <c r="AX19" s="148">
        <f t="shared" si="54"/>
        <v>6.6290000000000004</v>
      </c>
      <c r="AY19" s="148">
        <f t="shared" si="114"/>
        <v>65.582999999999998</v>
      </c>
      <c r="AZ19" s="148">
        <f t="shared" si="115"/>
        <v>6.5560810000000007</v>
      </c>
      <c r="BA19" s="148">
        <f t="shared" si="116"/>
        <v>65.157967000000014</v>
      </c>
      <c r="BB19" s="149">
        <v>1850</v>
      </c>
      <c r="BC19" s="145">
        <v>95</v>
      </c>
      <c r="BD19" s="146">
        <v>60.899999618530273</v>
      </c>
      <c r="BE19" s="148">
        <f t="shared" si="55"/>
        <v>57.854999637603754</v>
      </c>
      <c r="BF19" s="146">
        <v>125</v>
      </c>
      <c r="BG19" s="152">
        <f t="shared" si="56"/>
        <v>2.1605738619476944</v>
      </c>
      <c r="BH19" s="148">
        <f t="shared" si="57"/>
        <v>6.6499999999999995</v>
      </c>
      <c r="BI19" s="148">
        <f t="shared" si="117"/>
        <v>68.985000000000014</v>
      </c>
      <c r="BJ19" s="148">
        <f t="shared" si="118"/>
        <v>6.5768500000000003</v>
      </c>
      <c r="BK19" s="148">
        <f t="shared" si="119"/>
        <v>68.552400000000006</v>
      </c>
      <c r="BL19" s="147">
        <v>1900.0000357627869</v>
      </c>
      <c r="BM19" s="145">
        <v>95</v>
      </c>
      <c r="BN19" s="146">
        <v>61.1</v>
      </c>
      <c r="BO19" s="148">
        <f t="shared" si="58"/>
        <v>58.045000000000002</v>
      </c>
      <c r="BP19" s="146">
        <v>125</v>
      </c>
      <c r="BQ19" s="152">
        <f t="shared" si="59"/>
        <v>2.1535015935911792</v>
      </c>
      <c r="BR19" s="148">
        <f t="shared" si="60"/>
        <v>6.6499999999999995</v>
      </c>
      <c r="BS19" s="148">
        <f t="shared" si="120"/>
        <v>60.62</v>
      </c>
      <c r="BT19" s="148">
        <f t="shared" si="121"/>
        <v>6.5768500000000003</v>
      </c>
      <c r="BU19" s="148">
        <f t="shared" si="122"/>
        <v>60.205670000000005</v>
      </c>
      <c r="BV19" s="149">
        <v>1820</v>
      </c>
      <c r="BW19" s="145">
        <v>95.6</v>
      </c>
      <c r="BX19" s="146">
        <v>61.4</v>
      </c>
      <c r="BY19" s="148">
        <f t="shared" si="61"/>
        <v>58.698399999999999</v>
      </c>
      <c r="BZ19" s="146">
        <v>125</v>
      </c>
      <c r="CA19" s="152">
        <f t="shared" si="62"/>
        <v>2.1295299360800293</v>
      </c>
      <c r="CB19" s="148">
        <f t="shared" si="63"/>
        <v>6.6920000000000002</v>
      </c>
      <c r="CC19" s="148">
        <f t="shared" si="123"/>
        <v>66.926999999999992</v>
      </c>
      <c r="CD19" s="148">
        <f t="shared" si="124"/>
        <v>6.6183880000000013</v>
      </c>
      <c r="CE19" s="148">
        <f t="shared" si="125"/>
        <v>66.495547999999999</v>
      </c>
      <c r="CF19" s="147">
        <v>1828</v>
      </c>
      <c r="CG19" s="145">
        <v>96.2</v>
      </c>
      <c r="CH19" s="146">
        <v>59.2</v>
      </c>
      <c r="CI19" s="148">
        <f t="shared" si="64"/>
        <v>56.950400000000009</v>
      </c>
      <c r="CJ19" s="146">
        <v>125</v>
      </c>
      <c r="CK19" s="152">
        <f t="shared" si="65"/>
        <v>2.1948923975950998</v>
      </c>
      <c r="CL19" s="148">
        <f t="shared" si="66"/>
        <v>6.7340000000000009</v>
      </c>
      <c r="CM19" s="148">
        <f t="shared" si="126"/>
        <v>70.343000000000004</v>
      </c>
      <c r="CN19" s="148">
        <f t="shared" si="127"/>
        <v>6.6599260000000013</v>
      </c>
      <c r="CO19" s="148">
        <f t="shared" si="128"/>
        <v>69.90379200000001</v>
      </c>
      <c r="CP19" s="147">
        <v>1875</v>
      </c>
      <c r="CQ19" s="145">
        <v>94.2</v>
      </c>
      <c r="CR19" s="146">
        <v>60.1</v>
      </c>
      <c r="CS19" s="148">
        <f t="shared" si="67"/>
        <v>56.614200000000004</v>
      </c>
      <c r="CT19" s="146">
        <v>115</v>
      </c>
      <c r="CU19" s="152">
        <f t="shared" si="68"/>
        <v>2.0312925025876898</v>
      </c>
      <c r="CV19" s="148">
        <f t="shared" si="69"/>
        <v>6.5940000000000003</v>
      </c>
      <c r="CW19" s="148">
        <f t="shared" si="129"/>
        <v>57.862000000000009</v>
      </c>
      <c r="CX19" s="148">
        <f t="shared" si="130"/>
        <v>6.5214660000000011</v>
      </c>
      <c r="CY19" s="148">
        <f t="shared" si="131"/>
        <v>57.460220999999997</v>
      </c>
      <c r="CZ19" s="147">
        <v>1704</v>
      </c>
      <c r="DA19" s="145">
        <v>94.2</v>
      </c>
      <c r="DB19" s="146">
        <v>58.1</v>
      </c>
      <c r="DC19" s="148">
        <f t="shared" si="70"/>
        <v>54.730200000000004</v>
      </c>
      <c r="DD19" s="134">
        <v>115</v>
      </c>
      <c r="DE19" s="152">
        <f t="shared" si="43"/>
        <v>2.1012165130037892</v>
      </c>
      <c r="DF19" s="148">
        <f t="shared" si="71"/>
        <v>6.5940000000000003</v>
      </c>
      <c r="DG19" s="148">
        <f t="shared" si="132"/>
        <v>57.862000000000009</v>
      </c>
      <c r="DH19" s="148">
        <f t="shared" si="133"/>
        <v>6.5214660000000011</v>
      </c>
      <c r="DI19" s="148">
        <f t="shared" si="134"/>
        <v>57.460220999999997</v>
      </c>
      <c r="DJ19" s="147">
        <v>1651</v>
      </c>
      <c r="DK19" s="145">
        <v>94.2</v>
      </c>
      <c r="DL19" s="146">
        <v>60.1</v>
      </c>
      <c r="DM19" s="148">
        <f t="shared" si="72"/>
        <v>56.614200000000004</v>
      </c>
      <c r="DN19" s="146">
        <v>115</v>
      </c>
      <c r="DO19" s="152">
        <f t="shared" si="73"/>
        <v>2.0312925025876898</v>
      </c>
      <c r="DP19" s="148">
        <f t="shared" si="74"/>
        <v>6.5940000000000003</v>
      </c>
      <c r="DQ19" s="148">
        <f t="shared" si="135"/>
        <v>57.862000000000009</v>
      </c>
      <c r="DR19" s="148">
        <f t="shared" si="136"/>
        <v>6.5214660000000011</v>
      </c>
      <c r="DS19" s="148">
        <f t="shared" si="137"/>
        <v>57.460220999999997</v>
      </c>
      <c r="DT19" s="147">
        <v>1704</v>
      </c>
      <c r="DU19" s="145">
        <v>95</v>
      </c>
      <c r="DV19" s="146">
        <v>60.4</v>
      </c>
      <c r="DW19" s="148">
        <f t="shared" si="75"/>
        <v>57.379999999999995</v>
      </c>
      <c r="DX19" s="146">
        <v>115</v>
      </c>
      <c r="DY19" s="152">
        <f t="shared" si="76"/>
        <v>2.0041826420355524</v>
      </c>
      <c r="DZ19" s="148">
        <f t="shared" si="77"/>
        <v>6.6499999999999995</v>
      </c>
      <c r="EA19" s="148">
        <f t="shared" si="138"/>
        <v>67.69</v>
      </c>
      <c r="EB19" s="148">
        <f t="shared" si="139"/>
        <v>6.5768500000000003</v>
      </c>
      <c r="EC19" s="148">
        <f t="shared" si="140"/>
        <v>67.260690000000011</v>
      </c>
      <c r="ED19" s="149">
        <v>1645</v>
      </c>
      <c r="EE19" s="145">
        <v>96.5</v>
      </c>
      <c r="EF19" s="146">
        <v>60.1</v>
      </c>
      <c r="EG19" s="148">
        <f t="shared" si="78"/>
        <v>57.996499999999997</v>
      </c>
      <c r="EH19" s="146">
        <v>115</v>
      </c>
      <c r="EI19" s="152">
        <f t="shared" si="79"/>
        <v>1.9828782771374136</v>
      </c>
      <c r="EJ19" s="148">
        <f t="shared" si="80"/>
        <v>6.7549999999999999</v>
      </c>
      <c r="EK19" s="148">
        <f t="shared" si="141"/>
        <v>65.033500000000004</v>
      </c>
      <c r="EL19" s="148">
        <f t="shared" si="142"/>
        <v>6.6806950000000009</v>
      </c>
      <c r="EM19" s="148">
        <f t="shared" si="143"/>
        <v>64.606440500000005</v>
      </c>
      <c r="EN19" s="147">
        <v>1630</v>
      </c>
      <c r="EO19" s="145">
        <v>95.5</v>
      </c>
      <c r="EP19" s="146">
        <v>60.4</v>
      </c>
      <c r="EQ19" s="148">
        <f t="shared" si="81"/>
        <v>57.681999999999995</v>
      </c>
      <c r="ER19" s="141">
        <v>115</v>
      </c>
      <c r="ES19" s="152">
        <f t="shared" si="82"/>
        <v>1.9936895391976701</v>
      </c>
      <c r="ET19" s="148">
        <f t="shared" si="83"/>
        <v>6.6849999999999996</v>
      </c>
      <c r="EU19" s="148">
        <f t="shared" si="144"/>
        <v>67.052999999999997</v>
      </c>
      <c r="EV19" s="148">
        <f t="shared" si="145"/>
        <v>6.6114649999999999</v>
      </c>
      <c r="EW19" s="148">
        <f t="shared" si="146"/>
        <v>66.623046000000002</v>
      </c>
      <c r="EX19" s="149">
        <v>1630</v>
      </c>
      <c r="EY19" s="145"/>
      <c r="EZ19" s="146"/>
      <c r="FA19" s="148">
        <f t="shared" si="84"/>
        <v>0</v>
      </c>
      <c r="FB19" s="146"/>
      <c r="FC19" s="152" t="e">
        <f t="shared" si="85"/>
        <v>#DIV/0!</v>
      </c>
      <c r="FD19" s="148">
        <f t="shared" si="86"/>
        <v>0</v>
      </c>
      <c r="FE19" s="148">
        <f t="shared" si="147"/>
        <v>0</v>
      </c>
      <c r="FF19" s="148">
        <f t="shared" si="148"/>
        <v>0</v>
      </c>
      <c r="FG19" s="148">
        <f t="shared" si="149"/>
        <v>0</v>
      </c>
      <c r="FH19" s="147"/>
      <c r="FI19" s="145"/>
      <c r="FJ19" s="146"/>
      <c r="FK19" s="148">
        <f t="shared" si="87"/>
        <v>0</v>
      </c>
      <c r="FL19" s="146">
        <v>120</v>
      </c>
      <c r="FM19" s="152" t="e">
        <f t="shared" si="88"/>
        <v>#DIV/0!</v>
      </c>
      <c r="FN19" s="148">
        <f t="shared" si="89"/>
        <v>0</v>
      </c>
      <c r="FO19" s="148">
        <f t="shared" si="150"/>
        <v>0</v>
      </c>
      <c r="FP19" s="148">
        <f t="shared" si="151"/>
        <v>0</v>
      </c>
      <c r="FQ19" s="148">
        <f t="shared" si="152"/>
        <v>0</v>
      </c>
      <c r="FR19" s="147"/>
      <c r="FS19" s="145"/>
      <c r="FT19" s="146"/>
      <c r="FU19" s="148">
        <f t="shared" si="90"/>
        <v>0</v>
      </c>
      <c r="FV19" s="146"/>
      <c r="FW19" s="152" t="e">
        <f t="shared" si="91"/>
        <v>#DIV/0!</v>
      </c>
      <c r="FX19" s="148">
        <f t="shared" si="92"/>
        <v>0</v>
      </c>
      <c r="FY19" s="148">
        <f t="shared" si="153"/>
        <v>0</v>
      </c>
      <c r="FZ19" s="148">
        <f t="shared" si="154"/>
        <v>0</v>
      </c>
      <c r="GA19" s="148">
        <f t="shared" si="155"/>
        <v>0</v>
      </c>
      <c r="GB19" s="147"/>
      <c r="GC19" s="145"/>
      <c r="GD19" s="146"/>
      <c r="GE19" s="148">
        <f t="shared" si="93"/>
        <v>0</v>
      </c>
      <c r="GF19" s="146"/>
      <c r="GG19" s="152" t="e">
        <f t="shared" si="94"/>
        <v>#DIV/0!</v>
      </c>
      <c r="GH19" s="148">
        <f t="shared" si="95"/>
        <v>0</v>
      </c>
      <c r="GI19" s="148">
        <f t="shared" si="156"/>
        <v>0</v>
      </c>
      <c r="GJ19" s="148">
        <f t="shared" si="157"/>
        <v>0</v>
      </c>
      <c r="GK19" s="148">
        <f t="shared" si="158"/>
        <v>0</v>
      </c>
      <c r="GL19" s="147"/>
      <c r="GM19" s="145"/>
      <c r="GN19" s="146"/>
      <c r="GO19" s="148">
        <f t="shared" si="96"/>
        <v>0</v>
      </c>
      <c r="GP19" s="146"/>
      <c r="GQ19" s="152" t="e">
        <f t="shared" si="97"/>
        <v>#DIV/0!</v>
      </c>
      <c r="GR19" s="148">
        <f t="shared" si="98"/>
        <v>0</v>
      </c>
      <c r="GS19" s="148">
        <f t="shared" si="159"/>
        <v>0</v>
      </c>
      <c r="GT19" s="148">
        <f t="shared" si="160"/>
        <v>0</v>
      </c>
      <c r="GU19" s="148">
        <f t="shared" si="161"/>
        <v>0</v>
      </c>
      <c r="GV19" s="147"/>
      <c r="GW19" s="145"/>
      <c r="GX19" s="146"/>
      <c r="GY19" s="148">
        <f t="shared" si="99"/>
        <v>0</v>
      </c>
      <c r="GZ19" s="146"/>
      <c r="HA19" s="152" t="e">
        <f t="shared" si="100"/>
        <v>#DIV/0!</v>
      </c>
      <c r="HB19" s="148">
        <f t="shared" si="101"/>
        <v>0</v>
      </c>
      <c r="HC19" s="148">
        <f t="shared" si="162"/>
        <v>0</v>
      </c>
      <c r="HD19" s="148">
        <f t="shared" si="163"/>
        <v>0</v>
      </c>
      <c r="HE19" s="148">
        <f t="shared" si="164"/>
        <v>0</v>
      </c>
      <c r="HF19" s="147"/>
      <c r="HG19" s="145"/>
      <c r="HH19" s="146"/>
      <c r="HI19" s="148"/>
      <c r="HJ19" s="146"/>
      <c r="HK19" s="152"/>
      <c r="HL19" s="148"/>
      <c r="HM19" s="148"/>
      <c r="HN19" s="148"/>
      <c r="HO19" s="148"/>
      <c r="HP19" s="147"/>
      <c r="HQ19" s="145"/>
      <c r="HR19" s="146"/>
      <c r="HS19" s="148"/>
      <c r="HT19" s="146"/>
      <c r="HU19" s="152"/>
      <c r="HV19" s="148"/>
      <c r="HW19" s="148"/>
      <c r="HX19" s="148"/>
      <c r="HY19" s="148"/>
      <c r="HZ19" s="147"/>
      <c r="IA19" s="145"/>
      <c r="IB19" s="146"/>
      <c r="IC19" s="148"/>
      <c r="ID19" s="146"/>
      <c r="IE19" s="152"/>
      <c r="IF19" s="148"/>
      <c r="IG19" s="148"/>
      <c r="IH19" s="148"/>
      <c r="II19" s="148"/>
      <c r="IJ19" s="147"/>
      <c r="IK19" s="145"/>
      <c r="IL19" s="146"/>
      <c r="IM19" s="148"/>
      <c r="IN19" s="146"/>
      <c r="IO19" s="152"/>
      <c r="IP19" s="148"/>
      <c r="IQ19" s="148"/>
      <c r="IR19" s="148"/>
      <c r="IS19" s="148"/>
      <c r="IT19" s="147"/>
      <c r="IU19" s="145"/>
      <c r="IV19" s="146"/>
      <c r="IW19" s="148"/>
      <c r="IX19" s="146"/>
      <c r="IY19" s="152"/>
      <c r="IZ19" s="148"/>
      <c r="JA19" s="148"/>
      <c r="JB19" s="148"/>
      <c r="JC19" s="148"/>
      <c r="JD19" s="147"/>
      <c r="JE19" s="145"/>
      <c r="JG19" s="148"/>
      <c r="JH19" s="146"/>
      <c r="JI19" s="152"/>
      <c r="JJ19" s="148"/>
      <c r="JK19" s="148"/>
      <c r="JL19" s="148"/>
      <c r="JM19" s="148"/>
      <c r="JN19" s="147"/>
      <c r="JO19" s="145"/>
      <c r="JP19" s="146"/>
      <c r="JQ19" s="148"/>
      <c r="JR19" s="146"/>
      <c r="JS19" s="152"/>
      <c r="JT19" s="148"/>
      <c r="JU19" s="148"/>
      <c r="JV19" s="148"/>
      <c r="JW19" s="148"/>
      <c r="JX19" s="147"/>
      <c r="JY19" s="145"/>
      <c r="JZ19" s="146"/>
      <c r="KA19" s="148"/>
      <c r="KB19" s="146"/>
      <c r="KC19" s="152"/>
      <c r="KD19" s="148"/>
      <c r="KE19" s="148"/>
      <c r="KF19" s="148"/>
      <c r="KG19" s="148"/>
      <c r="KH19" s="147"/>
      <c r="KI19" s="145"/>
      <c r="KJ19" s="146"/>
      <c r="KK19" s="148"/>
      <c r="KL19" s="146"/>
      <c r="KM19" s="152"/>
      <c r="KN19" s="148"/>
      <c r="KO19" s="148"/>
      <c r="KP19" s="148"/>
      <c r="KQ19" s="148"/>
      <c r="KR19" s="147"/>
      <c r="KS19" s="145"/>
      <c r="KT19" s="146"/>
      <c r="KU19" s="148"/>
      <c r="KV19" s="146"/>
      <c r="KW19" s="152"/>
      <c r="KX19" s="148"/>
      <c r="KY19" s="148"/>
      <c r="KZ19" s="148"/>
      <c r="LA19" s="148"/>
      <c r="LB19" s="147"/>
      <c r="LC19" s="145"/>
      <c r="LD19" s="146"/>
      <c r="LE19" s="148"/>
      <c r="LF19" s="146"/>
      <c r="LG19" s="152"/>
      <c r="LH19" s="148"/>
      <c r="LI19" s="148"/>
      <c r="LJ19" s="148"/>
      <c r="LK19" s="148"/>
      <c r="LL19" s="147"/>
      <c r="LM19" s="145"/>
      <c r="LN19" s="146"/>
      <c r="LO19" s="148"/>
      <c r="LP19" s="146"/>
      <c r="LQ19" s="152"/>
      <c r="LR19" s="148"/>
      <c r="LS19" s="148"/>
      <c r="LT19" s="148"/>
      <c r="LU19" s="148"/>
      <c r="LV19" s="147"/>
      <c r="LW19" s="145"/>
      <c r="LX19" s="146"/>
      <c r="LY19" s="148"/>
      <c r="LZ19" s="146"/>
      <c r="MA19" s="152"/>
      <c r="MB19" s="148"/>
      <c r="MC19" s="148"/>
      <c r="MD19" s="148"/>
      <c r="ME19" s="148"/>
      <c r="MF19" s="147"/>
      <c r="MG19" s="145"/>
      <c r="MH19" s="146"/>
      <c r="MI19" s="148"/>
      <c r="MJ19" s="146"/>
      <c r="MK19" s="152"/>
      <c r="ML19" s="148"/>
      <c r="MM19" s="148"/>
      <c r="MN19" s="148"/>
      <c r="MO19" s="148"/>
      <c r="MP19" s="147"/>
      <c r="MQ19" s="145"/>
      <c r="MR19" s="146"/>
      <c r="MS19" s="148"/>
      <c r="MT19" s="146"/>
      <c r="MU19" s="152"/>
      <c r="MV19" s="148"/>
      <c r="MW19" s="148"/>
      <c r="MX19" s="148"/>
      <c r="MY19" s="148"/>
      <c r="MZ19" s="147"/>
      <c r="NA19" s="145"/>
      <c r="NB19" s="146"/>
      <c r="NC19" s="148"/>
      <c r="ND19" s="146"/>
      <c r="NE19" s="152"/>
      <c r="NF19" s="148"/>
      <c r="NG19" s="148"/>
      <c r="NH19" s="148"/>
      <c r="NI19" s="148"/>
      <c r="NJ19" s="147"/>
      <c r="NK19" s="145"/>
      <c r="NL19" s="146"/>
      <c r="NM19" s="148"/>
      <c r="NN19" s="146"/>
      <c r="NO19" s="152"/>
      <c r="NP19" s="148"/>
      <c r="NQ19" s="148"/>
      <c r="NR19" s="148"/>
      <c r="NS19" s="148"/>
      <c r="NT19" s="147"/>
      <c r="NU19" s="145"/>
      <c r="NV19" s="146"/>
      <c r="NW19" s="148"/>
      <c r="NX19" s="146"/>
      <c r="NY19" s="152"/>
      <c r="NZ19" s="148"/>
      <c r="OA19" s="148"/>
      <c r="OB19" s="148"/>
      <c r="OC19" s="148"/>
      <c r="OD19" s="147"/>
      <c r="OE19" s="145"/>
      <c r="OF19" s="146"/>
      <c r="OG19" s="148"/>
      <c r="OH19" s="146"/>
      <c r="OI19" s="152"/>
      <c r="OJ19" s="148"/>
      <c r="OK19" s="148"/>
      <c r="OL19" s="148"/>
      <c r="OM19" s="148"/>
      <c r="ON19" s="147"/>
      <c r="OO19" s="145"/>
      <c r="OP19" s="146"/>
      <c r="OQ19" s="148"/>
      <c r="OR19" s="146"/>
      <c r="OS19" s="152"/>
      <c r="OT19" s="148"/>
      <c r="OU19" s="148"/>
      <c r="OV19" s="148"/>
      <c r="OW19" s="148"/>
      <c r="OX19" s="147"/>
      <c r="OY19" s="145"/>
      <c r="OZ19" s="146"/>
      <c r="PA19" s="148"/>
      <c r="PB19" s="146"/>
      <c r="PC19" s="152"/>
      <c r="PD19" s="148"/>
      <c r="PE19" s="148"/>
      <c r="PF19" s="148"/>
      <c r="PG19" s="148"/>
      <c r="PH19" s="147"/>
      <c r="PI19" s="145"/>
      <c r="PJ19" s="146"/>
      <c r="PK19" s="148"/>
      <c r="PL19" s="146"/>
      <c r="PM19" s="152"/>
      <c r="PN19" s="148"/>
      <c r="PO19" s="148"/>
      <c r="PP19" s="148"/>
      <c r="PQ19" s="148"/>
      <c r="PR19" s="147"/>
      <c r="PS19" s="145"/>
      <c r="PT19" s="146"/>
      <c r="PU19" s="148"/>
      <c r="PV19" s="146"/>
      <c r="PW19" s="152"/>
      <c r="PX19" s="148"/>
      <c r="PY19" s="148"/>
      <c r="PZ19" s="148"/>
      <c r="QA19" s="148"/>
      <c r="QB19" s="147"/>
      <c r="QC19" s="145"/>
      <c r="QD19" s="146"/>
      <c r="QE19" s="148"/>
      <c r="QF19" s="146"/>
      <c r="QG19" s="152"/>
      <c r="QH19" s="148"/>
      <c r="QI19" s="148"/>
      <c r="QJ19" s="148"/>
      <c r="QK19" s="148"/>
      <c r="QL19" s="147"/>
      <c r="QM19" s="145"/>
      <c r="QN19" s="146"/>
      <c r="QO19" s="148"/>
      <c r="QP19" s="146"/>
      <c r="QQ19" s="152"/>
      <c r="QR19" s="148"/>
      <c r="QS19" s="148"/>
      <c r="QT19" s="148"/>
      <c r="QU19" s="148"/>
      <c r="QV19" s="147"/>
      <c r="QW19" s="145"/>
    </row>
    <row r="20" spans="1:465" s="138" customFormat="1" x14ac:dyDescent="0.25">
      <c r="B20" s="139">
        <f t="shared" si="37"/>
        <v>31</v>
      </c>
      <c r="C20" s="139">
        <v>0.1</v>
      </c>
      <c r="D20" s="139">
        <f t="shared" si="38"/>
        <v>1.2</v>
      </c>
      <c r="E20" s="140">
        <v>94.8</v>
      </c>
      <c r="F20" s="151">
        <v>59.9</v>
      </c>
      <c r="G20" s="151">
        <f t="shared" si="39"/>
        <v>56.785199999999996</v>
      </c>
      <c r="H20" s="141">
        <v>125</v>
      </c>
      <c r="I20" s="150">
        <f t="shared" si="40"/>
        <v>2.2012777977360298</v>
      </c>
      <c r="J20" s="151">
        <f t="shared" si="44"/>
        <v>6.6359999999999992</v>
      </c>
      <c r="K20" s="151">
        <f t="shared" si="102"/>
        <v>65.974999999999994</v>
      </c>
      <c r="L20" s="151">
        <f t="shared" si="103"/>
        <v>6.5563679999999991</v>
      </c>
      <c r="M20" s="151">
        <f t="shared" si="104"/>
        <v>65.487596999999994</v>
      </c>
      <c r="N20" s="142">
        <v>1881</v>
      </c>
      <c r="O20" s="140">
        <v>94.8</v>
      </c>
      <c r="P20" s="151">
        <v>59.9</v>
      </c>
      <c r="Q20" s="151">
        <f t="shared" si="41"/>
        <v>56.785199999999996</v>
      </c>
      <c r="R20" s="141">
        <v>125</v>
      </c>
      <c r="S20" s="150">
        <f t="shared" si="42"/>
        <v>2.2012777977360298</v>
      </c>
      <c r="T20" s="151">
        <f t="shared" si="45"/>
        <v>6.6359999999999992</v>
      </c>
      <c r="U20" s="151">
        <f t="shared" si="105"/>
        <v>65.974999999999994</v>
      </c>
      <c r="V20" s="151">
        <f t="shared" si="106"/>
        <v>6.5563679999999991</v>
      </c>
      <c r="W20" s="151">
        <f t="shared" si="107"/>
        <v>65.487596999999994</v>
      </c>
      <c r="X20" s="142">
        <v>1881</v>
      </c>
      <c r="Y20" s="140">
        <v>94.6</v>
      </c>
      <c r="Z20" s="141">
        <v>61.2</v>
      </c>
      <c r="AA20" s="151">
        <f t="shared" si="46"/>
        <v>57.895200000000003</v>
      </c>
      <c r="AB20" s="141">
        <v>125</v>
      </c>
      <c r="AC20" s="150">
        <f t="shared" si="47"/>
        <v>2.1590736365018168</v>
      </c>
      <c r="AD20" s="151">
        <f t="shared" si="48"/>
        <v>6.6219999999999999</v>
      </c>
      <c r="AE20" s="151">
        <f t="shared" si="108"/>
        <v>65.947000000000003</v>
      </c>
      <c r="AF20" s="151">
        <f t="shared" si="109"/>
        <v>6.5425360000000001</v>
      </c>
      <c r="AG20" s="151">
        <f t="shared" si="110"/>
        <v>65.459932999999992</v>
      </c>
      <c r="AH20" s="142">
        <v>1924</v>
      </c>
      <c r="AI20" s="140">
        <v>94.9</v>
      </c>
      <c r="AJ20" s="141">
        <v>62.1</v>
      </c>
      <c r="AK20" s="151">
        <f t="shared" si="49"/>
        <v>58.932900000000004</v>
      </c>
      <c r="AL20" s="141">
        <v>125</v>
      </c>
      <c r="AM20" s="150">
        <f t="shared" si="50"/>
        <v>2.1210563199842531</v>
      </c>
      <c r="AN20" s="151">
        <f t="shared" si="51"/>
        <v>6.6430000000000007</v>
      </c>
      <c r="AO20" s="151">
        <f t="shared" si="111"/>
        <v>72.66</v>
      </c>
      <c r="AP20" s="151">
        <f t="shared" si="112"/>
        <v>6.5632840000000003</v>
      </c>
      <c r="AQ20" s="151">
        <f t="shared" si="113"/>
        <v>72.153788000000006</v>
      </c>
      <c r="AR20" s="143">
        <v>1858</v>
      </c>
      <c r="AS20" s="140">
        <v>94.7</v>
      </c>
      <c r="AT20" s="141">
        <v>61.9</v>
      </c>
      <c r="AU20" s="151">
        <f t="shared" si="52"/>
        <v>58.619300000000003</v>
      </c>
      <c r="AV20" s="141">
        <v>125</v>
      </c>
      <c r="AW20" s="150">
        <f t="shared" si="53"/>
        <v>2.1324034916827732</v>
      </c>
      <c r="AX20" s="151">
        <f t="shared" si="54"/>
        <v>6.6290000000000004</v>
      </c>
      <c r="AY20" s="151">
        <f t="shared" si="114"/>
        <v>72.212000000000003</v>
      </c>
      <c r="AZ20" s="151">
        <f t="shared" si="115"/>
        <v>6.5494520000000005</v>
      </c>
      <c r="BA20" s="151">
        <f t="shared" si="116"/>
        <v>71.707419000000016</v>
      </c>
      <c r="BB20" s="143">
        <v>1858</v>
      </c>
      <c r="BC20" s="140">
        <v>95</v>
      </c>
      <c r="BD20" s="141">
        <v>61.100000381469727</v>
      </c>
      <c r="BE20" s="151">
        <f t="shared" si="55"/>
        <v>58.045000362396237</v>
      </c>
      <c r="BF20" s="141">
        <v>125</v>
      </c>
      <c r="BG20" s="150">
        <f t="shared" si="56"/>
        <v>2.1535015801460786</v>
      </c>
      <c r="BH20" s="151">
        <f t="shared" si="57"/>
        <v>6.6499999999999995</v>
      </c>
      <c r="BI20" s="151">
        <f t="shared" si="117"/>
        <v>75.635000000000019</v>
      </c>
      <c r="BJ20" s="151">
        <f t="shared" si="118"/>
        <v>6.5701999999999998</v>
      </c>
      <c r="BK20" s="151">
        <f t="shared" si="119"/>
        <v>75.122600000000006</v>
      </c>
      <c r="BL20" s="142">
        <v>1900.0000357627869</v>
      </c>
      <c r="BM20" s="140">
        <v>95</v>
      </c>
      <c r="BN20" s="141">
        <v>61.5</v>
      </c>
      <c r="BO20" s="151">
        <f t="shared" si="58"/>
        <v>58.424999999999997</v>
      </c>
      <c r="BP20" s="141">
        <v>125</v>
      </c>
      <c r="BQ20" s="150">
        <f t="shared" si="59"/>
        <v>2.1394950791613181</v>
      </c>
      <c r="BR20" s="151">
        <f t="shared" si="60"/>
        <v>6.6499999999999995</v>
      </c>
      <c r="BS20" s="151">
        <f t="shared" si="120"/>
        <v>67.27</v>
      </c>
      <c r="BT20" s="151">
        <f t="shared" si="121"/>
        <v>6.5701999999999998</v>
      </c>
      <c r="BU20" s="151">
        <f t="shared" si="122"/>
        <v>66.775869999999998</v>
      </c>
      <c r="BV20" s="143">
        <v>1825</v>
      </c>
      <c r="BW20" s="140">
        <v>95.3</v>
      </c>
      <c r="BX20" s="141">
        <v>61.8</v>
      </c>
      <c r="BY20" s="151">
        <f t="shared" si="61"/>
        <v>58.895399999999995</v>
      </c>
      <c r="BZ20" s="141">
        <v>125</v>
      </c>
      <c r="CA20" s="150">
        <f t="shared" si="62"/>
        <v>2.1224068433188332</v>
      </c>
      <c r="CB20" s="151">
        <f t="shared" si="63"/>
        <v>6.6709999999999994</v>
      </c>
      <c r="CC20" s="151">
        <f t="shared" si="123"/>
        <v>73.597999999999985</v>
      </c>
      <c r="CD20" s="151">
        <f t="shared" si="124"/>
        <v>6.5909479999999991</v>
      </c>
      <c r="CE20" s="151">
        <f t="shared" si="125"/>
        <v>73.086495999999997</v>
      </c>
      <c r="CF20" s="142">
        <v>1837</v>
      </c>
      <c r="CG20" s="140">
        <v>96</v>
      </c>
      <c r="CH20" s="141">
        <v>59.8</v>
      </c>
      <c r="CI20" s="151">
        <f t="shared" si="64"/>
        <v>57.407999999999994</v>
      </c>
      <c r="CJ20" s="141">
        <v>125</v>
      </c>
      <c r="CK20" s="150">
        <f t="shared" si="65"/>
        <v>2.1773968784838353</v>
      </c>
      <c r="CL20" s="151">
        <f t="shared" si="66"/>
        <v>6.72</v>
      </c>
      <c r="CM20" s="151">
        <f t="shared" si="126"/>
        <v>77.063000000000002</v>
      </c>
      <c r="CN20" s="151">
        <f t="shared" si="127"/>
        <v>6.6393599999999999</v>
      </c>
      <c r="CO20" s="151">
        <f t="shared" si="128"/>
        <v>76.543152000000006</v>
      </c>
      <c r="CP20" s="142">
        <v>1880</v>
      </c>
      <c r="CQ20" s="140">
        <v>94.4</v>
      </c>
      <c r="CR20" s="141">
        <v>60.5</v>
      </c>
      <c r="CS20" s="151">
        <f t="shared" si="67"/>
        <v>57.112000000000002</v>
      </c>
      <c r="CT20" s="141">
        <v>115</v>
      </c>
      <c r="CU20" s="150">
        <f t="shared" si="68"/>
        <v>2.0135873371620674</v>
      </c>
      <c r="CV20" s="151">
        <f t="shared" si="69"/>
        <v>6.6080000000000005</v>
      </c>
      <c r="CW20" s="151">
        <f t="shared" si="129"/>
        <v>64.470000000000013</v>
      </c>
      <c r="CX20" s="151">
        <f t="shared" si="130"/>
        <v>6.5287040000000003</v>
      </c>
      <c r="CY20" s="151">
        <f t="shared" si="131"/>
        <v>63.988924999999995</v>
      </c>
      <c r="CZ20" s="142">
        <v>1707</v>
      </c>
      <c r="DA20" s="140">
        <v>94.4</v>
      </c>
      <c r="DB20" s="141">
        <v>58.5</v>
      </c>
      <c r="DC20" s="151">
        <f t="shared" si="70"/>
        <v>55.224000000000004</v>
      </c>
      <c r="DD20" s="138">
        <v>115</v>
      </c>
      <c r="DE20" s="150">
        <f t="shared" si="43"/>
        <v>2.082427929885557</v>
      </c>
      <c r="DF20" s="151">
        <f t="shared" si="71"/>
        <v>6.6080000000000005</v>
      </c>
      <c r="DG20" s="151">
        <f t="shared" si="132"/>
        <v>64.470000000000013</v>
      </c>
      <c r="DH20" s="151">
        <f t="shared" si="133"/>
        <v>6.5287040000000003</v>
      </c>
      <c r="DI20" s="151">
        <f t="shared" si="134"/>
        <v>63.988924999999995</v>
      </c>
      <c r="DJ20" s="142">
        <v>1653</v>
      </c>
      <c r="DK20" s="140">
        <v>94.4</v>
      </c>
      <c r="DL20" s="141">
        <v>60.5</v>
      </c>
      <c r="DM20" s="151">
        <f t="shared" si="72"/>
        <v>57.112000000000002</v>
      </c>
      <c r="DN20" s="141">
        <v>115</v>
      </c>
      <c r="DO20" s="150">
        <f t="shared" si="73"/>
        <v>2.0135873371620674</v>
      </c>
      <c r="DP20" s="151">
        <f t="shared" si="74"/>
        <v>6.6080000000000005</v>
      </c>
      <c r="DQ20" s="151">
        <f t="shared" si="135"/>
        <v>64.470000000000013</v>
      </c>
      <c r="DR20" s="151">
        <f t="shared" si="136"/>
        <v>6.5287040000000003</v>
      </c>
      <c r="DS20" s="151">
        <f t="shared" si="137"/>
        <v>63.988924999999995</v>
      </c>
      <c r="DT20" s="142">
        <v>1707</v>
      </c>
      <c r="DU20" s="140">
        <v>95</v>
      </c>
      <c r="DV20" s="141">
        <v>60.8</v>
      </c>
      <c r="DW20" s="151">
        <f t="shared" si="75"/>
        <v>57.76</v>
      </c>
      <c r="DX20" s="141">
        <v>115</v>
      </c>
      <c r="DY20" s="150">
        <f t="shared" si="76"/>
        <v>1.9909972299168976</v>
      </c>
      <c r="DZ20" s="151">
        <f t="shared" si="77"/>
        <v>6.6499999999999995</v>
      </c>
      <c r="EA20" s="151">
        <f t="shared" si="138"/>
        <v>74.34</v>
      </c>
      <c r="EB20" s="151">
        <f t="shared" si="139"/>
        <v>6.5701999999999998</v>
      </c>
      <c r="EC20" s="151">
        <f t="shared" si="140"/>
        <v>73.830890000000011</v>
      </c>
      <c r="ED20" s="143">
        <v>1647</v>
      </c>
      <c r="EE20" s="140">
        <v>96.8</v>
      </c>
      <c r="EF20" s="141">
        <v>60.5</v>
      </c>
      <c r="EG20" s="151">
        <f t="shared" si="78"/>
        <v>58.564</v>
      </c>
      <c r="EH20" s="141">
        <v>115</v>
      </c>
      <c r="EI20" s="150">
        <f t="shared" si="79"/>
        <v>1.9636636841745783</v>
      </c>
      <c r="EJ20" s="151">
        <f t="shared" si="80"/>
        <v>6.7759999999999998</v>
      </c>
      <c r="EK20" s="151">
        <f t="shared" si="141"/>
        <v>71.8095</v>
      </c>
      <c r="EL20" s="151">
        <f t="shared" si="142"/>
        <v>6.6946879999999993</v>
      </c>
      <c r="EM20" s="151">
        <f t="shared" si="143"/>
        <v>71.301128500000004</v>
      </c>
      <c r="EN20" s="142">
        <v>1640.0000000000002</v>
      </c>
      <c r="EO20" s="140">
        <v>95.5</v>
      </c>
      <c r="EP20" s="141">
        <v>60.7</v>
      </c>
      <c r="EQ20" s="151">
        <f t="shared" si="81"/>
        <v>57.968499999999999</v>
      </c>
      <c r="ER20" s="141">
        <v>115</v>
      </c>
      <c r="ES20" s="150">
        <f t="shared" si="82"/>
        <v>1.9838360488886206</v>
      </c>
      <c r="ET20" s="151">
        <f t="shared" si="83"/>
        <v>6.6849999999999996</v>
      </c>
      <c r="EU20" s="151">
        <f t="shared" si="144"/>
        <v>73.738</v>
      </c>
      <c r="EV20" s="151">
        <f t="shared" si="145"/>
        <v>6.6047799999999999</v>
      </c>
      <c r="EW20" s="151">
        <f t="shared" si="146"/>
        <v>73.227826000000007</v>
      </c>
      <c r="EX20" s="143">
        <v>1638</v>
      </c>
      <c r="EY20" s="140"/>
      <c r="EZ20" s="141"/>
      <c r="FA20" s="151">
        <f t="shared" si="84"/>
        <v>0</v>
      </c>
      <c r="FB20" s="141"/>
      <c r="FC20" s="150" t="e">
        <f t="shared" si="85"/>
        <v>#DIV/0!</v>
      </c>
      <c r="FD20" s="151">
        <f t="shared" si="86"/>
        <v>0</v>
      </c>
      <c r="FE20" s="151">
        <f t="shared" si="147"/>
        <v>0</v>
      </c>
      <c r="FF20" s="151">
        <f t="shared" si="148"/>
        <v>0</v>
      </c>
      <c r="FG20" s="151">
        <f t="shared" si="149"/>
        <v>0</v>
      </c>
      <c r="FH20" s="142"/>
      <c r="FI20" s="140"/>
      <c r="FJ20" s="141"/>
      <c r="FK20" s="151">
        <f t="shared" si="87"/>
        <v>0</v>
      </c>
      <c r="FL20" s="141">
        <v>120</v>
      </c>
      <c r="FM20" s="150" t="e">
        <f t="shared" si="88"/>
        <v>#DIV/0!</v>
      </c>
      <c r="FN20" s="151">
        <f t="shared" si="89"/>
        <v>0</v>
      </c>
      <c r="FO20" s="151">
        <f t="shared" si="150"/>
        <v>0</v>
      </c>
      <c r="FP20" s="151">
        <f t="shared" si="151"/>
        <v>0</v>
      </c>
      <c r="FQ20" s="151">
        <f t="shared" si="152"/>
        <v>0</v>
      </c>
      <c r="FR20" s="142"/>
      <c r="FS20" s="140"/>
      <c r="FT20" s="141"/>
      <c r="FU20" s="151">
        <f t="shared" si="90"/>
        <v>0</v>
      </c>
      <c r="FV20" s="141"/>
      <c r="FW20" s="150" t="e">
        <f t="shared" si="91"/>
        <v>#DIV/0!</v>
      </c>
      <c r="FX20" s="151">
        <f t="shared" si="92"/>
        <v>0</v>
      </c>
      <c r="FY20" s="151">
        <f t="shared" si="153"/>
        <v>0</v>
      </c>
      <c r="FZ20" s="151">
        <f t="shared" si="154"/>
        <v>0</v>
      </c>
      <c r="GA20" s="151">
        <f t="shared" si="155"/>
        <v>0</v>
      </c>
      <c r="GB20" s="142"/>
      <c r="GC20" s="140"/>
      <c r="GD20" s="141"/>
      <c r="GE20" s="151">
        <f t="shared" si="93"/>
        <v>0</v>
      </c>
      <c r="GF20" s="141"/>
      <c r="GG20" s="150" t="e">
        <f t="shared" si="94"/>
        <v>#DIV/0!</v>
      </c>
      <c r="GH20" s="151">
        <f t="shared" si="95"/>
        <v>0</v>
      </c>
      <c r="GI20" s="151">
        <f t="shared" si="156"/>
        <v>0</v>
      </c>
      <c r="GJ20" s="151">
        <f t="shared" si="157"/>
        <v>0</v>
      </c>
      <c r="GK20" s="151">
        <f t="shared" si="158"/>
        <v>0</v>
      </c>
      <c r="GL20" s="142"/>
      <c r="GM20" s="140"/>
      <c r="GN20" s="141"/>
      <c r="GO20" s="151">
        <f t="shared" si="96"/>
        <v>0</v>
      </c>
      <c r="GP20" s="141"/>
      <c r="GQ20" s="150" t="e">
        <f t="shared" si="97"/>
        <v>#DIV/0!</v>
      </c>
      <c r="GR20" s="151">
        <f t="shared" si="98"/>
        <v>0</v>
      </c>
      <c r="GS20" s="151">
        <f t="shared" si="159"/>
        <v>0</v>
      </c>
      <c r="GT20" s="151">
        <f t="shared" si="160"/>
        <v>0</v>
      </c>
      <c r="GU20" s="151">
        <f t="shared" si="161"/>
        <v>0</v>
      </c>
      <c r="GV20" s="142"/>
      <c r="GW20" s="140"/>
      <c r="GX20" s="141"/>
      <c r="GY20" s="151">
        <f t="shared" si="99"/>
        <v>0</v>
      </c>
      <c r="GZ20" s="141"/>
      <c r="HA20" s="150" t="e">
        <f t="shared" si="100"/>
        <v>#DIV/0!</v>
      </c>
      <c r="HB20" s="151">
        <f t="shared" si="101"/>
        <v>0</v>
      </c>
      <c r="HC20" s="151">
        <f t="shared" si="162"/>
        <v>0</v>
      </c>
      <c r="HD20" s="151">
        <f t="shared" si="163"/>
        <v>0</v>
      </c>
      <c r="HE20" s="151">
        <f t="shared" si="164"/>
        <v>0</v>
      </c>
      <c r="HF20" s="142"/>
      <c r="HG20" s="140"/>
      <c r="HH20" s="141"/>
      <c r="HI20" s="151"/>
      <c r="HJ20" s="141"/>
      <c r="HK20" s="150"/>
      <c r="HL20" s="151"/>
      <c r="HM20" s="151"/>
      <c r="HN20" s="151"/>
      <c r="HO20" s="151"/>
      <c r="HP20" s="142"/>
      <c r="HQ20" s="140"/>
      <c r="HR20" s="141"/>
      <c r="HS20" s="151"/>
      <c r="HT20" s="141"/>
      <c r="HU20" s="150"/>
      <c r="HV20" s="151"/>
      <c r="HW20" s="151"/>
      <c r="HX20" s="151"/>
      <c r="HY20" s="151"/>
      <c r="HZ20" s="142"/>
      <c r="IA20" s="140"/>
      <c r="IB20" s="141"/>
      <c r="IC20" s="151"/>
      <c r="ID20" s="141"/>
      <c r="IE20" s="150"/>
      <c r="IF20" s="151"/>
      <c r="IG20" s="151"/>
      <c r="IH20" s="151"/>
      <c r="II20" s="151"/>
      <c r="IJ20" s="142"/>
      <c r="IK20" s="140"/>
      <c r="IL20" s="141"/>
      <c r="IM20" s="151"/>
      <c r="IN20" s="141"/>
      <c r="IO20" s="150"/>
      <c r="IP20" s="151"/>
      <c r="IQ20" s="151"/>
      <c r="IR20" s="151"/>
      <c r="IS20" s="151"/>
      <c r="IT20" s="142"/>
      <c r="IU20" s="140"/>
      <c r="IV20" s="141"/>
      <c r="IW20" s="151"/>
      <c r="IX20" s="141"/>
      <c r="IY20" s="150"/>
      <c r="IZ20" s="151"/>
      <c r="JA20" s="151"/>
      <c r="JB20" s="151"/>
      <c r="JC20" s="151"/>
      <c r="JD20" s="142"/>
      <c r="JE20" s="140"/>
      <c r="JG20" s="151"/>
      <c r="JH20" s="141"/>
      <c r="JI20" s="150"/>
      <c r="JJ20" s="151"/>
      <c r="JK20" s="151"/>
      <c r="JL20" s="151"/>
      <c r="JM20" s="151"/>
      <c r="JN20" s="142"/>
      <c r="JO20" s="140"/>
      <c r="JP20" s="141"/>
      <c r="JQ20" s="151"/>
      <c r="JR20" s="141"/>
      <c r="JS20" s="150"/>
      <c r="JT20" s="151"/>
      <c r="JU20" s="151"/>
      <c r="JV20" s="151"/>
      <c r="JW20" s="151"/>
      <c r="JX20" s="142"/>
      <c r="JY20" s="140"/>
      <c r="JZ20" s="141"/>
      <c r="KA20" s="151"/>
      <c r="KB20" s="141"/>
      <c r="KC20" s="150"/>
      <c r="KD20" s="151"/>
      <c r="KE20" s="151"/>
      <c r="KF20" s="151"/>
      <c r="KG20" s="151"/>
      <c r="KH20" s="142"/>
      <c r="KI20" s="140"/>
      <c r="KJ20" s="141"/>
      <c r="KK20" s="151"/>
      <c r="KL20" s="141"/>
      <c r="KM20" s="150"/>
      <c r="KN20" s="151"/>
      <c r="KO20" s="151"/>
      <c r="KP20" s="151"/>
      <c r="KQ20" s="151"/>
      <c r="KR20" s="142"/>
      <c r="KS20" s="140"/>
      <c r="KT20" s="141"/>
      <c r="KU20" s="151"/>
      <c r="KV20" s="141"/>
      <c r="KW20" s="150"/>
      <c r="KX20" s="151"/>
      <c r="KY20" s="151"/>
      <c r="KZ20" s="151"/>
      <c r="LA20" s="151"/>
      <c r="LB20" s="142"/>
      <c r="LC20" s="140"/>
      <c r="LD20" s="141"/>
      <c r="LE20" s="151"/>
      <c r="LF20" s="141"/>
      <c r="LG20" s="150"/>
      <c r="LH20" s="151"/>
      <c r="LI20" s="151"/>
      <c r="LJ20" s="151"/>
      <c r="LK20" s="151"/>
      <c r="LL20" s="142"/>
      <c r="LM20" s="140"/>
      <c r="LN20" s="141"/>
      <c r="LO20" s="151"/>
      <c r="LP20" s="141"/>
      <c r="LQ20" s="150"/>
      <c r="LR20" s="151"/>
      <c r="LS20" s="151"/>
      <c r="LT20" s="151"/>
      <c r="LU20" s="151"/>
      <c r="LV20" s="142"/>
      <c r="LW20" s="140"/>
      <c r="LX20" s="141"/>
      <c r="LY20" s="151"/>
      <c r="LZ20" s="141"/>
      <c r="MA20" s="150"/>
      <c r="MB20" s="151"/>
      <c r="MC20" s="151"/>
      <c r="MD20" s="151"/>
      <c r="ME20" s="151"/>
      <c r="MF20" s="142"/>
      <c r="MG20" s="140"/>
      <c r="MH20" s="141"/>
      <c r="MI20" s="151"/>
      <c r="MJ20" s="141"/>
      <c r="MK20" s="150"/>
      <c r="ML20" s="151"/>
      <c r="MM20" s="151"/>
      <c r="MN20" s="151"/>
      <c r="MO20" s="151"/>
      <c r="MP20" s="142"/>
      <c r="MQ20" s="140"/>
      <c r="MR20" s="141"/>
      <c r="MS20" s="151"/>
      <c r="MT20" s="141"/>
      <c r="MU20" s="150"/>
      <c r="MV20" s="151"/>
      <c r="MW20" s="151"/>
      <c r="MX20" s="151"/>
      <c r="MY20" s="151"/>
      <c r="MZ20" s="142"/>
      <c r="NA20" s="140"/>
      <c r="NB20" s="141"/>
      <c r="NC20" s="151"/>
      <c r="ND20" s="141"/>
      <c r="NE20" s="150"/>
      <c r="NF20" s="151"/>
      <c r="NG20" s="151"/>
      <c r="NH20" s="151"/>
      <c r="NI20" s="151"/>
      <c r="NJ20" s="142"/>
      <c r="NK20" s="140"/>
      <c r="NL20" s="141"/>
      <c r="NM20" s="151"/>
      <c r="NN20" s="141"/>
      <c r="NO20" s="150"/>
      <c r="NP20" s="151"/>
      <c r="NQ20" s="151"/>
      <c r="NR20" s="151"/>
      <c r="NS20" s="151"/>
      <c r="NT20" s="142"/>
      <c r="NU20" s="140"/>
      <c r="NV20" s="141"/>
      <c r="NW20" s="151"/>
      <c r="NX20" s="141"/>
      <c r="NY20" s="150"/>
      <c r="NZ20" s="151"/>
      <c r="OA20" s="151"/>
      <c r="OB20" s="151"/>
      <c r="OC20" s="151"/>
      <c r="OD20" s="142"/>
      <c r="OE20" s="140"/>
      <c r="OF20" s="141"/>
      <c r="OG20" s="151"/>
      <c r="OH20" s="141"/>
      <c r="OI20" s="150"/>
      <c r="OJ20" s="151"/>
      <c r="OK20" s="151"/>
      <c r="OL20" s="151"/>
      <c r="OM20" s="151"/>
      <c r="ON20" s="142"/>
      <c r="OO20" s="140"/>
      <c r="OP20" s="141"/>
      <c r="OQ20" s="151"/>
      <c r="OR20" s="141"/>
      <c r="OS20" s="150"/>
      <c r="OT20" s="151"/>
      <c r="OU20" s="151"/>
      <c r="OV20" s="151"/>
      <c r="OW20" s="151"/>
      <c r="OX20" s="142"/>
      <c r="OY20" s="140"/>
      <c r="OZ20" s="141"/>
      <c r="PA20" s="151"/>
      <c r="PB20" s="141"/>
      <c r="PC20" s="150"/>
      <c r="PD20" s="151"/>
      <c r="PE20" s="151"/>
      <c r="PF20" s="151"/>
      <c r="PG20" s="151"/>
      <c r="PH20" s="142"/>
      <c r="PI20" s="140"/>
      <c r="PJ20" s="141"/>
      <c r="PK20" s="151"/>
      <c r="PL20" s="141"/>
      <c r="PM20" s="150"/>
      <c r="PN20" s="151"/>
      <c r="PO20" s="151"/>
      <c r="PP20" s="151"/>
      <c r="PQ20" s="151"/>
      <c r="PR20" s="142"/>
      <c r="PS20" s="140"/>
      <c r="PT20" s="141"/>
      <c r="PU20" s="151"/>
      <c r="PV20" s="141"/>
      <c r="PW20" s="150"/>
      <c r="PX20" s="151"/>
      <c r="PY20" s="151"/>
      <c r="PZ20" s="151"/>
      <c r="QA20" s="151"/>
      <c r="QB20" s="142"/>
      <c r="QC20" s="140"/>
      <c r="QD20" s="141"/>
      <c r="QE20" s="151"/>
      <c r="QF20" s="141"/>
      <c r="QG20" s="150"/>
      <c r="QH20" s="151"/>
      <c r="QI20" s="151"/>
      <c r="QJ20" s="151"/>
      <c r="QK20" s="151"/>
      <c r="QL20" s="142"/>
      <c r="QM20" s="140"/>
      <c r="QN20" s="141"/>
      <c r="QO20" s="151"/>
      <c r="QP20" s="141"/>
      <c r="QQ20" s="150"/>
      <c r="QR20" s="151"/>
      <c r="QS20" s="151"/>
      <c r="QT20" s="151"/>
      <c r="QU20" s="151"/>
      <c r="QV20" s="142"/>
      <c r="QW20" s="140"/>
    </row>
    <row r="21" spans="1:465" s="134" customFormat="1" x14ac:dyDescent="0.25">
      <c r="B21" s="144">
        <f t="shared" si="37"/>
        <v>32</v>
      </c>
      <c r="C21" s="144">
        <v>0.1</v>
      </c>
      <c r="D21" s="144">
        <f t="shared" si="38"/>
        <v>1.3</v>
      </c>
      <c r="E21" s="153">
        <v>95</v>
      </c>
      <c r="F21" s="148">
        <v>60.2</v>
      </c>
      <c r="G21" s="148">
        <f t="shared" si="39"/>
        <v>57.19</v>
      </c>
      <c r="H21" s="146">
        <v>125</v>
      </c>
      <c r="I21" s="152">
        <f t="shared" si="40"/>
        <v>2.1856968001398847</v>
      </c>
      <c r="J21" s="148">
        <f t="shared" si="44"/>
        <v>6.6499999999999995</v>
      </c>
      <c r="K21" s="148">
        <f t="shared" si="102"/>
        <v>72.625</v>
      </c>
      <c r="L21" s="148">
        <f t="shared" si="103"/>
        <v>6.5635499999999993</v>
      </c>
      <c r="M21" s="148">
        <f t="shared" si="104"/>
        <v>72.051146999999986</v>
      </c>
      <c r="N21" s="147">
        <v>1883</v>
      </c>
      <c r="O21" s="153">
        <v>95</v>
      </c>
      <c r="P21" s="148">
        <v>60.2</v>
      </c>
      <c r="Q21" s="148">
        <f t="shared" si="41"/>
        <v>57.19</v>
      </c>
      <c r="R21" s="146">
        <v>125</v>
      </c>
      <c r="S21" s="152">
        <f t="shared" si="42"/>
        <v>2.1856968001398847</v>
      </c>
      <c r="T21" s="148">
        <f t="shared" si="45"/>
        <v>6.6499999999999995</v>
      </c>
      <c r="U21" s="148">
        <f t="shared" si="105"/>
        <v>72.625</v>
      </c>
      <c r="V21" s="148">
        <f t="shared" si="106"/>
        <v>6.5635499999999993</v>
      </c>
      <c r="W21" s="148">
        <f t="shared" si="107"/>
        <v>72.051146999999986</v>
      </c>
      <c r="X21" s="147">
        <v>1883</v>
      </c>
      <c r="Y21" s="145">
        <v>94.6</v>
      </c>
      <c r="Z21" s="146">
        <v>61.5</v>
      </c>
      <c r="AA21" s="148">
        <f t="shared" si="46"/>
        <v>58.178999999999995</v>
      </c>
      <c r="AB21" s="146">
        <v>125</v>
      </c>
      <c r="AC21" s="152">
        <f t="shared" si="47"/>
        <v>2.1485415699822963</v>
      </c>
      <c r="AD21" s="148">
        <f t="shared" si="48"/>
        <v>6.6219999999999999</v>
      </c>
      <c r="AE21" s="148">
        <f t="shared" si="108"/>
        <v>72.569000000000003</v>
      </c>
      <c r="AF21" s="148">
        <f t="shared" si="109"/>
        <v>6.535914</v>
      </c>
      <c r="AG21" s="148">
        <f t="shared" si="110"/>
        <v>71.995846999999998</v>
      </c>
      <c r="AH21" s="147">
        <v>1926</v>
      </c>
      <c r="AI21" s="145">
        <v>94.8</v>
      </c>
      <c r="AJ21" s="146">
        <v>62.3</v>
      </c>
      <c r="AK21" s="148">
        <f t="shared" si="49"/>
        <v>59.060399999999994</v>
      </c>
      <c r="AL21" s="146">
        <v>125</v>
      </c>
      <c r="AM21" s="152">
        <f t="shared" si="50"/>
        <v>2.1164773689307896</v>
      </c>
      <c r="AN21" s="148">
        <f t="shared" si="51"/>
        <v>6.6359999999999992</v>
      </c>
      <c r="AO21" s="148">
        <f t="shared" si="111"/>
        <v>79.295999999999992</v>
      </c>
      <c r="AP21" s="148">
        <f t="shared" si="112"/>
        <v>6.5497319999999988</v>
      </c>
      <c r="AQ21" s="148">
        <f t="shared" si="113"/>
        <v>78.703519999999997</v>
      </c>
      <c r="AR21" s="149">
        <v>1866</v>
      </c>
      <c r="AS21" s="145">
        <v>94.6</v>
      </c>
      <c r="AT21" s="146">
        <v>62.1</v>
      </c>
      <c r="AU21" s="148">
        <f t="shared" si="52"/>
        <v>58.746600000000001</v>
      </c>
      <c r="AV21" s="146">
        <v>125</v>
      </c>
      <c r="AW21" s="152">
        <f t="shared" si="53"/>
        <v>2.1277827142336747</v>
      </c>
      <c r="AX21" s="148">
        <f t="shared" si="54"/>
        <v>6.6219999999999999</v>
      </c>
      <c r="AY21" s="148">
        <f t="shared" si="114"/>
        <v>78.834000000000003</v>
      </c>
      <c r="AZ21" s="148">
        <f t="shared" si="115"/>
        <v>6.535914</v>
      </c>
      <c r="BA21" s="148">
        <f t="shared" si="116"/>
        <v>78.243333000000021</v>
      </c>
      <c r="BB21" s="149">
        <v>1866</v>
      </c>
      <c r="BC21" s="145">
        <v>94.5</v>
      </c>
      <c r="BD21" s="146">
        <v>61.299999237060547</v>
      </c>
      <c r="BE21" s="148">
        <f t="shared" si="55"/>
        <v>57.928499279022212</v>
      </c>
      <c r="BF21" s="146">
        <v>125</v>
      </c>
      <c r="BG21" s="152">
        <f t="shared" si="56"/>
        <v>2.1578325272663599</v>
      </c>
      <c r="BH21" s="148">
        <f t="shared" si="57"/>
        <v>6.6149999999999993</v>
      </c>
      <c r="BI21" s="148">
        <f t="shared" si="117"/>
        <v>82.250000000000014</v>
      </c>
      <c r="BJ21" s="148">
        <f t="shared" si="118"/>
        <v>6.5290049999999988</v>
      </c>
      <c r="BK21" s="148">
        <f t="shared" si="119"/>
        <v>81.651605000000004</v>
      </c>
      <c r="BL21" s="147">
        <v>1910.0000262260437</v>
      </c>
      <c r="BM21" s="145">
        <v>95</v>
      </c>
      <c r="BN21" s="146">
        <v>61.8</v>
      </c>
      <c r="BO21" s="148">
        <f t="shared" si="58"/>
        <v>58.709999999999994</v>
      </c>
      <c r="BP21" s="146">
        <v>125</v>
      </c>
      <c r="BQ21" s="152">
        <f t="shared" si="59"/>
        <v>2.1291091807187876</v>
      </c>
      <c r="BR21" s="148">
        <f t="shared" si="60"/>
        <v>6.6499999999999995</v>
      </c>
      <c r="BS21" s="148">
        <f t="shared" si="120"/>
        <v>73.92</v>
      </c>
      <c r="BT21" s="148">
        <f t="shared" si="121"/>
        <v>6.5635499999999993</v>
      </c>
      <c r="BU21" s="148">
        <f t="shared" si="122"/>
        <v>73.33941999999999</v>
      </c>
      <c r="BV21" s="149">
        <v>1825</v>
      </c>
      <c r="BW21" s="145">
        <v>94.9</v>
      </c>
      <c r="BX21" s="146">
        <v>62.1</v>
      </c>
      <c r="BY21" s="148">
        <f t="shared" si="61"/>
        <v>58.932900000000004</v>
      </c>
      <c r="BZ21" s="146">
        <v>125</v>
      </c>
      <c r="CA21" s="152">
        <f t="shared" si="62"/>
        <v>2.1210563199842531</v>
      </c>
      <c r="CB21" s="148">
        <f t="shared" si="63"/>
        <v>6.6430000000000007</v>
      </c>
      <c r="CC21" s="148">
        <f t="shared" si="123"/>
        <v>80.240999999999985</v>
      </c>
      <c r="CD21" s="148">
        <f t="shared" si="124"/>
        <v>6.5566410000000008</v>
      </c>
      <c r="CE21" s="148">
        <f t="shared" si="125"/>
        <v>79.643136999999996</v>
      </c>
      <c r="CF21" s="147">
        <v>1845</v>
      </c>
      <c r="CG21" s="145">
        <v>95.9</v>
      </c>
      <c r="CH21" s="146">
        <v>60</v>
      </c>
      <c r="CI21" s="148">
        <f t="shared" si="64"/>
        <v>57.540000000000006</v>
      </c>
      <c r="CJ21" s="146">
        <v>125</v>
      </c>
      <c r="CK21" s="152">
        <f t="shared" si="65"/>
        <v>2.1724018074383036</v>
      </c>
      <c r="CL21" s="148">
        <f t="shared" si="66"/>
        <v>6.713000000000001</v>
      </c>
      <c r="CM21" s="148">
        <f t="shared" si="126"/>
        <v>83.77600000000001</v>
      </c>
      <c r="CN21" s="148">
        <f t="shared" si="127"/>
        <v>6.6257310000000009</v>
      </c>
      <c r="CO21" s="148">
        <f t="shared" si="128"/>
        <v>83.168883000000008</v>
      </c>
      <c r="CP21" s="147">
        <v>1885</v>
      </c>
      <c r="CQ21" s="145">
        <v>94.5</v>
      </c>
      <c r="CR21" s="146">
        <v>60.8</v>
      </c>
      <c r="CS21" s="148">
        <f t="shared" si="67"/>
        <v>57.455999999999996</v>
      </c>
      <c r="CT21" s="146">
        <v>115</v>
      </c>
      <c r="CU21" s="152">
        <f t="shared" si="68"/>
        <v>2.0015316067947651</v>
      </c>
      <c r="CV21" s="148">
        <f t="shared" si="69"/>
        <v>6.6149999999999993</v>
      </c>
      <c r="CW21" s="148">
        <f t="shared" si="129"/>
        <v>71.085000000000008</v>
      </c>
      <c r="CX21" s="148">
        <f t="shared" si="130"/>
        <v>6.5290049999999988</v>
      </c>
      <c r="CY21" s="148">
        <f t="shared" si="131"/>
        <v>70.517929999999993</v>
      </c>
      <c r="CZ21" s="147">
        <v>1710</v>
      </c>
      <c r="DA21" s="145">
        <v>94.5</v>
      </c>
      <c r="DB21" s="146">
        <v>58.9</v>
      </c>
      <c r="DC21" s="148">
        <f t="shared" si="70"/>
        <v>55.660499999999999</v>
      </c>
      <c r="DD21" s="134">
        <v>115</v>
      </c>
      <c r="DE21" s="152">
        <f t="shared" si="43"/>
        <v>2.0660971424978216</v>
      </c>
      <c r="DF21" s="148">
        <f t="shared" si="71"/>
        <v>6.6149999999999993</v>
      </c>
      <c r="DG21" s="148">
        <f t="shared" si="132"/>
        <v>71.085000000000008</v>
      </c>
      <c r="DH21" s="148">
        <f t="shared" si="133"/>
        <v>6.5290049999999988</v>
      </c>
      <c r="DI21" s="148">
        <f t="shared" si="134"/>
        <v>70.517929999999993</v>
      </c>
      <c r="DJ21" s="147">
        <v>1655</v>
      </c>
      <c r="DK21" s="145">
        <v>94.5</v>
      </c>
      <c r="DL21" s="146">
        <v>60.8</v>
      </c>
      <c r="DM21" s="148">
        <f t="shared" si="72"/>
        <v>57.455999999999996</v>
      </c>
      <c r="DN21" s="146">
        <v>115</v>
      </c>
      <c r="DO21" s="152">
        <f t="shared" si="73"/>
        <v>2.0015316067947651</v>
      </c>
      <c r="DP21" s="148">
        <f t="shared" si="74"/>
        <v>6.6149999999999993</v>
      </c>
      <c r="DQ21" s="148">
        <f t="shared" si="135"/>
        <v>71.085000000000008</v>
      </c>
      <c r="DR21" s="148">
        <f t="shared" si="136"/>
        <v>6.5290049999999988</v>
      </c>
      <c r="DS21" s="148">
        <f t="shared" si="137"/>
        <v>70.517929999999993</v>
      </c>
      <c r="DT21" s="147">
        <v>1710</v>
      </c>
      <c r="DU21" s="145">
        <v>95</v>
      </c>
      <c r="DV21" s="146">
        <v>61.1</v>
      </c>
      <c r="DW21" s="148">
        <f t="shared" si="75"/>
        <v>58.045000000000002</v>
      </c>
      <c r="DX21" s="146">
        <v>115</v>
      </c>
      <c r="DY21" s="152">
        <f t="shared" si="76"/>
        <v>1.9812214661038849</v>
      </c>
      <c r="DZ21" s="148">
        <f t="shared" si="77"/>
        <v>6.6499999999999995</v>
      </c>
      <c r="EA21" s="148">
        <f t="shared" si="138"/>
        <v>80.990000000000009</v>
      </c>
      <c r="EB21" s="148">
        <f t="shared" si="139"/>
        <v>6.5635499999999993</v>
      </c>
      <c r="EC21" s="148">
        <f t="shared" si="140"/>
        <v>80.394440000000003</v>
      </c>
      <c r="ED21" s="149">
        <v>1650</v>
      </c>
      <c r="EE21" s="145">
        <v>97.3</v>
      </c>
      <c r="EF21" s="146">
        <v>61</v>
      </c>
      <c r="EG21" s="148">
        <f t="shared" si="78"/>
        <v>59.353000000000002</v>
      </c>
      <c r="EH21" s="146">
        <v>115</v>
      </c>
      <c r="EI21" s="152">
        <f t="shared" si="79"/>
        <v>1.9375600222398193</v>
      </c>
      <c r="EJ21" s="148">
        <f t="shared" si="80"/>
        <v>6.8109999999999999</v>
      </c>
      <c r="EK21" s="148">
        <f t="shared" si="141"/>
        <v>78.620499999999993</v>
      </c>
      <c r="EL21" s="148">
        <f t="shared" si="142"/>
        <v>6.7224569999999995</v>
      </c>
      <c r="EM21" s="148">
        <f t="shared" si="143"/>
        <v>78.02358550000001</v>
      </c>
      <c r="EN21" s="147">
        <v>1650</v>
      </c>
      <c r="EO21" s="145">
        <v>95.5</v>
      </c>
      <c r="EP21" s="146">
        <v>60.9</v>
      </c>
      <c r="EQ21" s="148">
        <f t="shared" si="81"/>
        <v>58.159499999999994</v>
      </c>
      <c r="ER21" s="141">
        <v>115</v>
      </c>
      <c r="ES21" s="152">
        <f t="shared" si="82"/>
        <v>1.9773209879727303</v>
      </c>
      <c r="ET21" s="148">
        <f t="shared" si="83"/>
        <v>6.6849999999999996</v>
      </c>
      <c r="EU21" s="148">
        <f t="shared" si="144"/>
        <v>80.423000000000002</v>
      </c>
      <c r="EV21" s="148">
        <f t="shared" si="145"/>
        <v>6.5980949999999998</v>
      </c>
      <c r="EW21" s="148">
        <f t="shared" si="146"/>
        <v>79.825921000000008</v>
      </c>
      <c r="EX21" s="149">
        <v>1646</v>
      </c>
      <c r="EY21" s="145"/>
      <c r="EZ21" s="146"/>
      <c r="FA21" s="148">
        <f t="shared" si="84"/>
        <v>0</v>
      </c>
      <c r="FB21" s="146"/>
      <c r="FC21" s="152" t="e">
        <f t="shared" si="85"/>
        <v>#DIV/0!</v>
      </c>
      <c r="FD21" s="148">
        <f t="shared" si="86"/>
        <v>0</v>
      </c>
      <c r="FE21" s="148">
        <f t="shared" si="147"/>
        <v>0</v>
      </c>
      <c r="FF21" s="148">
        <f t="shared" si="148"/>
        <v>0</v>
      </c>
      <c r="FG21" s="148">
        <f t="shared" si="149"/>
        <v>0</v>
      </c>
      <c r="FH21" s="147"/>
      <c r="FI21" s="145"/>
      <c r="FJ21" s="146"/>
      <c r="FK21" s="148">
        <f t="shared" si="87"/>
        <v>0</v>
      </c>
      <c r="FL21" s="146">
        <v>120</v>
      </c>
      <c r="FM21" s="152" t="e">
        <f t="shared" si="88"/>
        <v>#DIV/0!</v>
      </c>
      <c r="FN21" s="148">
        <f t="shared" si="89"/>
        <v>0</v>
      </c>
      <c r="FO21" s="148">
        <f t="shared" si="150"/>
        <v>0</v>
      </c>
      <c r="FP21" s="148">
        <f t="shared" si="151"/>
        <v>0</v>
      </c>
      <c r="FQ21" s="148">
        <f t="shared" si="152"/>
        <v>0</v>
      </c>
      <c r="FR21" s="147"/>
      <c r="FS21" s="145"/>
      <c r="FT21" s="146"/>
      <c r="FU21" s="148">
        <f t="shared" si="90"/>
        <v>0</v>
      </c>
      <c r="FV21" s="146"/>
      <c r="FW21" s="152" t="e">
        <f t="shared" si="91"/>
        <v>#DIV/0!</v>
      </c>
      <c r="FX21" s="148">
        <f t="shared" si="92"/>
        <v>0</v>
      </c>
      <c r="FY21" s="148">
        <f t="shared" si="153"/>
        <v>0</v>
      </c>
      <c r="FZ21" s="148">
        <f t="shared" si="154"/>
        <v>0</v>
      </c>
      <c r="GA21" s="148">
        <f t="shared" si="155"/>
        <v>0</v>
      </c>
      <c r="GB21" s="147"/>
      <c r="GC21" s="145"/>
      <c r="GD21" s="146"/>
      <c r="GE21" s="148">
        <f t="shared" si="93"/>
        <v>0</v>
      </c>
      <c r="GF21" s="146"/>
      <c r="GG21" s="152" t="e">
        <f t="shared" si="94"/>
        <v>#DIV/0!</v>
      </c>
      <c r="GH21" s="148">
        <f t="shared" si="95"/>
        <v>0</v>
      </c>
      <c r="GI21" s="148">
        <f t="shared" si="156"/>
        <v>0</v>
      </c>
      <c r="GJ21" s="148">
        <f t="shared" si="157"/>
        <v>0</v>
      </c>
      <c r="GK21" s="148">
        <f t="shared" si="158"/>
        <v>0</v>
      </c>
      <c r="GL21" s="147"/>
      <c r="GM21" s="145"/>
      <c r="GN21" s="146"/>
      <c r="GO21" s="148">
        <f t="shared" si="96"/>
        <v>0</v>
      </c>
      <c r="GP21" s="146"/>
      <c r="GQ21" s="152" t="e">
        <f t="shared" si="97"/>
        <v>#DIV/0!</v>
      </c>
      <c r="GR21" s="148">
        <f t="shared" si="98"/>
        <v>0</v>
      </c>
      <c r="GS21" s="148">
        <f t="shared" si="159"/>
        <v>0</v>
      </c>
      <c r="GT21" s="148">
        <f t="shared" si="160"/>
        <v>0</v>
      </c>
      <c r="GU21" s="148">
        <f t="shared" si="161"/>
        <v>0</v>
      </c>
      <c r="GV21" s="147"/>
      <c r="GW21" s="145"/>
      <c r="GX21" s="146"/>
      <c r="GY21" s="148">
        <f t="shared" si="99"/>
        <v>0</v>
      </c>
      <c r="GZ21" s="146"/>
      <c r="HA21" s="152" t="e">
        <f t="shared" si="100"/>
        <v>#DIV/0!</v>
      </c>
      <c r="HB21" s="148">
        <f t="shared" si="101"/>
        <v>0</v>
      </c>
      <c r="HC21" s="148">
        <f t="shared" si="162"/>
        <v>0</v>
      </c>
      <c r="HD21" s="148">
        <f t="shared" si="163"/>
        <v>0</v>
      </c>
      <c r="HE21" s="148">
        <f t="shared" si="164"/>
        <v>0</v>
      </c>
      <c r="HF21" s="147"/>
      <c r="HG21" s="145"/>
      <c r="HH21" s="146"/>
      <c r="HI21" s="148"/>
      <c r="HJ21" s="146"/>
      <c r="HK21" s="152"/>
      <c r="HL21" s="148"/>
      <c r="HM21" s="148"/>
      <c r="HN21" s="148"/>
      <c r="HO21" s="148"/>
      <c r="HP21" s="147"/>
      <c r="HQ21" s="145"/>
      <c r="HR21" s="146"/>
      <c r="HS21" s="148"/>
      <c r="HT21" s="146"/>
      <c r="HU21" s="152"/>
      <c r="HV21" s="148"/>
      <c r="HW21" s="148"/>
      <c r="HX21" s="148"/>
      <c r="HY21" s="148"/>
      <c r="HZ21" s="147"/>
      <c r="IA21" s="145"/>
      <c r="IB21" s="146"/>
      <c r="IC21" s="148"/>
      <c r="ID21" s="146"/>
      <c r="IE21" s="152"/>
      <c r="IF21" s="148"/>
      <c r="IG21" s="148"/>
      <c r="IH21" s="148"/>
      <c r="II21" s="148"/>
      <c r="IJ21" s="147"/>
      <c r="IK21" s="145"/>
      <c r="IL21" s="146"/>
      <c r="IM21" s="148"/>
      <c r="IN21" s="146"/>
      <c r="IO21" s="152"/>
      <c r="IP21" s="148"/>
      <c r="IQ21" s="148"/>
      <c r="IR21" s="148"/>
      <c r="IS21" s="148"/>
      <c r="IT21" s="147"/>
      <c r="IU21" s="145"/>
      <c r="IV21" s="146"/>
      <c r="IW21" s="148"/>
      <c r="IX21" s="146"/>
      <c r="IY21" s="152"/>
      <c r="IZ21" s="148"/>
      <c r="JA21" s="148"/>
      <c r="JB21" s="148"/>
      <c r="JC21" s="148"/>
      <c r="JD21" s="147"/>
      <c r="JE21" s="145"/>
      <c r="JG21" s="148"/>
      <c r="JH21" s="146"/>
      <c r="JI21" s="152"/>
      <c r="JJ21" s="148"/>
      <c r="JK21" s="148"/>
      <c r="JL21" s="148"/>
      <c r="JM21" s="148"/>
      <c r="JN21" s="147"/>
      <c r="JO21" s="145"/>
      <c r="JP21" s="146"/>
      <c r="JQ21" s="148"/>
      <c r="JR21" s="146"/>
      <c r="JS21" s="152"/>
      <c r="JT21" s="148"/>
      <c r="JU21" s="148"/>
      <c r="JV21" s="148"/>
      <c r="JW21" s="148"/>
      <c r="JX21" s="147"/>
      <c r="JY21" s="145"/>
      <c r="JZ21" s="146"/>
      <c r="KA21" s="148"/>
      <c r="KB21" s="146"/>
      <c r="KC21" s="152"/>
      <c r="KD21" s="148"/>
      <c r="KE21" s="148"/>
      <c r="KF21" s="148"/>
      <c r="KG21" s="148"/>
      <c r="KH21" s="147"/>
      <c r="KI21" s="145"/>
      <c r="KJ21" s="146"/>
      <c r="KK21" s="148"/>
      <c r="KL21" s="146"/>
      <c r="KM21" s="152"/>
      <c r="KN21" s="148"/>
      <c r="KO21" s="148"/>
      <c r="KP21" s="148"/>
      <c r="KQ21" s="148"/>
      <c r="KR21" s="147"/>
      <c r="KS21" s="145"/>
      <c r="KT21" s="146"/>
      <c r="KU21" s="148"/>
      <c r="KV21" s="146"/>
      <c r="KW21" s="152"/>
      <c r="KX21" s="148"/>
      <c r="KY21" s="148"/>
      <c r="KZ21" s="148"/>
      <c r="LA21" s="148"/>
      <c r="LB21" s="147"/>
      <c r="LC21" s="145"/>
      <c r="LD21" s="146"/>
      <c r="LE21" s="148"/>
      <c r="LF21" s="146"/>
      <c r="LG21" s="152"/>
      <c r="LH21" s="148"/>
      <c r="LI21" s="148"/>
      <c r="LJ21" s="148"/>
      <c r="LK21" s="148"/>
      <c r="LL21" s="147"/>
      <c r="LM21" s="145"/>
      <c r="LN21" s="146"/>
      <c r="LO21" s="148"/>
      <c r="LP21" s="146"/>
      <c r="LQ21" s="152"/>
      <c r="LR21" s="148"/>
      <c r="LS21" s="148"/>
      <c r="LT21" s="148"/>
      <c r="LU21" s="148"/>
      <c r="LV21" s="147"/>
      <c r="LW21" s="145"/>
      <c r="LX21" s="146"/>
      <c r="LY21" s="148"/>
      <c r="LZ21" s="146"/>
      <c r="MA21" s="152"/>
      <c r="MB21" s="148"/>
      <c r="MC21" s="148"/>
      <c r="MD21" s="148"/>
      <c r="ME21" s="148"/>
      <c r="MF21" s="147"/>
      <c r="MG21" s="145"/>
      <c r="MH21" s="146"/>
      <c r="MI21" s="148"/>
      <c r="MJ21" s="146"/>
      <c r="MK21" s="152"/>
      <c r="ML21" s="148"/>
      <c r="MM21" s="148"/>
      <c r="MN21" s="148"/>
      <c r="MO21" s="148"/>
      <c r="MP21" s="147"/>
      <c r="MQ21" s="145"/>
      <c r="MR21" s="146"/>
      <c r="MS21" s="148"/>
      <c r="MT21" s="146"/>
      <c r="MU21" s="152"/>
      <c r="MV21" s="148"/>
      <c r="MW21" s="148"/>
      <c r="MX21" s="148"/>
      <c r="MY21" s="148"/>
      <c r="MZ21" s="147"/>
      <c r="NA21" s="145"/>
      <c r="NB21" s="146"/>
      <c r="NC21" s="148"/>
      <c r="ND21" s="146"/>
      <c r="NE21" s="152"/>
      <c r="NF21" s="148"/>
      <c r="NG21" s="148"/>
      <c r="NH21" s="148"/>
      <c r="NI21" s="148"/>
      <c r="NJ21" s="147"/>
      <c r="NK21" s="145"/>
      <c r="NL21" s="146"/>
      <c r="NM21" s="148"/>
      <c r="NN21" s="146"/>
      <c r="NO21" s="152"/>
      <c r="NP21" s="148"/>
      <c r="NQ21" s="148"/>
      <c r="NR21" s="148"/>
      <c r="NS21" s="148"/>
      <c r="NT21" s="147"/>
      <c r="NU21" s="145"/>
      <c r="NV21" s="146"/>
      <c r="NW21" s="148"/>
      <c r="NX21" s="146"/>
      <c r="NY21" s="152"/>
      <c r="NZ21" s="148"/>
      <c r="OA21" s="148"/>
      <c r="OB21" s="148"/>
      <c r="OC21" s="148"/>
      <c r="OD21" s="147"/>
      <c r="OE21" s="145"/>
      <c r="OF21" s="146"/>
      <c r="OG21" s="148"/>
      <c r="OH21" s="146"/>
      <c r="OI21" s="152"/>
      <c r="OJ21" s="148"/>
      <c r="OK21" s="148"/>
      <c r="OL21" s="148"/>
      <c r="OM21" s="148"/>
      <c r="ON21" s="147"/>
      <c r="OO21" s="145"/>
      <c r="OP21" s="146"/>
      <c r="OQ21" s="148"/>
      <c r="OR21" s="146"/>
      <c r="OS21" s="152"/>
      <c r="OT21" s="148"/>
      <c r="OU21" s="148"/>
      <c r="OV21" s="148"/>
      <c r="OW21" s="148"/>
      <c r="OX21" s="147"/>
      <c r="OY21" s="145"/>
      <c r="OZ21" s="146"/>
      <c r="PA21" s="148"/>
      <c r="PB21" s="146"/>
      <c r="PC21" s="152"/>
      <c r="PD21" s="148"/>
      <c r="PE21" s="148"/>
      <c r="PF21" s="148"/>
      <c r="PG21" s="148"/>
      <c r="PH21" s="147"/>
      <c r="PI21" s="145"/>
      <c r="PJ21" s="146"/>
      <c r="PK21" s="148"/>
      <c r="PL21" s="146"/>
      <c r="PM21" s="152"/>
      <c r="PN21" s="148"/>
      <c r="PO21" s="148"/>
      <c r="PP21" s="148"/>
      <c r="PQ21" s="148"/>
      <c r="PR21" s="147"/>
      <c r="PS21" s="145"/>
      <c r="PT21" s="146"/>
      <c r="PU21" s="148"/>
      <c r="PV21" s="146"/>
      <c r="PW21" s="152"/>
      <c r="PX21" s="148"/>
      <c r="PY21" s="148"/>
      <c r="PZ21" s="148"/>
      <c r="QA21" s="148"/>
      <c r="QB21" s="147"/>
      <c r="QC21" s="145"/>
      <c r="QD21" s="146"/>
      <c r="QE21" s="148"/>
      <c r="QF21" s="146"/>
      <c r="QG21" s="152"/>
      <c r="QH21" s="148"/>
      <c r="QI21" s="148"/>
      <c r="QJ21" s="148"/>
      <c r="QK21" s="148"/>
      <c r="QL21" s="147"/>
      <c r="QM21" s="145"/>
      <c r="QN21" s="146"/>
      <c r="QO21" s="148"/>
      <c r="QP21" s="146"/>
      <c r="QQ21" s="152"/>
      <c r="QR21" s="148"/>
      <c r="QS21" s="148"/>
      <c r="QT21" s="148"/>
      <c r="QU21" s="148"/>
      <c r="QV21" s="147"/>
      <c r="QW21" s="145"/>
    </row>
    <row r="22" spans="1:465" s="138" customFormat="1" x14ac:dyDescent="0.25">
      <c r="B22" s="139">
        <f t="shared" si="37"/>
        <v>33</v>
      </c>
      <c r="C22" s="139">
        <v>0.1</v>
      </c>
      <c r="D22" s="139">
        <f t="shared" si="38"/>
        <v>1.4000000000000001</v>
      </c>
      <c r="E22" s="140">
        <v>95.1</v>
      </c>
      <c r="F22" s="151">
        <v>60.5</v>
      </c>
      <c r="G22" s="151">
        <f t="shared" si="39"/>
        <v>57.535499999999999</v>
      </c>
      <c r="H22" s="141">
        <v>125</v>
      </c>
      <c r="I22" s="150">
        <f t="shared" si="40"/>
        <v>2.1725717165923646</v>
      </c>
      <c r="J22" s="151">
        <f t="shared" si="44"/>
        <v>6.657</v>
      </c>
      <c r="K22" s="151">
        <f t="shared" si="102"/>
        <v>79.281999999999996</v>
      </c>
      <c r="L22" s="151">
        <f t="shared" si="103"/>
        <v>6.5638019999999999</v>
      </c>
      <c r="M22" s="151">
        <f t="shared" si="104"/>
        <v>78.614948999999982</v>
      </c>
      <c r="N22" s="142">
        <v>1886</v>
      </c>
      <c r="O22" s="140">
        <v>95.1</v>
      </c>
      <c r="P22" s="151">
        <v>60.5</v>
      </c>
      <c r="Q22" s="151">
        <f t="shared" si="41"/>
        <v>57.535499999999999</v>
      </c>
      <c r="R22" s="141">
        <v>125</v>
      </c>
      <c r="S22" s="150">
        <f t="shared" si="42"/>
        <v>2.1725717165923646</v>
      </c>
      <c r="T22" s="151">
        <f t="shared" si="45"/>
        <v>6.657</v>
      </c>
      <c r="U22" s="151">
        <f t="shared" si="105"/>
        <v>79.281999999999996</v>
      </c>
      <c r="V22" s="151">
        <f t="shared" si="106"/>
        <v>6.5638019999999999</v>
      </c>
      <c r="W22" s="151">
        <f t="shared" si="107"/>
        <v>78.614948999999982</v>
      </c>
      <c r="X22" s="142">
        <v>1886</v>
      </c>
      <c r="Y22" s="140">
        <v>94.5</v>
      </c>
      <c r="Z22" s="141">
        <v>61.8</v>
      </c>
      <c r="AA22" s="151">
        <f t="shared" si="46"/>
        <v>58.400999999999996</v>
      </c>
      <c r="AB22" s="141">
        <v>125</v>
      </c>
      <c r="AC22" s="150">
        <f t="shared" si="47"/>
        <v>2.1403743086590983</v>
      </c>
      <c r="AD22" s="151">
        <f t="shared" si="48"/>
        <v>6.6149999999999993</v>
      </c>
      <c r="AE22" s="151">
        <f t="shared" si="108"/>
        <v>79.183999999999997</v>
      </c>
      <c r="AF22" s="151">
        <f t="shared" si="109"/>
        <v>6.5223899999999997</v>
      </c>
      <c r="AG22" s="151">
        <f t="shared" si="110"/>
        <v>78.518236999999999</v>
      </c>
      <c r="AH22" s="142">
        <v>1929</v>
      </c>
      <c r="AI22" s="140">
        <v>94.7</v>
      </c>
      <c r="AJ22" s="141">
        <v>62.4</v>
      </c>
      <c r="AK22" s="151">
        <f t="shared" si="49"/>
        <v>59.092800000000004</v>
      </c>
      <c r="AL22" s="141">
        <v>125</v>
      </c>
      <c r="AM22" s="150">
        <f t="shared" si="50"/>
        <v>2.1153169252430075</v>
      </c>
      <c r="AN22" s="151">
        <f t="shared" si="51"/>
        <v>6.6290000000000004</v>
      </c>
      <c r="AO22" s="151">
        <f t="shared" si="111"/>
        <v>85.924999999999997</v>
      </c>
      <c r="AP22" s="151">
        <f t="shared" si="112"/>
        <v>6.5361940000000001</v>
      </c>
      <c r="AQ22" s="151">
        <f t="shared" si="113"/>
        <v>85.239713999999992</v>
      </c>
      <c r="AR22" s="143">
        <v>1873</v>
      </c>
      <c r="AS22" s="140">
        <v>94.5</v>
      </c>
      <c r="AT22" s="141">
        <v>62.3</v>
      </c>
      <c r="AU22" s="151">
        <f t="shared" si="52"/>
        <v>58.873499999999993</v>
      </c>
      <c r="AV22" s="141">
        <v>125</v>
      </c>
      <c r="AW22" s="150">
        <f t="shared" si="53"/>
        <v>2.1231963447051734</v>
      </c>
      <c r="AX22" s="151">
        <f t="shared" si="54"/>
        <v>6.6149999999999993</v>
      </c>
      <c r="AY22" s="151">
        <f t="shared" si="114"/>
        <v>85.448999999999998</v>
      </c>
      <c r="AZ22" s="151">
        <f t="shared" si="115"/>
        <v>6.5223899999999997</v>
      </c>
      <c r="BA22" s="151">
        <f t="shared" si="116"/>
        <v>84.765723000000023</v>
      </c>
      <c r="BB22" s="143">
        <v>1873</v>
      </c>
      <c r="BC22" s="140">
        <v>94.5</v>
      </c>
      <c r="BD22" s="141">
        <v>61.5</v>
      </c>
      <c r="BE22" s="151">
        <f t="shared" si="55"/>
        <v>58.1175</v>
      </c>
      <c r="BF22" s="141">
        <v>125</v>
      </c>
      <c r="BG22" s="150">
        <f t="shared" si="56"/>
        <v>2.1508151589452402</v>
      </c>
      <c r="BH22" s="151">
        <f t="shared" si="57"/>
        <v>6.6149999999999993</v>
      </c>
      <c r="BI22" s="151">
        <f t="shared" si="117"/>
        <v>88.865000000000009</v>
      </c>
      <c r="BJ22" s="151">
        <f t="shared" si="118"/>
        <v>6.5223899999999997</v>
      </c>
      <c r="BK22" s="151">
        <f t="shared" si="119"/>
        <v>88.173995000000005</v>
      </c>
      <c r="BL22" s="142">
        <v>1910.0000262260437</v>
      </c>
      <c r="BM22" s="140">
        <v>95</v>
      </c>
      <c r="BN22" s="141">
        <v>62.1</v>
      </c>
      <c r="BO22" s="151">
        <f t="shared" si="58"/>
        <v>58.994999999999997</v>
      </c>
      <c r="BP22" s="141">
        <v>125</v>
      </c>
      <c r="BQ22" s="150">
        <f t="shared" si="59"/>
        <v>2.118823629121112</v>
      </c>
      <c r="BR22" s="151">
        <f t="shared" si="60"/>
        <v>6.6499999999999995</v>
      </c>
      <c r="BS22" s="151">
        <f t="shared" si="120"/>
        <v>80.570000000000007</v>
      </c>
      <c r="BT22" s="151">
        <f t="shared" si="121"/>
        <v>6.5568999999999997</v>
      </c>
      <c r="BU22" s="151">
        <f t="shared" si="122"/>
        <v>79.896319999999989</v>
      </c>
      <c r="BV22" s="143">
        <v>1825</v>
      </c>
      <c r="BW22" s="140">
        <v>94.6</v>
      </c>
      <c r="BX22" s="141">
        <v>62.4</v>
      </c>
      <c r="BY22" s="151">
        <f t="shared" si="61"/>
        <v>59.030399999999993</v>
      </c>
      <c r="BZ22" s="141">
        <v>125</v>
      </c>
      <c r="CA22" s="150">
        <f t="shared" si="62"/>
        <v>2.117552989646013</v>
      </c>
      <c r="CB22" s="151">
        <f t="shared" si="63"/>
        <v>6.6219999999999999</v>
      </c>
      <c r="CC22" s="151">
        <f t="shared" si="123"/>
        <v>86.862999999999985</v>
      </c>
      <c r="CD22" s="151">
        <f t="shared" si="124"/>
        <v>6.5292919999999999</v>
      </c>
      <c r="CE22" s="151">
        <f t="shared" si="125"/>
        <v>86.172428999999994</v>
      </c>
      <c r="CF22" s="142">
        <v>1852</v>
      </c>
      <c r="CG22" s="140">
        <v>95.7</v>
      </c>
      <c r="CH22" s="141">
        <v>60.1</v>
      </c>
      <c r="CI22" s="151">
        <f t="shared" si="64"/>
        <v>57.515700000000002</v>
      </c>
      <c r="CJ22" s="141">
        <v>125</v>
      </c>
      <c r="CK22" s="150">
        <f t="shared" si="65"/>
        <v>2.1733196327263684</v>
      </c>
      <c r="CL22" s="151">
        <f t="shared" si="66"/>
        <v>6.6990000000000007</v>
      </c>
      <c r="CM22" s="151">
        <f t="shared" si="126"/>
        <v>90.475000000000009</v>
      </c>
      <c r="CN22" s="151">
        <f t="shared" si="127"/>
        <v>6.605214000000001</v>
      </c>
      <c r="CO22" s="151">
        <f t="shared" si="128"/>
        <v>89.774097000000012</v>
      </c>
      <c r="CP22" s="142">
        <v>1890</v>
      </c>
      <c r="CQ22" s="140">
        <v>94.6</v>
      </c>
      <c r="CR22" s="141">
        <v>61</v>
      </c>
      <c r="CS22" s="151">
        <f t="shared" si="67"/>
        <v>57.705999999999996</v>
      </c>
      <c r="CT22" s="141">
        <v>115</v>
      </c>
      <c r="CU22" s="150">
        <f t="shared" si="68"/>
        <v>1.9928603611409561</v>
      </c>
      <c r="CV22" s="151">
        <f t="shared" si="69"/>
        <v>6.6219999999999999</v>
      </c>
      <c r="CW22" s="151">
        <f t="shared" si="129"/>
        <v>77.707000000000008</v>
      </c>
      <c r="CX22" s="151">
        <f t="shared" si="130"/>
        <v>6.5292919999999999</v>
      </c>
      <c r="CY22" s="151">
        <f t="shared" si="131"/>
        <v>77.047221999999991</v>
      </c>
      <c r="CZ22" s="142">
        <v>1713</v>
      </c>
      <c r="DA22" s="140">
        <v>94.6</v>
      </c>
      <c r="DB22" s="141">
        <v>59.3</v>
      </c>
      <c r="DC22" s="151">
        <f t="shared" si="70"/>
        <v>56.097799999999992</v>
      </c>
      <c r="DD22" s="138">
        <v>115</v>
      </c>
      <c r="DE22" s="150">
        <f t="shared" si="43"/>
        <v>2.0499912652546093</v>
      </c>
      <c r="DF22" s="151">
        <f t="shared" si="71"/>
        <v>6.6219999999999999</v>
      </c>
      <c r="DG22" s="151">
        <f t="shared" si="132"/>
        <v>77.707000000000008</v>
      </c>
      <c r="DH22" s="151">
        <f t="shared" si="133"/>
        <v>6.5292919999999999</v>
      </c>
      <c r="DI22" s="151">
        <f t="shared" si="134"/>
        <v>77.047221999999991</v>
      </c>
      <c r="DJ22" s="142">
        <v>1657</v>
      </c>
      <c r="DK22" s="140">
        <v>94.6</v>
      </c>
      <c r="DL22" s="141">
        <v>61</v>
      </c>
      <c r="DM22" s="151">
        <f t="shared" si="72"/>
        <v>57.705999999999996</v>
      </c>
      <c r="DN22" s="141">
        <v>115</v>
      </c>
      <c r="DO22" s="150">
        <f t="shared" si="73"/>
        <v>1.9928603611409561</v>
      </c>
      <c r="DP22" s="151">
        <f t="shared" si="74"/>
        <v>6.6219999999999999</v>
      </c>
      <c r="DQ22" s="151">
        <f t="shared" si="135"/>
        <v>77.707000000000008</v>
      </c>
      <c r="DR22" s="151">
        <f t="shared" si="136"/>
        <v>6.5292919999999999</v>
      </c>
      <c r="DS22" s="151">
        <f t="shared" si="137"/>
        <v>77.047221999999991</v>
      </c>
      <c r="DT22" s="142">
        <v>1713</v>
      </c>
      <c r="DU22" s="140">
        <v>95</v>
      </c>
      <c r="DV22" s="141">
        <v>61.3</v>
      </c>
      <c r="DW22" s="151">
        <f t="shared" si="75"/>
        <v>58.234999999999992</v>
      </c>
      <c r="DX22" s="141">
        <v>115</v>
      </c>
      <c r="DY22" s="150">
        <f t="shared" si="76"/>
        <v>1.974757448269941</v>
      </c>
      <c r="DZ22" s="151">
        <f t="shared" si="77"/>
        <v>6.6499999999999995</v>
      </c>
      <c r="EA22" s="151">
        <f t="shared" si="138"/>
        <v>87.640000000000015</v>
      </c>
      <c r="EB22" s="151">
        <f t="shared" si="139"/>
        <v>6.5568999999999997</v>
      </c>
      <c r="EC22" s="151">
        <f t="shared" si="140"/>
        <v>86.951340000000002</v>
      </c>
      <c r="ED22" s="143">
        <v>1655</v>
      </c>
      <c r="EE22" s="140">
        <v>97.5</v>
      </c>
      <c r="EF22" s="141">
        <v>61.5</v>
      </c>
      <c r="EG22" s="151">
        <f t="shared" si="78"/>
        <v>59.962499999999999</v>
      </c>
      <c r="EH22" s="141">
        <v>115</v>
      </c>
      <c r="EI22" s="150">
        <f t="shared" si="79"/>
        <v>1.917865332499479</v>
      </c>
      <c r="EJ22" s="151">
        <f t="shared" si="80"/>
        <v>6.8250000000000002</v>
      </c>
      <c r="EK22" s="151">
        <f t="shared" si="141"/>
        <v>85.445499999999996</v>
      </c>
      <c r="EL22" s="151">
        <f t="shared" si="142"/>
        <v>6.7294499999999999</v>
      </c>
      <c r="EM22" s="151">
        <f t="shared" si="143"/>
        <v>84.75303550000001</v>
      </c>
      <c r="EN22" s="142">
        <v>1650</v>
      </c>
      <c r="EO22" s="140">
        <v>95.5</v>
      </c>
      <c r="EP22" s="141">
        <v>61.1</v>
      </c>
      <c r="EQ22" s="151">
        <f t="shared" si="81"/>
        <v>58.350499999999997</v>
      </c>
      <c r="ER22" s="141">
        <v>115</v>
      </c>
      <c r="ES22" s="150">
        <f t="shared" si="82"/>
        <v>1.9708485788467967</v>
      </c>
      <c r="ET22" s="151">
        <f t="shared" si="83"/>
        <v>6.6849999999999996</v>
      </c>
      <c r="EU22" s="151">
        <f t="shared" si="144"/>
        <v>87.108000000000004</v>
      </c>
      <c r="EV22" s="151">
        <f t="shared" si="145"/>
        <v>6.5914099999999998</v>
      </c>
      <c r="EW22" s="151">
        <f t="shared" si="146"/>
        <v>86.417331000000004</v>
      </c>
      <c r="EX22" s="143">
        <v>1653</v>
      </c>
      <c r="EY22" s="140"/>
      <c r="EZ22" s="141"/>
      <c r="FA22" s="151">
        <f t="shared" si="84"/>
        <v>0</v>
      </c>
      <c r="FB22" s="141"/>
      <c r="FC22" s="150" t="e">
        <f t="shared" si="85"/>
        <v>#DIV/0!</v>
      </c>
      <c r="FD22" s="151">
        <f t="shared" si="86"/>
        <v>0</v>
      </c>
      <c r="FE22" s="151">
        <f t="shared" si="147"/>
        <v>0</v>
      </c>
      <c r="FF22" s="151">
        <f t="shared" si="148"/>
        <v>0</v>
      </c>
      <c r="FG22" s="151">
        <f t="shared" si="149"/>
        <v>0</v>
      </c>
      <c r="FH22" s="142"/>
      <c r="FI22" s="140"/>
      <c r="FJ22" s="141"/>
      <c r="FK22" s="151">
        <f t="shared" si="87"/>
        <v>0</v>
      </c>
      <c r="FL22" s="141">
        <v>120</v>
      </c>
      <c r="FM22" s="150" t="e">
        <f t="shared" si="88"/>
        <v>#DIV/0!</v>
      </c>
      <c r="FN22" s="151">
        <f t="shared" si="89"/>
        <v>0</v>
      </c>
      <c r="FO22" s="151">
        <f t="shared" si="150"/>
        <v>0</v>
      </c>
      <c r="FP22" s="151">
        <f t="shared" si="151"/>
        <v>0</v>
      </c>
      <c r="FQ22" s="151">
        <f t="shared" si="152"/>
        <v>0</v>
      </c>
      <c r="FR22" s="142"/>
      <c r="FS22" s="140"/>
      <c r="FT22" s="141"/>
      <c r="FU22" s="151">
        <f t="shared" si="90"/>
        <v>0</v>
      </c>
      <c r="FV22" s="141"/>
      <c r="FW22" s="150" t="e">
        <f t="shared" si="91"/>
        <v>#DIV/0!</v>
      </c>
      <c r="FX22" s="151">
        <f t="shared" si="92"/>
        <v>0</v>
      </c>
      <c r="FY22" s="151">
        <f t="shared" si="153"/>
        <v>0</v>
      </c>
      <c r="FZ22" s="151">
        <f t="shared" si="154"/>
        <v>0</v>
      </c>
      <c r="GA22" s="151">
        <f t="shared" si="155"/>
        <v>0</v>
      </c>
      <c r="GB22" s="142"/>
      <c r="GC22" s="140"/>
      <c r="GD22" s="141"/>
      <c r="GE22" s="151">
        <f t="shared" si="93"/>
        <v>0</v>
      </c>
      <c r="GF22" s="141"/>
      <c r="GG22" s="150" t="e">
        <f t="shared" si="94"/>
        <v>#DIV/0!</v>
      </c>
      <c r="GH22" s="151">
        <f t="shared" si="95"/>
        <v>0</v>
      </c>
      <c r="GI22" s="151">
        <f t="shared" si="156"/>
        <v>0</v>
      </c>
      <c r="GJ22" s="151">
        <f t="shared" si="157"/>
        <v>0</v>
      </c>
      <c r="GK22" s="151">
        <f t="shared" si="158"/>
        <v>0</v>
      </c>
      <c r="GL22" s="142"/>
      <c r="GM22" s="140"/>
      <c r="GN22" s="141"/>
      <c r="GO22" s="151">
        <f t="shared" si="96"/>
        <v>0</v>
      </c>
      <c r="GP22" s="141"/>
      <c r="GQ22" s="150" t="e">
        <f t="shared" si="97"/>
        <v>#DIV/0!</v>
      </c>
      <c r="GR22" s="151">
        <f t="shared" si="98"/>
        <v>0</v>
      </c>
      <c r="GS22" s="151">
        <f t="shared" si="159"/>
        <v>0</v>
      </c>
      <c r="GT22" s="151">
        <f t="shared" si="160"/>
        <v>0</v>
      </c>
      <c r="GU22" s="151">
        <f t="shared" si="161"/>
        <v>0</v>
      </c>
      <c r="GV22" s="142"/>
      <c r="GW22" s="140"/>
      <c r="GX22" s="141"/>
      <c r="GY22" s="151">
        <f t="shared" si="99"/>
        <v>0</v>
      </c>
      <c r="GZ22" s="141"/>
      <c r="HA22" s="150" t="e">
        <f t="shared" si="100"/>
        <v>#DIV/0!</v>
      </c>
      <c r="HB22" s="151">
        <f t="shared" si="101"/>
        <v>0</v>
      </c>
      <c r="HC22" s="151">
        <f t="shared" si="162"/>
        <v>0</v>
      </c>
      <c r="HD22" s="151">
        <f t="shared" si="163"/>
        <v>0</v>
      </c>
      <c r="HE22" s="151">
        <f t="shared" si="164"/>
        <v>0</v>
      </c>
      <c r="HF22" s="142"/>
      <c r="HG22" s="140"/>
      <c r="HH22" s="141"/>
      <c r="HI22" s="151"/>
      <c r="HJ22" s="141"/>
      <c r="HK22" s="150"/>
      <c r="HL22" s="151"/>
      <c r="HM22" s="151"/>
      <c r="HN22" s="151"/>
      <c r="HO22" s="151"/>
      <c r="HP22" s="142"/>
      <c r="HQ22" s="140"/>
      <c r="HR22" s="141"/>
      <c r="HS22" s="151"/>
      <c r="HT22" s="141"/>
      <c r="HU22" s="150"/>
      <c r="HV22" s="151"/>
      <c r="HW22" s="151"/>
      <c r="HX22" s="151"/>
      <c r="HY22" s="151"/>
      <c r="HZ22" s="142"/>
      <c r="IA22" s="140"/>
      <c r="IB22" s="141"/>
      <c r="IC22" s="151"/>
      <c r="ID22" s="141"/>
      <c r="IE22" s="150"/>
      <c r="IF22" s="151"/>
      <c r="IG22" s="151"/>
      <c r="IH22" s="151"/>
      <c r="II22" s="151"/>
      <c r="IJ22" s="142"/>
      <c r="IK22" s="140"/>
      <c r="IL22" s="141"/>
      <c r="IM22" s="151"/>
      <c r="IN22" s="141"/>
      <c r="IO22" s="150"/>
      <c r="IP22" s="151"/>
      <c r="IQ22" s="151"/>
      <c r="IR22" s="151"/>
      <c r="IS22" s="151"/>
      <c r="IT22" s="142"/>
      <c r="IU22" s="140"/>
      <c r="IV22" s="141"/>
      <c r="IW22" s="151"/>
      <c r="IX22" s="141"/>
      <c r="IY22" s="150"/>
      <c r="IZ22" s="151"/>
      <c r="JA22" s="151"/>
      <c r="JB22" s="151"/>
      <c r="JC22" s="151"/>
      <c r="JD22" s="142"/>
      <c r="JE22" s="140"/>
      <c r="JG22" s="151"/>
      <c r="JH22" s="141"/>
      <c r="JI22" s="150"/>
      <c r="JJ22" s="151"/>
      <c r="JK22" s="151"/>
      <c r="JL22" s="151"/>
      <c r="JM22" s="151"/>
      <c r="JN22" s="142"/>
      <c r="JO22" s="140"/>
      <c r="JP22" s="141"/>
      <c r="JQ22" s="151"/>
      <c r="JR22" s="141"/>
      <c r="JS22" s="150"/>
      <c r="JT22" s="151"/>
      <c r="JU22" s="151"/>
      <c r="JV22" s="151"/>
      <c r="JW22" s="151"/>
      <c r="JX22" s="142"/>
      <c r="JY22" s="140"/>
      <c r="JZ22" s="141"/>
      <c r="KA22" s="151"/>
      <c r="KB22" s="141"/>
      <c r="KC22" s="150"/>
      <c r="KD22" s="151"/>
      <c r="KE22" s="151"/>
      <c r="KF22" s="151"/>
      <c r="KG22" s="151"/>
      <c r="KH22" s="142"/>
      <c r="KI22" s="140"/>
      <c r="KJ22" s="141"/>
      <c r="KK22" s="151"/>
      <c r="KL22" s="141"/>
      <c r="KM22" s="150"/>
      <c r="KN22" s="151"/>
      <c r="KO22" s="151"/>
      <c r="KP22" s="151"/>
      <c r="KQ22" s="151"/>
      <c r="KR22" s="142"/>
      <c r="KS22" s="140"/>
      <c r="KT22" s="141"/>
      <c r="KU22" s="151"/>
      <c r="KV22" s="141"/>
      <c r="KW22" s="150"/>
      <c r="KX22" s="151"/>
      <c r="KY22" s="151"/>
      <c r="KZ22" s="151"/>
      <c r="LA22" s="151"/>
      <c r="LB22" s="142"/>
      <c r="LC22" s="140"/>
      <c r="LD22" s="141"/>
      <c r="LE22" s="151"/>
      <c r="LF22" s="141"/>
      <c r="LG22" s="150"/>
      <c r="LH22" s="151"/>
      <c r="LI22" s="151"/>
      <c r="LJ22" s="151"/>
      <c r="LK22" s="151"/>
      <c r="LL22" s="142"/>
      <c r="LM22" s="140"/>
      <c r="LN22" s="141"/>
      <c r="LO22" s="151"/>
      <c r="LP22" s="141"/>
      <c r="LQ22" s="150"/>
      <c r="LR22" s="151"/>
      <c r="LS22" s="151"/>
      <c r="LT22" s="151"/>
      <c r="LU22" s="151"/>
      <c r="LV22" s="142"/>
      <c r="LW22" s="140"/>
      <c r="LX22" s="141"/>
      <c r="LY22" s="151"/>
      <c r="LZ22" s="141"/>
      <c r="MA22" s="150"/>
      <c r="MB22" s="151"/>
      <c r="MC22" s="151"/>
      <c r="MD22" s="151"/>
      <c r="ME22" s="151"/>
      <c r="MF22" s="142"/>
      <c r="MG22" s="140"/>
      <c r="MH22" s="141"/>
      <c r="MI22" s="151"/>
      <c r="MJ22" s="141"/>
      <c r="MK22" s="150"/>
      <c r="ML22" s="151"/>
      <c r="MM22" s="151"/>
      <c r="MN22" s="151"/>
      <c r="MO22" s="151"/>
      <c r="MP22" s="142"/>
      <c r="MQ22" s="140"/>
      <c r="MR22" s="141"/>
      <c r="MS22" s="151"/>
      <c r="MT22" s="141"/>
      <c r="MU22" s="150"/>
      <c r="MV22" s="151"/>
      <c r="MW22" s="151"/>
      <c r="MX22" s="151"/>
      <c r="MY22" s="151"/>
      <c r="MZ22" s="142"/>
      <c r="NA22" s="140"/>
      <c r="NB22" s="141"/>
      <c r="NC22" s="151"/>
      <c r="ND22" s="141"/>
      <c r="NE22" s="150"/>
      <c r="NF22" s="151"/>
      <c r="NG22" s="151"/>
      <c r="NH22" s="151"/>
      <c r="NI22" s="151"/>
      <c r="NJ22" s="142"/>
      <c r="NK22" s="140"/>
      <c r="NL22" s="141"/>
      <c r="NM22" s="151"/>
      <c r="NN22" s="141"/>
      <c r="NO22" s="150"/>
      <c r="NP22" s="151"/>
      <c r="NQ22" s="151"/>
      <c r="NR22" s="151"/>
      <c r="NS22" s="151"/>
      <c r="NT22" s="142"/>
      <c r="NU22" s="140"/>
      <c r="NV22" s="141"/>
      <c r="NW22" s="151"/>
      <c r="NX22" s="141"/>
      <c r="NY22" s="150"/>
      <c r="NZ22" s="151"/>
      <c r="OA22" s="151"/>
      <c r="OB22" s="151"/>
      <c r="OC22" s="151"/>
      <c r="OD22" s="142"/>
      <c r="OE22" s="140"/>
      <c r="OF22" s="141"/>
      <c r="OG22" s="151"/>
      <c r="OH22" s="141"/>
      <c r="OI22" s="150"/>
      <c r="OJ22" s="151"/>
      <c r="OK22" s="151"/>
      <c r="OL22" s="151"/>
      <c r="OM22" s="151"/>
      <c r="ON22" s="142"/>
      <c r="OO22" s="140"/>
      <c r="OP22" s="141"/>
      <c r="OQ22" s="151"/>
      <c r="OR22" s="141"/>
      <c r="OS22" s="150"/>
      <c r="OT22" s="151"/>
      <c r="OU22" s="151"/>
      <c r="OV22" s="151"/>
      <c r="OW22" s="151"/>
      <c r="OX22" s="142"/>
      <c r="OY22" s="140"/>
      <c r="OZ22" s="141"/>
      <c r="PA22" s="151"/>
      <c r="PB22" s="141"/>
      <c r="PC22" s="150"/>
      <c r="PD22" s="151"/>
      <c r="PE22" s="151"/>
      <c r="PF22" s="151"/>
      <c r="PG22" s="151"/>
      <c r="PH22" s="142"/>
      <c r="PI22" s="140"/>
      <c r="PJ22" s="141"/>
      <c r="PK22" s="151"/>
      <c r="PL22" s="141"/>
      <c r="PM22" s="150"/>
      <c r="PN22" s="151"/>
      <c r="PO22" s="151"/>
      <c r="PP22" s="151"/>
      <c r="PQ22" s="151"/>
      <c r="PR22" s="142"/>
      <c r="PS22" s="140"/>
      <c r="PT22" s="141"/>
      <c r="PU22" s="151"/>
      <c r="PV22" s="141"/>
      <c r="PW22" s="150"/>
      <c r="PX22" s="151"/>
      <c r="PY22" s="151"/>
      <c r="PZ22" s="151"/>
      <c r="QA22" s="151"/>
      <c r="QB22" s="142"/>
      <c r="QC22" s="140"/>
      <c r="QD22" s="141"/>
      <c r="QE22" s="151"/>
      <c r="QF22" s="141"/>
      <c r="QG22" s="150"/>
      <c r="QH22" s="151"/>
      <c r="QI22" s="151"/>
      <c r="QJ22" s="151"/>
      <c r="QK22" s="151"/>
      <c r="QL22" s="142"/>
      <c r="QM22" s="140"/>
      <c r="QN22" s="141"/>
      <c r="QO22" s="151"/>
      <c r="QP22" s="141"/>
      <c r="QQ22" s="150"/>
      <c r="QR22" s="151"/>
      <c r="QS22" s="151"/>
      <c r="QT22" s="151"/>
      <c r="QU22" s="151"/>
      <c r="QV22" s="142"/>
      <c r="QW22" s="140"/>
    </row>
    <row r="23" spans="1:465" s="134" customFormat="1" x14ac:dyDescent="0.25">
      <c r="B23" s="144">
        <f t="shared" si="37"/>
        <v>34</v>
      </c>
      <c r="C23" s="144">
        <v>0.1</v>
      </c>
      <c r="D23" s="144">
        <f t="shared" si="38"/>
        <v>1.5000000000000002</v>
      </c>
      <c r="E23" s="145">
        <v>95.2</v>
      </c>
      <c r="F23" s="148">
        <v>60.8</v>
      </c>
      <c r="G23" s="148">
        <f t="shared" si="39"/>
        <v>57.881599999999999</v>
      </c>
      <c r="H23" s="146">
        <v>125</v>
      </c>
      <c r="I23" s="152">
        <f t="shared" si="40"/>
        <v>2.1595809376382133</v>
      </c>
      <c r="J23" s="148">
        <f t="shared" si="44"/>
        <v>6.6640000000000006</v>
      </c>
      <c r="K23" s="148">
        <f t="shared" si="102"/>
        <v>85.945999999999998</v>
      </c>
      <c r="L23" s="148">
        <f t="shared" si="103"/>
        <v>6.5640400000000003</v>
      </c>
      <c r="M23" s="148">
        <f t="shared" si="104"/>
        <v>85.178988999999987</v>
      </c>
      <c r="N23" s="147">
        <v>1889</v>
      </c>
      <c r="O23" s="145">
        <v>95.2</v>
      </c>
      <c r="P23" s="148">
        <v>60.8</v>
      </c>
      <c r="Q23" s="148">
        <f t="shared" si="41"/>
        <v>57.881599999999999</v>
      </c>
      <c r="R23" s="146">
        <v>125</v>
      </c>
      <c r="S23" s="152">
        <f t="shared" si="42"/>
        <v>2.1595809376382133</v>
      </c>
      <c r="T23" s="148">
        <f t="shared" si="45"/>
        <v>6.6640000000000006</v>
      </c>
      <c r="U23" s="148">
        <f t="shared" si="105"/>
        <v>85.945999999999998</v>
      </c>
      <c r="V23" s="148">
        <f t="shared" si="106"/>
        <v>6.5640400000000003</v>
      </c>
      <c r="W23" s="148">
        <f t="shared" si="107"/>
        <v>85.178988999999987</v>
      </c>
      <c r="X23" s="147">
        <v>1889</v>
      </c>
      <c r="Y23" s="145">
        <v>94.4</v>
      </c>
      <c r="Z23" s="146">
        <v>62.1</v>
      </c>
      <c r="AA23" s="148">
        <f t="shared" si="46"/>
        <v>58.622400000000006</v>
      </c>
      <c r="AB23" s="146">
        <v>125</v>
      </c>
      <c r="AC23" s="152">
        <f t="shared" si="47"/>
        <v>2.132290728458746</v>
      </c>
      <c r="AD23" s="148">
        <f t="shared" si="48"/>
        <v>6.6080000000000005</v>
      </c>
      <c r="AE23" s="148">
        <f t="shared" si="108"/>
        <v>85.792000000000002</v>
      </c>
      <c r="AF23" s="148">
        <f t="shared" si="109"/>
        <v>6.5088800000000004</v>
      </c>
      <c r="AG23" s="148">
        <f t="shared" si="110"/>
        <v>85.027117000000004</v>
      </c>
      <c r="AH23" s="147">
        <v>1932</v>
      </c>
      <c r="AI23" s="145">
        <v>94.6</v>
      </c>
      <c r="AJ23" s="146">
        <v>62.5</v>
      </c>
      <c r="AK23" s="148">
        <f t="shared" si="49"/>
        <v>59.125</v>
      </c>
      <c r="AL23" s="146">
        <v>125</v>
      </c>
      <c r="AM23" s="152">
        <f t="shared" si="50"/>
        <v>2.1141649048625792</v>
      </c>
      <c r="AN23" s="148">
        <f t="shared" si="51"/>
        <v>6.6219999999999999</v>
      </c>
      <c r="AO23" s="148">
        <f t="shared" si="111"/>
        <v>92.546999999999997</v>
      </c>
      <c r="AP23" s="148">
        <f t="shared" si="112"/>
        <v>6.5226699999999997</v>
      </c>
      <c r="AQ23" s="148">
        <f t="shared" si="113"/>
        <v>91.762383999999997</v>
      </c>
      <c r="AR23" s="149">
        <v>1879</v>
      </c>
      <c r="AS23" s="145">
        <v>94.4</v>
      </c>
      <c r="AT23" s="146">
        <v>62.5</v>
      </c>
      <c r="AU23" s="148">
        <f t="shared" si="52"/>
        <v>59.000000000000007</v>
      </c>
      <c r="AV23" s="146">
        <v>125</v>
      </c>
      <c r="AW23" s="152">
        <f t="shared" si="53"/>
        <v>2.1186440677966099</v>
      </c>
      <c r="AX23" s="148">
        <f t="shared" si="54"/>
        <v>6.6080000000000005</v>
      </c>
      <c r="AY23" s="148">
        <f t="shared" si="114"/>
        <v>92.057000000000002</v>
      </c>
      <c r="AZ23" s="148">
        <f t="shared" si="115"/>
        <v>6.5088800000000004</v>
      </c>
      <c r="BA23" s="148">
        <f t="shared" si="116"/>
        <v>91.274603000000027</v>
      </c>
      <c r="BB23" s="149">
        <v>1879</v>
      </c>
      <c r="BC23" s="145">
        <v>94.5</v>
      </c>
      <c r="BD23" s="146">
        <v>61.700000762939453</v>
      </c>
      <c r="BE23" s="148">
        <f t="shared" si="55"/>
        <v>58.30650072097778</v>
      </c>
      <c r="BF23" s="146">
        <v>125</v>
      </c>
      <c r="BG23" s="152">
        <f t="shared" si="56"/>
        <v>2.143843284270821</v>
      </c>
      <c r="BH23" s="148">
        <f t="shared" si="57"/>
        <v>6.6149999999999993</v>
      </c>
      <c r="BI23" s="148">
        <f t="shared" si="117"/>
        <v>95.48</v>
      </c>
      <c r="BJ23" s="148">
        <f t="shared" si="118"/>
        <v>6.5157749999999997</v>
      </c>
      <c r="BK23" s="148">
        <f t="shared" si="119"/>
        <v>94.68977000000001</v>
      </c>
      <c r="BL23" s="147">
        <v>1910.0000262260437</v>
      </c>
      <c r="BM23" s="145">
        <v>95</v>
      </c>
      <c r="BN23" s="146">
        <v>62.4</v>
      </c>
      <c r="BO23" s="148">
        <f t="shared" si="58"/>
        <v>59.279999999999994</v>
      </c>
      <c r="BP23" s="146">
        <v>125</v>
      </c>
      <c r="BQ23" s="152">
        <f t="shared" si="59"/>
        <v>2.1086369770580298</v>
      </c>
      <c r="BR23" s="148">
        <f t="shared" si="60"/>
        <v>6.6499999999999995</v>
      </c>
      <c r="BS23" s="148">
        <f t="shared" si="120"/>
        <v>87.220000000000013</v>
      </c>
      <c r="BT23" s="148">
        <f t="shared" si="121"/>
        <v>6.5502499999999992</v>
      </c>
      <c r="BU23" s="148">
        <f t="shared" si="122"/>
        <v>86.446569999999994</v>
      </c>
      <c r="BV23" s="149">
        <v>1830</v>
      </c>
      <c r="BW23" s="145">
        <v>94.4</v>
      </c>
      <c r="BX23" s="146">
        <v>62.6</v>
      </c>
      <c r="BY23" s="148">
        <f t="shared" si="61"/>
        <v>59.094400000000007</v>
      </c>
      <c r="BZ23" s="146">
        <v>125</v>
      </c>
      <c r="CA23" s="152">
        <f t="shared" si="62"/>
        <v>2.1152596523528455</v>
      </c>
      <c r="CB23" s="148">
        <f t="shared" si="63"/>
        <v>6.6080000000000005</v>
      </c>
      <c r="CC23" s="148">
        <f t="shared" si="123"/>
        <v>93.470999999999989</v>
      </c>
      <c r="CD23" s="148">
        <f t="shared" si="124"/>
        <v>6.5088800000000004</v>
      </c>
      <c r="CE23" s="148">
        <f t="shared" si="125"/>
        <v>92.681308999999999</v>
      </c>
      <c r="CF23" s="147">
        <v>1858</v>
      </c>
      <c r="CG23" s="145">
        <v>95.6</v>
      </c>
      <c r="CH23" s="146">
        <v>60.2</v>
      </c>
      <c r="CI23" s="148">
        <f t="shared" si="64"/>
        <v>57.551200000000001</v>
      </c>
      <c r="CJ23" s="146">
        <v>125</v>
      </c>
      <c r="CK23" s="152">
        <f t="shared" si="65"/>
        <v>2.1719790377959103</v>
      </c>
      <c r="CL23" s="148">
        <f t="shared" si="66"/>
        <v>6.6920000000000002</v>
      </c>
      <c r="CM23" s="148">
        <f t="shared" si="126"/>
        <v>97.167000000000002</v>
      </c>
      <c r="CN23" s="148">
        <f t="shared" si="127"/>
        <v>6.5916199999999998</v>
      </c>
      <c r="CO23" s="148">
        <f t="shared" si="128"/>
        <v>96.365717000000018</v>
      </c>
      <c r="CP23" s="147">
        <v>1895</v>
      </c>
      <c r="CQ23" s="145">
        <v>94.6</v>
      </c>
      <c r="CR23" s="146">
        <v>61.2</v>
      </c>
      <c r="CS23" s="148">
        <f t="shared" si="67"/>
        <v>57.895200000000003</v>
      </c>
      <c r="CT23" s="146">
        <v>115</v>
      </c>
      <c r="CU23" s="152">
        <f t="shared" si="68"/>
        <v>1.9863477455816716</v>
      </c>
      <c r="CV23" s="148">
        <f t="shared" si="69"/>
        <v>6.6219999999999999</v>
      </c>
      <c r="CW23" s="148">
        <f t="shared" si="129"/>
        <v>84.329000000000008</v>
      </c>
      <c r="CX23" s="148">
        <f t="shared" si="130"/>
        <v>6.5226699999999997</v>
      </c>
      <c r="CY23" s="148">
        <f t="shared" si="131"/>
        <v>83.569891999999996</v>
      </c>
      <c r="CZ23" s="147">
        <v>1715</v>
      </c>
      <c r="DA23" s="145">
        <v>94.7</v>
      </c>
      <c r="DB23" s="146">
        <v>59.7</v>
      </c>
      <c r="DC23" s="148">
        <f t="shared" si="70"/>
        <v>56.535900000000005</v>
      </c>
      <c r="DD23" s="134">
        <v>115</v>
      </c>
      <c r="DE23" s="152">
        <f t="shared" si="43"/>
        <v>2.0341057628869441</v>
      </c>
      <c r="DF23" s="148">
        <f t="shared" si="71"/>
        <v>6.6290000000000004</v>
      </c>
      <c r="DG23" s="148">
        <f t="shared" si="132"/>
        <v>84.336000000000013</v>
      </c>
      <c r="DH23" s="148">
        <f t="shared" si="133"/>
        <v>6.5295650000000007</v>
      </c>
      <c r="DI23" s="148">
        <f t="shared" si="134"/>
        <v>83.576786999999996</v>
      </c>
      <c r="DJ23" s="147">
        <v>1658</v>
      </c>
      <c r="DK23" s="145">
        <v>94.6</v>
      </c>
      <c r="DL23" s="146">
        <v>61.2</v>
      </c>
      <c r="DM23" s="148">
        <f t="shared" si="72"/>
        <v>57.895200000000003</v>
      </c>
      <c r="DN23" s="146">
        <v>115</v>
      </c>
      <c r="DO23" s="152">
        <f t="shared" si="73"/>
        <v>1.9863477455816716</v>
      </c>
      <c r="DP23" s="148">
        <f t="shared" si="74"/>
        <v>6.6219999999999999</v>
      </c>
      <c r="DQ23" s="148">
        <f t="shared" si="135"/>
        <v>84.329000000000008</v>
      </c>
      <c r="DR23" s="148">
        <f t="shared" si="136"/>
        <v>6.5226699999999997</v>
      </c>
      <c r="DS23" s="148">
        <f t="shared" si="137"/>
        <v>83.569891999999996</v>
      </c>
      <c r="DT23" s="147">
        <v>1715</v>
      </c>
      <c r="DU23" s="145">
        <v>95</v>
      </c>
      <c r="DV23" s="146">
        <v>61.5</v>
      </c>
      <c r="DW23" s="148">
        <f t="shared" si="75"/>
        <v>58.424999999999997</v>
      </c>
      <c r="DX23" s="146">
        <v>115</v>
      </c>
      <c r="DY23" s="152">
        <f t="shared" si="76"/>
        <v>1.9683354728284126</v>
      </c>
      <c r="DZ23" s="148">
        <f t="shared" si="77"/>
        <v>6.6499999999999995</v>
      </c>
      <c r="EA23" s="148">
        <f t="shared" si="138"/>
        <v>94.29000000000002</v>
      </c>
      <c r="EB23" s="148">
        <f t="shared" si="139"/>
        <v>6.5502499999999992</v>
      </c>
      <c r="EC23" s="148">
        <f t="shared" si="140"/>
        <v>93.501590000000007</v>
      </c>
      <c r="ED23" s="149">
        <v>1660</v>
      </c>
      <c r="EE23" s="145">
        <v>97.2</v>
      </c>
      <c r="EF23" s="146">
        <v>61.9</v>
      </c>
      <c r="EG23" s="148">
        <f t="shared" si="78"/>
        <v>60.166799999999995</v>
      </c>
      <c r="EH23" s="146">
        <v>115</v>
      </c>
      <c r="EI23" s="152">
        <f t="shared" si="79"/>
        <v>1.9113531050346704</v>
      </c>
      <c r="EJ23" s="148">
        <f t="shared" si="80"/>
        <v>6.8040000000000003</v>
      </c>
      <c r="EK23" s="148">
        <f t="shared" si="141"/>
        <v>92.249499999999998</v>
      </c>
      <c r="EL23" s="148">
        <f t="shared" si="142"/>
        <v>6.7019400000000005</v>
      </c>
      <c r="EM23" s="148">
        <f t="shared" si="143"/>
        <v>91.454975500000018</v>
      </c>
      <c r="EN23" s="147">
        <v>1650</v>
      </c>
      <c r="EO23" s="145">
        <v>95.5</v>
      </c>
      <c r="EP23" s="146">
        <v>61.2</v>
      </c>
      <c r="EQ23" s="148">
        <f t="shared" si="81"/>
        <v>58.445999999999998</v>
      </c>
      <c r="ER23" s="146">
        <v>115</v>
      </c>
      <c r="ES23" s="152">
        <f t="shared" si="82"/>
        <v>1.9676282380316874</v>
      </c>
      <c r="ET23" s="148">
        <f t="shared" si="83"/>
        <v>6.6849999999999996</v>
      </c>
      <c r="EU23" s="148">
        <f t="shared" si="144"/>
        <v>93.793000000000006</v>
      </c>
      <c r="EV23" s="148">
        <f t="shared" si="145"/>
        <v>6.5847249999999997</v>
      </c>
      <c r="EW23" s="148">
        <f t="shared" si="146"/>
        <v>93.00205600000001</v>
      </c>
      <c r="EX23" s="149">
        <v>1659</v>
      </c>
      <c r="EY23" s="145"/>
      <c r="EZ23" s="146"/>
      <c r="FA23" s="148">
        <f t="shared" si="84"/>
        <v>0</v>
      </c>
      <c r="FB23" s="146"/>
      <c r="FC23" s="152" t="e">
        <f t="shared" si="85"/>
        <v>#DIV/0!</v>
      </c>
      <c r="FD23" s="148">
        <f t="shared" si="86"/>
        <v>0</v>
      </c>
      <c r="FE23" s="148">
        <f t="shared" si="147"/>
        <v>0</v>
      </c>
      <c r="FF23" s="148">
        <f t="shared" si="148"/>
        <v>0</v>
      </c>
      <c r="FG23" s="148">
        <f t="shared" si="149"/>
        <v>0</v>
      </c>
      <c r="FH23" s="147"/>
      <c r="FI23" s="145"/>
      <c r="FJ23" s="146"/>
      <c r="FK23" s="148">
        <f t="shared" si="87"/>
        <v>0</v>
      </c>
      <c r="FL23" s="146">
        <v>120</v>
      </c>
      <c r="FM23" s="152" t="e">
        <f t="shared" si="88"/>
        <v>#DIV/0!</v>
      </c>
      <c r="FN23" s="148">
        <f t="shared" si="89"/>
        <v>0</v>
      </c>
      <c r="FO23" s="148">
        <f t="shared" si="150"/>
        <v>0</v>
      </c>
      <c r="FP23" s="148">
        <f t="shared" si="151"/>
        <v>0</v>
      </c>
      <c r="FQ23" s="148">
        <f t="shared" si="152"/>
        <v>0</v>
      </c>
      <c r="FR23" s="147"/>
      <c r="FS23" s="145"/>
      <c r="FT23" s="146"/>
      <c r="FU23" s="148">
        <f t="shared" si="90"/>
        <v>0</v>
      </c>
      <c r="FV23" s="146"/>
      <c r="FW23" s="152" t="e">
        <f t="shared" si="91"/>
        <v>#DIV/0!</v>
      </c>
      <c r="FX23" s="148">
        <f t="shared" si="92"/>
        <v>0</v>
      </c>
      <c r="FY23" s="148">
        <f t="shared" si="153"/>
        <v>0</v>
      </c>
      <c r="FZ23" s="148">
        <f t="shared" si="154"/>
        <v>0</v>
      </c>
      <c r="GA23" s="148">
        <f t="shared" si="155"/>
        <v>0</v>
      </c>
      <c r="GB23" s="147"/>
      <c r="GC23" s="145"/>
      <c r="GD23" s="146"/>
      <c r="GE23" s="148">
        <f t="shared" si="93"/>
        <v>0</v>
      </c>
      <c r="GF23" s="146"/>
      <c r="GG23" s="152" t="e">
        <f t="shared" si="94"/>
        <v>#DIV/0!</v>
      </c>
      <c r="GH23" s="148">
        <f t="shared" si="95"/>
        <v>0</v>
      </c>
      <c r="GI23" s="148">
        <f t="shared" si="156"/>
        <v>0</v>
      </c>
      <c r="GJ23" s="148">
        <f t="shared" si="157"/>
        <v>0</v>
      </c>
      <c r="GK23" s="148">
        <f t="shared" si="158"/>
        <v>0</v>
      </c>
      <c r="GL23" s="147"/>
      <c r="GM23" s="145"/>
      <c r="GN23" s="146"/>
      <c r="GO23" s="148">
        <f t="shared" si="96"/>
        <v>0</v>
      </c>
      <c r="GP23" s="146"/>
      <c r="GQ23" s="152" t="e">
        <f t="shared" si="97"/>
        <v>#DIV/0!</v>
      </c>
      <c r="GR23" s="148">
        <f t="shared" si="98"/>
        <v>0</v>
      </c>
      <c r="GS23" s="148">
        <f t="shared" si="159"/>
        <v>0</v>
      </c>
      <c r="GT23" s="148">
        <f t="shared" si="160"/>
        <v>0</v>
      </c>
      <c r="GU23" s="148">
        <f t="shared" si="161"/>
        <v>0</v>
      </c>
      <c r="GV23" s="147"/>
      <c r="GW23" s="145"/>
      <c r="GX23" s="146"/>
      <c r="GY23" s="148">
        <f t="shared" si="99"/>
        <v>0</v>
      </c>
      <c r="GZ23" s="146"/>
      <c r="HA23" s="152" t="e">
        <f t="shared" si="100"/>
        <v>#DIV/0!</v>
      </c>
      <c r="HB23" s="148">
        <f t="shared" si="101"/>
        <v>0</v>
      </c>
      <c r="HC23" s="148">
        <f t="shared" si="162"/>
        <v>0</v>
      </c>
      <c r="HD23" s="148">
        <f t="shared" si="163"/>
        <v>0</v>
      </c>
      <c r="HE23" s="148">
        <f t="shared" si="164"/>
        <v>0</v>
      </c>
      <c r="HF23" s="147"/>
      <c r="HG23" s="145"/>
      <c r="HH23" s="146"/>
      <c r="HI23" s="148"/>
      <c r="HJ23" s="146"/>
      <c r="HK23" s="152"/>
      <c r="HL23" s="148"/>
      <c r="HM23" s="148"/>
      <c r="HN23" s="148"/>
      <c r="HO23" s="148"/>
      <c r="HP23" s="147"/>
      <c r="HQ23" s="145"/>
      <c r="HR23" s="146"/>
      <c r="HS23" s="148"/>
      <c r="HT23" s="146"/>
      <c r="HU23" s="152"/>
      <c r="HV23" s="148"/>
      <c r="HW23" s="148"/>
      <c r="HX23" s="148"/>
      <c r="HY23" s="148"/>
      <c r="HZ23" s="147"/>
      <c r="IA23" s="145"/>
      <c r="IB23" s="146"/>
      <c r="IC23" s="148"/>
      <c r="ID23" s="146"/>
      <c r="IE23" s="152"/>
      <c r="IF23" s="148"/>
      <c r="IG23" s="148"/>
      <c r="IH23" s="148"/>
      <c r="II23" s="148"/>
      <c r="IJ23" s="147"/>
      <c r="IK23" s="145"/>
      <c r="IL23" s="146"/>
      <c r="IM23" s="148"/>
      <c r="IN23" s="146"/>
      <c r="IO23" s="152"/>
      <c r="IP23" s="148"/>
      <c r="IQ23" s="148"/>
      <c r="IR23" s="148"/>
      <c r="IS23" s="148"/>
      <c r="IT23" s="147"/>
      <c r="IU23" s="145"/>
      <c r="IV23" s="146"/>
      <c r="IW23" s="148"/>
      <c r="IX23" s="146"/>
      <c r="IY23" s="152"/>
      <c r="IZ23" s="148"/>
      <c r="JA23" s="148"/>
      <c r="JB23" s="148"/>
      <c r="JC23" s="148"/>
      <c r="JD23" s="147"/>
      <c r="JE23" s="145"/>
      <c r="JG23" s="148"/>
      <c r="JH23" s="146"/>
      <c r="JI23" s="152"/>
      <c r="JJ23" s="148"/>
      <c r="JK23" s="148"/>
      <c r="JL23" s="148"/>
      <c r="JM23" s="148"/>
      <c r="JN23" s="147"/>
      <c r="JO23" s="145"/>
      <c r="JP23" s="146"/>
      <c r="JQ23" s="148"/>
      <c r="JR23" s="146"/>
      <c r="JS23" s="152"/>
      <c r="JT23" s="148"/>
      <c r="JU23" s="148"/>
      <c r="JV23" s="148"/>
      <c r="JW23" s="148"/>
      <c r="JX23" s="147"/>
      <c r="JY23" s="145"/>
      <c r="JZ23" s="146"/>
      <c r="KA23" s="148"/>
      <c r="KB23" s="146"/>
      <c r="KC23" s="152"/>
      <c r="KD23" s="148"/>
      <c r="KE23" s="148"/>
      <c r="KF23" s="148"/>
      <c r="KG23" s="148"/>
      <c r="KH23" s="147"/>
      <c r="KI23" s="145"/>
      <c r="KJ23" s="146"/>
      <c r="KK23" s="148"/>
      <c r="KL23" s="146"/>
      <c r="KM23" s="152"/>
      <c r="KN23" s="148"/>
      <c r="KO23" s="148"/>
      <c r="KP23" s="148"/>
      <c r="KQ23" s="148"/>
      <c r="KR23" s="147"/>
      <c r="KS23" s="145"/>
      <c r="KT23" s="146"/>
      <c r="KU23" s="148"/>
      <c r="KV23" s="146"/>
      <c r="KW23" s="152"/>
      <c r="KX23" s="148"/>
      <c r="KY23" s="148"/>
      <c r="KZ23" s="148"/>
      <c r="LA23" s="148"/>
      <c r="LB23" s="147"/>
      <c r="LC23" s="145"/>
      <c r="LD23" s="146"/>
      <c r="LE23" s="148"/>
      <c r="LF23" s="146"/>
      <c r="LG23" s="152"/>
      <c r="LH23" s="148"/>
      <c r="LI23" s="148"/>
      <c r="LJ23" s="148"/>
      <c r="LK23" s="148"/>
      <c r="LL23" s="147"/>
      <c r="LM23" s="145"/>
      <c r="LN23" s="146"/>
      <c r="LO23" s="148"/>
      <c r="LP23" s="146"/>
      <c r="LQ23" s="152"/>
      <c r="LR23" s="148"/>
      <c r="LS23" s="148"/>
      <c r="LT23" s="148"/>
      <c r="LU23" s="148"/>
      <c r="LV23" s="147"/>
      <c r="LW23" s="145"/>
      <c r="LX23" s="146"/>
      <c r="LY23" s="148"/>
      <c r="LZ23" s="146"/>
      <c r="MA23" s="152"/>
      <c r="MB23" s="148"/>
      <c r="MC23" s="148"/>
      <c r="MD23" s="148"/>
      <c r="ME23" s="148"/>
      <c r="MF23" s="147"/>
      <c r="MG23" s="145"/>
      <c r="MH23" s="146"/>
      <c r="MI23" s="148"/>
      <c r="MJ23" s="146"/>
      <c r="MK23" s="152"/>
      <c r="ML23" s="148"/>
      <c r="MM23" s="148"/>
      <c r="MN23" s="148"/>
      <c r="MO23" s="148"/>
      <c r="MP23" s="147"/>
      <c r="MQ23" s="145"/>
      <c r="MR23" s="146"/>
      <c r="MS23" s="148"/>
      <c r="MT23" s="146"/>
      <c r="MU23" s="152"/>
      <c r="MV23" s="148"/>
      <c r="MW23" s="148"/>
      <c r="MX23" s="148"/>
      <c r="MY23" s="148"/>
      <c r="MZ23" s="147"/>
      <c r="NA23" s="145"/>
      <c r="NB23" s="146"/>
      <c r="NC23" s="148"/>
      <c r="ND23" s="146"/>
      <c r="NE23" s="152"/>
      <c r="NF23" s="148"/>
      <c r="NG23" s="148"/>
      <c r="NH23" s="148"/>
      <c r="NI23" s="148"/>
      <c r="NJ23" s="147"/>
      <c r="NK23" s="145"/>
      <c r="NL23" s="146"/>
      <c r="NM23" s="148"/>
      <c r="NN23" s="146"/>
      <c r="NO23" s="152"/>
      <c r="NP23" s="148"/>
      <c r="NQ23" s="148"/>
      <c r="NR23" s="148"/>
      <c r="NS23" s="148"/>
      <c r="NT23" s="147"/>
      <c r="NU23" s="145"/>
      <c r="NV23" s="146"/>
      <c r="NW23" s="148"/>
      <c r="NX23" s="146"/>
      <c r="NY23" s="152"/>
      <c r="NZ23" s="148"/>
      <c r="OA23" s="148"/>
      <c r="OB23" s="148"/>
      <c r="OC23" s="148"/>
      <c r="OD23" s="147"/>
      <c r="OE23" s="145"/>
      <c r="OF23" s="146"/>
      <c r="OG23" s="148"/>
      <c r="OH23" s="146"/>
      <c r="OI23" s="152"/>
      <c r="OJ23" s="148"/>
      <c r="OK23" s="148"/>
      <c r="OL23" s="148"/>
      <c r="OM23" s="148"/>
      <c r="ON23" s="147"/>
      <c r="OO23" s="145"/>
      <c r="OP23" s="146"/>
      <c r="OQ23" s="148"/>
      <c r="OR23" s="146"/>
      <c r="OS23" s="152"/>
      <c r="OT23" s="148"/>
      <c r="OU23" s="148"/>
      <c r="OV23" s="148"/>
      <c r="OW23" s="148"/>
      <c r="OX23" s="147"/>
      <c r="OY23" s="145"/>
      <c r="OZ23" s="146"/>
      <c r="PA23" s="148"/>
      <c r="PB23" s="146"/>
      <c r="PC23" s="152"/>
      <c r="PD23" s="148"/>
      <c r="PE23" s="148"/>
      <c r="PF23" s="148"/>
      <c r="PG23" s="148"/>
      <c r="PH23" s="147"/>
      <c r="PI23" s="145"/>
      <c r="PJ23" s="146"/>
      <c r="PK23" s="148"/>
      <c r="PL23" s="146"/>
      <c r="PM23" s="152"/>
      <c r="PN23" s="148"/>
      <c r="PO23" s="148"/>
      <c r="PP23" s="148"/>
      <c r="PQ23" s="148"/>
      <c r="PR23" s="147"/>
      <c r="PS23" s="145"/>
      <c r="PT23" s="146"/>
      <c r="PU23" s="148"/>
      <c r="PV23" s="146"/>
      <c r="PW23" s="152"/>
      <c r="PX23" s="148"/>
      <c r="PY23" s="148"/>
      <c r="PZ23" s="148"/>
      <c r="QA23" s="148"/>
      <c r="QB23" s="147"/>
      <c r="QC23" s="145"/>
      <c r="QD23" s="146"/>
      <c r="QE23" s="148"/>
      <c r="QF23" s="146"/>
      <c r="QG23" s="152"/>
      <c r="QH23" s="148"/>
      <c r="QI23" s="148"/>
      <c r="QJ23" s="148"/>
      <c r="QK23" s="148"/>
      <c r="QL23" s="147"/>
      <c r="QM23" s="145"/>
      <c r="QN23" s="146"/>
      <c r="QO23" s="148"/>
      <c r="QP23" s="146"/>
      <c r="QQ23" s="152"/>
      <c r="QR23" s="148"/>
      <c r="QS23" s="148"/>
      <c r="QT23" s="148"/>
      <c r="QU23" s="148"/>
      <c r="QV23" s="147"/>
      <c r="QW23" s="145"/>
    </row>
    <row r="24" spans="1:465" s="138" customFormat="1" x14ac:dyDescent="0.25">
      <c r="B24" s="139">
        <f t="shared" si="37"/>
        <v>35</v>
      </c>
      <c r="C24" s="139">
        <v>0.1</v>
      </c>
      <c r="D24" s="139">
        <f t="shared" si="38"/>
        <v>1.6000000000000003</v>
      </c>
      <c r="E24" s="140">
        <v>95.2</v>
      </c>
      <c r="F24" s="151">
        <v>61.1</v>
      </c>
      <c r="G24" s="151">
        <f t="shared" si="39"/>
        <v>58.167200000000008</v>
      </c>
      <c r="H24" s="141">
        <v>125</v>
      </c>
      <c r="I24" s="150">
        <f t="shared" si="40"/>
        <v>2.1489774305794329</v>
      </c>
      <c r="J24" s="151">
        <f t="shared" si="44"/>
        <v>6.6640000000000006</v>
      </c>
      <c r="K24" s="151">
        <f t="shared" si="102"/>
        <v>92.61</v>
      </c>
      <c r="L24" s="151">
        <f t="shared" si="103"/>
        <v>6.5573760000000014</v>
      </c>
      <c r="M24" s="151">
        <f t="shared" si="104"/>
        <v>91.736364999999992</v>
      </c>
      <c r="N24" s="142">
        <v>1891</v>
      </c>
      <c r="O24" s="140">
        <v>95.2</v>
      </c>
      <c r="P24" s="151">
        <v>61.1</v>
      </c>
      <c r="Q24" s="151">
        <f t="shared" si="41"/>
        <v>58.167200000000008</v>
      </c>
      <c r="R24" s="141">
        <v>125</v>
      </c>
      <c r="S24" s="150">
        <f t="shared" si="42"/>
        <v>2.1489774305794329</v>
      </c>
      <c r="T24" s="151">
        <f t="shared" si="45"/>
        <v>6.6640000000000006</v>
      </c>
      <c r="U24" s="151">
        <f t="shared" si="105"/>
        <v>92.61</v>
      </c>
      <c r="V24" s="151">
        <f t="shared" si="106"/>
        <v>6.5573760000000014</v>
      </c>
      <c r="W24" s="151">
        <f t="shared" si="107"/>
        <v>91.736364999999992</v>
      </c>
      <c r="X24" s="142">
        <v>1891</v>
      </c>
      <c r="Y24" s="140">
        <v>94.3</v>
      </c>
      <c r="Z24" s="141">
        <v>62.3</v>
      </c>
      <c r="AA24" s="151">
        <f t="shared" si="46"/>
        <v>58.748899999999992</v>
      </c>
      <c r="AB24" s="141">
        <v>125</v>
      </c>
      <c r="AC24" s="150">
        <f t="shared" si="47"/>
        <v>2.1276994122443145</v>
      </c>
      <c r="AD24" s="151">
        <f t="shared" si="48"/>
        <v>6.601</v>
      </c>
      <c r="AE24" s="151">
        <f t="shared" si="108"/>
        <v>92.393000000000001</v>
      </c>
      <c r="AF24" s="151">
        <f t="shared" si="109"/>
        <v>6.4953840000000005</v>
      </c>
      <c r="AG24" s="151">
        <f t="shared" si="110"/>
        <v>91.522501000000005</v>
      </c>
      <c r="AH24" s="142">
        <v>1934</v>
      </c>
      <c r="AI24" s="140">
        <v>94.5</v>
      </c>
      <c r="AJ24" s="141">
        <v>62.7</v>
      </c>
      <c r="AK24" s="151">
        <f t="shared" si="49"/>
        <v>59.2515</v>
      </c>
      <c r="AL24" s="141">
        <v>125</v>
      </c>
      <c r="AM24" s="150">
        <f t="shared" si="50"/>
        <v>2.1096512324582499</v>
      </c>
      <c r="AN24" s="151">
        <f t="shared" si="51"/>
        <v>6.6149999999999993</v>
      </c>
      <c r="AO24" s="151">
        <f t="shared" si="111"/>
        <v>99.161999999999992</v>
      </c>
      <c r="AP24" s="151">
        <f t="shared" si="112"/>
        <v>6.5091599999999996</v>
      </c>
      <c r="AQ24" s="151">
        <f t="shared" si="113"/>
        <v>98.271543999999992</v>
      </c>
      <c r="AR24" s="143">
        <v>1885</v>
      </c>
      <c r="AS24" s="140">
        <v>94.3</v>
      </c>
      <c r="AT24" s="141">
        <v>62.7</v>
      </c>
      <c r="AU24" s="151">
        <f t="shared" si="52"/>
        <v>59.126100000000001</v>
      </c>
      <c r="AV24" s="141">
        <v>125</v>
      </c>
      <c r="AW24" s="150">
        <f t="shared" si="53"/>
        <v>2.1141255722937924</v>
      </c>
      <c r="AX24" s="151">
        <f t="shared" si="54"/>
        <v>6.601</v>
      </c>
      <c r="AY24" s="151">
        <f t="shared" si="114"/>
        <v>98.658000000000001</v>
      </c>
      <c r="AZ24" s="151">
        <f t="shared" si="115"/>
        <v>6.4953840000000005</v>
      </c>
      <c r="BA24" s="151">
        <f t="shared" si="116"/>
        <v>97.769987000000029</v>
      </c>
      <c r="BB24" s="143">
        <v>1885</v>
      </c>
      <c r="BC24" s="140">
        <v>94.5</v>
      </c>
      <c r="BD24" s="141">
        <v>61.799999237060547</v>
      </c>
      <c r="BE24" s="151">
        <f t="shared" si="55"/>
        <v>58.400999279022216</v>
      </c>
      <c r="BF24" s="141">
        <v>125</v>
      </c>
      <c r="BG24" s="150">
        <f t="shared" si="56"/>
        <v>2.1403743350826585</v>
      </c>
      <c r="BH24" s="151">
        <f t="shared" si="57"/>
        <v>6.6149999999999993</v>
      </c>
      <c r="BI24" s="151">
        <f t="shared" si="117"/>
        <v>102.095</v>
      </c>
      <c r="BJ24" s="151">
        <f t="shared" si="118"/>
        <v>6.5091599999999996</v>
      </c>
      <c r="BK24" s="151">
        <f t="shared" si="119"/>
        <v>101.19893</v>
      </c>
      <c r="BL24" s="142">
        <v>1910.0000262260437</v>
      </c>
      <c r="BM24" s="140">
        <v>94</v>
      </c>
      <c r="BN24" s="141">
        <v>62.7</v>
      </c>
      <c r="BO24" s="151">
        <f t="shared" si="58"/>
        <v>58.938000000000002</v>
      </c>
      <c r="BP24" s="141">
        <v>125</v>
      </c>
      <c r="BQ24" s="150">
        <f t="shared" si="59"/>
        <v>2.1208727815670705</v>
      </c>
      <c r="BR24" s="151">
        <f t="shared" si="60"/>
        <v>6.58</v>
      </c>
      <c r="BS24" s="151">
        <f t="shared" si="120"/>
        <v>93.800000000000011</v>
      </c>
      <c r="BT24" s="151">
        <f t="shared" si="121"/>
        <v>6.4747200000000005</v>
      </c>
      <c r="BU24" s="151">
        <f t="shared" si="122"/>
        <v>92.921289999999999</v>
      </c>
      <c r="BV24" s="143">
        <v>1830</v>
      </c>
      <c r="BW24" s="140">
        <v>94.1</v>
      </c>
      <c r="BX24" s="141">
        <v>62.8</v>
      </c>
      <c r="BY24" s="151">
        <f t="shared" si="61"/>
        <v>59.094799999999992</v>
      </c>
      <c r="BZ24" s="141">
        <v>125</v>
      </c>
      <c r="CA24" s="150">
        <f t="shared" si="62"/>
        <v>2.1152453346148903</v>
      </c>
      <c r="CB24" s="151">
        <f t="shared" si="63"/>
        <v>6.5869999999999997</v>
      </c>
      <c r="CC24" s="151">
        <f t="shared" si="123"/>
        <v>100.05799999999999</v>
      </c>
      <c r="CD24" s="151">
        <f t="shared" si="124"/>
        <v>6.4816080000000005</v>
      </c>
      <c r="CE24" s="151">
        <f t="shared" si="125"/>
        <v>99.162916999999993</v>
      </c>
      <c r="CF24" s="142">
        <v>1864</v>
      </c>
      <c r="CG24" s="140">
        <v>95.4</v>
      </c>
      <c r="CH24" s="141">
        <v>60.3</v>
      </c>
      <c r="CI24" s="151">
        <f t="shared" si="64"/>
        <v>57.526200000000003</v>
      </c>
      <c r="CJ24" s="141">
        <v>125</v>
      </c>
      <c r="CK24" s="150">
        <f t="shared" si="65"/>
        <v>2.1729229464139816</v>
      </c>
      <c r="CL24" s="151">
        <f t="shared" si="66"/>
        <v>6.6780000000000008</v>
      </c>
      <c r="CM24" s="151">
        <f t="shared" si="126"/>
        <v>103.845</v>
      </c>
      <c r="CN24" s="151">
        <f t="shared" si="127"/>
        <v>6.5711520000000014</v>
      </c>
      <c r="CO24" s="151">
        <f t="shared" si="128"/>
        <v>102.93686900000002</v>
      </c>
      <c r="CP24" s="142">
        <v>1900</v>
      </c>
      <c r="CQ24" s="140">
        <v>94.6</v>
      </c>
      <c r="CR24" s="141">
        <v>61.4</v>
      </c>
      <c r="CS24" s="151">
        <f t="shared" si="67"/>
        <v>58.084399999999995</v>
      </c>
      <c r="CT24" s="141">
        <v>115</v>
      </c>
      <c r="CU24" s="150">
        <f t="shared" si="68"/>
        <v>1.9798775574853147</v>
      </c>
      <c r="CV24" s="151">
        <f t="shared" si="69"/>
        <v>6.6219999999999999</v>
      </c>
      <c r="CW24" s="151">
        <f t="shared" si="129"/>
        <v>90.951000000000008</v>
      </c>
      <c r="CX24" s="151">
        <f t="shared" si="130"/>
        <v>6.5160480000000005</v>
      </c>
      <c r="CY24" s="151">
        <f t="shared" si="131"/>
        <v>90.085939999999994</v>
      </c>
      <c r="CZ24" s="142">
        <v>1718</v>
      </c>
      <c r="DA24" s="140">
        <v>94.7</v>
      </c>
      <c r="DB24" s="141">
        <v>60.1</v>
      </c>
      <c r="DC24" s="151">
        <f t="shared" si="70"/>
        <v>56.914700000000003</v>
      </c>
      <c r="DD24" s="138">
        <v>115</v>
      </c>
      <c r="DE24" s="150">
        <f t="shared" si="43"/>
        <v>2.0205676213702257</v>
      </c>
      <c r="DF24" s="151">
        <f t="shared" si="71"/>
        <v>6.6290000000000004</v>
      </c>
      <c r="DG24" s="151">
        <f t="shared" si="132"/>
        <v>90.965000000000018</v>
      </c>
      <c r="DH24" s="151">
        <f t="shared" si="133"/>
        <v>6.5229360000000014</v>
      </c>
      <c r="DI24" s="151">
        <f t="shared" si="134"/>
        <v>90.099722999999997</v>
      </c>
      <c r="DJ24" s="142">
        <v>1660</v>
      </c>
      <c r="DK24" s="140">
        <v>94.6</v>
      </c>
      <c r="DL24" s="141">
        <v>61.4</v>
      </c>
      <c r="DM24" s="151">
        <f t="shared" si="72"/>
        <v>58.084399999999995</v>
      </c>
      <c r="DN24" s="141">
        <v>115</v>
      </c>
      <c r="DO24" s="150">
        <f t="shared" si="73"/>
        <v>1.9798775574853147</v>
      </c>
      <c r="DP24" s="151">
        <f t="shared" si="74"/>
        <v>6.6219999999999999</v>
      </c>
      <c r="DQ24" s="151">
        <f t="shared" si="135"/>
        <v>90.951000000000008</v>
      </c>
      <c r="DR24" s="151">
        <f t="shared" si="136"/>
        <v>6.5160480000000005</v>
      </c>
      <c r="DS24" s="151">
        <f t="shared" si="137"/>
        <v>90.085939999999994</v>
      </c>
      <c r="DT24" s="142">
        <v>1718</v>
      </c>
      <c r="DU24" s="140">
        <v>95</v>
      </c>
      <c r="DV24" s="141">
        <v>61.7</v>
      </c>
      <c r="DW24" s="151">
        <f t="shared" si="75"/>
        <v>58.615000000000002</v>
      </c>
      <c r="DX24" s="141">
        <v>115</v>
      </c>
      <c r="DY24" s="150">
        <f t="shared" si="76"/>
        <v>1.9619551309391794</v>
      </c>
      <c r="DZ24" s="151">
        <f t="shared" si="77"/>
        <v>6.6499999999999995</v>
      </c>
      <c r="EA24" s="151">
        <f t="shared" si="138"/>
        <v>100.94000000000003</v>
      </c>
      <c r="EB24" s="151">
        <f t="shared" si="139"/>
        <v>6.5436000000000005</v>
      </c>
      <c r="EC24" s="151">
        <f t="shared" si="140"/>
        <v>100.04519000000001</v>
      </c>
      <c r="ED24" s="143">
        <v>1665</v>
      </c>
      <c r="EE24" s="140">
        <v>96.9</v>
      </c>
      <c r="EF24" s="141">
        <v>62.1</v>
      </c>
      <c r="EG24" s="151">
        <f t="shared" si="78"/>
        <v>60.174900000000008</v>
      </c>
      <c r="EH24" s="141">
        <v>115</v>
      </c>
      <c r="EI24" s="150">
        <f t="shared" si="79"/>
        <v>1.911095822344532</v>
      </c>
      <c r="EJ24" s="151">
        <f t="shared" si="80"/>
        <v>6.7830000000000004</v>
      </c>
      <c r="EK24" s="151">
        <f t="shared" si="141"/>
        <v>99.032499999999999</v>
      </c>
      <c r="EL24" s="151">
        <f t="shared" si="142"/>
        <v>6.6744720000000006</v>
      </c>
      <c r="EM24" s="151">
        <f t="shared" si="143"/>
        <v>98.129447500000012</v>
      </c>
      <c r="EN24" s="142">
        <v>1650</v>
      </c>
      <c r="EO24" s="140">
        <v>95.4</v>
      </c>
      <c r="EP24" s="141">
        <v>61.3</v>
      </c>
      <c r="EQ24" s="151">
        <f t="shared" si="81"/>
        <v>58.480200000000004</v>
      </c>
      <c r="ER24" s="141">
        <v>115</v>
      </c>
      <c r="ES24" s="150">
        <f t="shared" si="82"/>
        <v>1.9664775428264607</v>
      </c>
      <c r="ET24" s="151">
        <f t="shared" si="83"/>
        <v>6.6780000000000008</v>
      </c>
      <c r="EU24" s="151">
        <f t="shared" si="144"/>
        <v>100.471</v>
      </c>
      <c r="EV24" s="151">
        <f t="shared" si="145"/>
        <v>6.5711520000000014</v>
      </c>
      <c r="EW24" s="151">
        <f t="shared" si="146"/>
        <v>99.573208000000008</v>
      </c>
      <c r="EX24" s="143">
        <v>1665</v>
      </c>
      <c r="EY24" s="140"/>
      <c r="EZ24" s="141"/>
      <c r="FA24" s="151">
        <f t="shared" si="84"/>
        <v>0</v>
      </c>
      <c r="FB24" s="141"/>
      <c r="FC24" s="150" t="e">
        <f t="shared" si="85"/>
        <v>#DIV/0!</v>
      </c>
      <c r="FD24" s="151">
        <f t="shared" si="86"/>
        <v>0</v>
      </c>
      <c r="FE24" s="151">
        <f t="shared" si="147"/>
        <v>0</v>
      </c>
      <c r="FF24" s="151">
        <f t="shared" si="148"/>
        <v>0</v>
      </c>
      <c r="FG24" s="151">
        <f t="shared" si="149"/>
        <v>0</v>
      </c>
      <c r="FH24" s="142"/>
      <c r="FI24" s="140"/>
      <c r="FJ24" s="141"/>
      <c r="FK24" s="151">
        <f t="shared" si="87"/>
        <v>0</v>
      </c>
      <c r="FL24" s="141">
        <v>120</v>
      </c>
      <c r="FM24" s="150" t="e">
        <f t="shared" si="88"/>
        <v>#DIV/0!</v>
      </c>
      <c r="FN24" s="151">
        <f t="shared" si="89"/>
        <v>0</v>
      </c>
      <c r="FO24" s="151">
        <f t="shared" si="150"/>
        <v>0</v>
      </c>
      <c r="FP24" s="151">
        <f t="shared" si="151"/>
        <v>0</v>
      </c>
      <c r="FQ24" s="151">
        <f t="shared" si="152"/>
        <v>0</v>
      </c>
      <c r="FR24" s="142"/>
      <c r="FS24" s="140"/>
      <c r="FT24" s="141"/>
      <c r="FU24" s="151">
        <f t="shared" si="90"/>
        <v>0</v>
      </c>
      <c r="FV24" s="141"/>
      <c r="FW24" s="150" t="e">
        <f t="shared" si="91"/>
        <v>#DIV/0!</v>
      </c>
      <c r="FX24" s="151">
        <f t="shared" si="92"/>
        <v>0</v>
      </c>
      <c r="FY24" s="151">
        <f t="shared" si="153"/>
        <v>0</v>
      </c>
      <c r="FZ24" s="151">
        <f t="shared" si="154"/>
        <v>0</v>
      </c>
      <c r="GA24" s="151">
        <f t="shared" si="155"/>
        <v>0</v>
      </c>
      <c r="GB24" s="142"/>
      <c r="GC24" s="140"/>
      <c r="GD24" s="141"/>
      <c r="GE24" s="151">
        <f t="shared" si="93"/>
        <v>0</v>
      </c>
      <c r="GF24" s="141"/>
      <c r="GG24" s="150" t="e">
        <f t="shared" si="94"/>
        <v>#DIV/0!</v>
      </c>
      <c r="GH24" s="151">
        <f t="shared" si="95"/>
        <v>0</v>
      </c>
      <c r="GI24" s="151">
        <f t="shared" si="156"/>
        <v>0</v>
      </c>
      <c r="GJ24" s="151">
        <f t="shared" si="157"/>
        <v>0</v>
      </c>
      <c r="GK24" s="151">
        <f t="shared" si="158"/>
        <v>0</v>
      </c>
      <c r="GL24" s="142"/>
      <c r="GM24" s="140"/>
      <c r="GN24" s="141"/>
      <c r="GO24" s="151">
        <f t="shared" si="96"/>
        <v>0</v>
      </c>
      <c r="GP24" s="141"/>
      <c r="GQ24" s="150" t="e">
        <f t="shared" si="97"/>
        <v>#DIV/0!</v>
      </c>
      <c r="GR24" s="151">
        <f t="shared" si="98"/>
        <v>0</v>
      </c>
      <c r="GS24" s="151">
        <f t="shared" si="159"/>
        <v>0</v>
      </c>
      <c r="GT24" s="151">
        <f t="shared" si="160"/>
        <v>0</v>
      </c>
      <c r="GU24" s="151">
        <f t="shared" si="161"/>
        <v>0</v>
      </c>
      <c r="GV24" s="142"/>
      <c r="GW24" s="140"/>
      <c r="GX24" s="141"/>
      <c r="GY24" s="151">
        <f t="shared" si="99"/>
        <v>0</v>
      </c>
      <c r="GZ24" s="141"/>
      <c r="HA24" s="150" t="e">
        <f t="shared" si="100"/>
        <v>#DIV/0!</v>
      </c>
      <c r="HB24" s="151">
        <f t="shared" si="101"/>
        <v>0</v>
      </c>
      <c r="HC24" s="151">
        <f t="shared" si="162"/>
        <v>0</v>
      </c>
      <c r="HD24" s="151">
        <f t="shared" si="163"/>
        <v>0</v>
      </c>
      <c r="HE24" s="151">
        <f t="shared" si="164"/>
        <v>0</v>
      </c>
      <c r="HF24" s="142"/>
      <c r="HG24" s="140"/>
      <c r="HH24" s="141"/>
      <c r="HI24" s="151"/>
      <c r="HJ24" s="141"/>
      <c r="HK24" s="150"/>
      <c r="HL24" s="151"/>
      <c r="HM24" s="151"/>
      <c r="HN24" s="151"/>
      <c r="HO24" s="151"/>
      <c r="HP24" s="142"/>
      <c r="HQ24" s="140"/>
      <c r="HR24" s="141"/>
      <c r="HS24" s="151"/>
      <c r="HT24" s="141"/>
      <c r="HU24" s="150"/>
      <c r="HV24" s="151"/>
      <c r="HW24" s="151"/>
      <c r="HX24" s="151"/>
      <c r="HY24" s="151"/>
      <c r="HZ24" s="142"/>
      <c r="IA24" s="140"/>
      <c r="IB24" s="141"/>
      <c r="IC24" s="151"/>
      <c r="ID24" s="141"/>
      <c r="IE24" s="150"/>
      <c r="IF24" s="151"/>
      <c r="IG24" s="151"/>
      <c r="IH24" s="151"/>
      <c r="II24" s="151"/>
      <c r="IJ24" s="142"/>
      <c r="IK24" s="140"/>
      <c r="IL24" s="141"/>
      <c r="IM24" s="151"/>
      <c r="IN24" s="141"/>
      <c r="IO24" s="150"/>
      <c r="IP24" s="151"/>
      <c r="IQ24" s="151"/>
      <c r="IR24" s="151"/>
      <c r="IS24" s="151"/>
      <c r="IT24" s="142"/>
      <c r="IU24" s="140"/>
      <c r="IV24" s="141"/>
      <c r="IW24" s="151"/>
      <c r="IX24" s="141"/>
      <c r="IY24" s="150"/>
      <c r="IZ24" s="151"/>
      <c r="JA24" s="151"/>
      <c r="JB24" s="151"/>
      <c r="JC24" s="151"/>
      <c r="JD24" s="142"/>
      <c r="JE24" s="140"/>
      <c r="JG24" s="151"/>
      <c r="JH24" s="141"/>
      <c r="JI24" s="150"/>
      <c r="JJ24" s="151"/>
      <c r="JK24" s="151"/>
      <c r="JL24" s="151"/>
      <c r="JM24" s="151"/>
      <c r="JN24" s="142"/>
      <c r="JO24" s="140"/>
      <c r="JP24" s="141"/>
      <c r="JQ24" s="151"/>
      <c r="JR24" s="141"/>
      <c r="JS24" s="150"/>
      <c r="JT24" s="151"/>
      <c r="JU24" s="151"/>
      <c r="JV24" s="151"/>
      <c r="JW24" s="151"/>
      <c r="JX24" s="142"/>
      <c r="JY24" s="140"/>
      <c r="JZ24" s="141"/>
      <c r="KA24" s="151"/>
      <c r="KB24" s="141"/>
      <c r="KC24" s="150"/>
      <c r="KD24" s="151"/>
      <c r="KE24" s="151"/>
      <c r="KF24" s="151"/>
      <c r="KG24" s="151"/>
      <c r="KH24" s="142"/>
      <c r="KI24" s="140"/>
      <c r="KJ24" s="141"/>
      <c r="KK24" s="151"/>
      <c r="KL24" s="141"/>
      <c r="KM24" s="150"/>
      <c r="KN24" s="151"/>
      <c r="KO24" s="151"/>
      <c r="KP24" s="151"/>
      <c r="KQ24" s="151"/>
      <c r="KR24" s="142"/>
      <c r="KS24" s="140"/>
      <c r="KT24" s="141"/>
      <c r="KU24" s="151"/>
      <c r="KV24" s="141"/>
      <c r="KW24" s="150"/>
      <c r="KX24" s="151"/>
      <c r="KY24" s="151"/>
      <c r="KZ24" s="151"/>
      <c r="LA24" s="151"/>
      <c r="LB24" s="142"/>
      <c r="LC24" s="140"/>
      <c r="LD24" s="141"/>
      <c r="LE24" s="151"/>
      <c r="LF24" s="141"/>
      <c r="LG24" s="150"/>
      <c r="LH24" s="151"/>
      <c r="LI24" s="151"/>
      <c r="LJ24" s="151"/>
      <c r="LK24" s="151"/>
      <c r="LL24" s="142"/>
      <c r="LM24" s="140"/>
      <c r="LN24" s="141"/>
      <c r="LO24" s="151"/>
      <c r="LP24" s="141"/>
      <c r="LQ24" s="150"/>
      <c r="LR24" s="151"/>
      <c r="LS24" s="151"/>
      <c r="LT24" s="151"/>
      <c r="LU24" s="151"/>
      <c r="LV24" s="142"/>
      <c r="LW24" s="140"/>
      <c r="LX24" s="141"/>
      <c r="LY24" s="151"/>
      <c r="LZ24" s="141"/>
      <c r="MA24" s="150"/>
      <c r="MB24" s="151"/>
      <c r="MC24" s="151"/>
      <c r="MD24" s="151"/>
      <c r="ME24" s="151"/>
      <c r="MF24" s="142"/>
      <c r="MG24" s="140"/>
      <c r="MH24" s="141"/>
      <c r="MI24" s="151"/>
      <c r="MJ24" s="141"/>
      <c r="MK24" s="150"/>
      <c r="ML24" s="151"/>
      <c r="MM24" s="151"/>
      <c r="MN24" s="151"/>
      <c r="MO24" s="151"/>
      <c r="MP24" s="142"/>
      <c r="MQ24" s="140"/>
      <c r="MR24" s="141"/>
      <c r="MS24" s="151"/>
      <c r="MT24" s="141"/>
      <c r="MU24" s="150"/>
      <c r="MV24" s="151"/>
      <c r="MW24" s="151"/>
      <c r="MX24" s="151"/>
      <c r="MY24" s="151"/>
      <c r="MZ24" s="142"/>
      <c r="NA24" s="140"/>
      <c r="NB24" s="141"/>
      <c r="NC24" s="151"/>
      <c r="ND24" s="141"/>
      <c r="NE24" s="150"/>
      <c r="NF24" s="151"/>
      <c r="NG24" s="151"/>
      <c r="NH24" s="151"/>
      <c r="NI24" s="151"/>
      <c r="NJ24" s="142"/>
      <c r="NK24" s="140"/>
      <c r="NL24" s="141"/>
      <c r="NM24" s="151"/>
      <c r="NN24" s="141"/>
      <c r="NO24" s="150"/>
      <c r="NP24" s="151"/>
      <c r="NQ24" s="151"/>
      <c r="NR24" s="151"/>
      <c r="NS24" s="151"/>
      <c r="NT24" s="142"/>
      <c r="NU24" s="140"/>
      <c r="NV24" s="141"/>
      <c r="NW24" s="151"/>
      <c r="NX24" s="141"/>
      <c r="NY24" s="150"/>
      <c r="NZ24" s="151"/>
      <c r="OA24" s="151"/>
      <c r="OB24" s="151"/>
      <c r="OC24" s="151"/>
      <c r="OD24" s="142"/>
      <c r="OE24" s="140"/>
      <c r="OF24" s="141"/>
      <c r="OG24" s="151"/>
      <c r="OH24" s="141"/>
      <c r="OI24" s="150"/>
      <c r="OJ24" s="151"/>
      <c r="OK24" s="151"/>
      <c r="OL24" s="151"/>
      <c r="OM24" s="151"/>
      <c r="ON24" s="142"/>
      <c r="OO24" s="140"/>
      <c r="OP24" s="141"/>
      <c r="OQ24" s="151"/>
      <c r="OR24" s="141"/>
      <c r="OS24" s="150"/>
      <c r="OT24" s="151"/>
      <c r="OU24" s="151"/>
      <c r="OV24" s="151"/>
      <c r="OW24" s="151"/>
      <c r="OX24" s="142"/>
      <c r="OY24" s="140"/>
      <c r="OZ24" s="141"/>
      <c r="PA24" s="151"/>
      <c r="PB24" s="141"/>
      <c r="PC24" s="150"/>
      <c r="PD24" s="151"/>
      <c r="PE24" s="151"/>
      <c r="PF24" s="151"/>
      <c r="PG24" s="151"/>
      <c r="PH24" s="142"/>
      <c r="PI24" s="140"/>
      <c r="PJ24" s="141"/>
      <c r="PK24" s="151"/>
      <c r="PL24" s="141"/>
      <c r="PM24" s="150"/>
      <c r="PN24" s="151"/>
      <c r="PO24" s="151"/>
      <c r="PP24" s="151"/>
      <c r="PQ24" s="151"/>
      <c r="PR24" s="142"/>
      <c r="PS24" s="140"/>
      <c r="PT24" s="141"/>
      <c r="PU24" s="151"/>
      <c r="PV24" s="141"/>
      <c r="PW24" s="150"/>
      <c r="PX24" s="151"/>
      <c r="PY24" s="151"/>
      <c r="PZ24" s="151"/>
      <c r="QA24" s="151"/>
      <c r="QB24" s="142"/>
      <c r="QC24" s="140"/>
      <c r="QD24" s="141"/>
      <c r="QE24" s="151"/>
      <c r="QF24" s="141"/>
      <c r="QG24" s="150"/>
      <c r="QH24" s="151"/>
      <c r="QI24" s="151"/>
      <c r="QJ24" s="151"/>
      <c r="QK24" s="151"/>
      <c r="QL24" s="142"/>
      <c r="QM24" s="140"/>
      <c r="QN24" s="141"/>
      <c r="QO24" s="151"/>
      <c r="QP24" s="141"/>
      <c r="QQ24" s="150"/>
      <c r="QR24" s="151"/>
      <c r="QS24" s="151"/>
      <c r="QT24" s="151"/>
      <c r="QU24" s="151"/>
      <c r="QV24" s="142"/>
      <c r="QW24" s="140"/>
    </row>
    <row r="25" spans="1:465" s="134" customFormat="1" x14ac:dyDescent="0.25">
      <c r="B25" s="144">
        <f t="shared" si="37"/>
        <v>36</v>
      </c>
      <c r="C25" s="144">
        <v>0.1</v>
      </c>
      <c r="D25" s="144">
        <f t="shared" si="38"/>
        <v>1.7000000000000004</v>
      </c>
      <c r="E25" s="145">
        <v>95.1</v>
      </c>
      <c r="F25" s="148">
        <v>61.4</v>
      </c>
      <c r="G25" s="148">
        <f t="shared" si="39"/>
        <v>58.391399999999997</v>
      </c>
      <c r="H25" s="146">
        <v>125</v>
      </c>
      <c r="I25" s="152">
        <f t="shared" si="40"/>
        <v>2.1407262028312388</v>
      </c>
      <c r="J25" s="148">
        <f t="shared" si="44"/>
        <v>6.657</v>
      </c>
      <c r="K25" s="148">
        <f t="shared" si="102"/>
        <v>99.266999999999996</v>
      </c>
      <c r="L25" s="148">
        <f t="shared" si="103"/>
        <v>6.543831</v>
      </c>
      <c r="M25" s="148">
        <f t="shared" si="104"/>
        <v>98.280195999999989</v>
      </c>
      <c r="N25" s="147">
        <v>1893</v>
      </c>
      <c r="O25" s="145">
        <v>95.1</v>
      </c>
      <c r="P25" s="148">
        <v>61.4</v>
      </c>
      <c r="Q25" s="148">
        <f t="shared" si="41"/>
        <v>58.391399999999997</v>
      </c>
      <c r="R25" s="146">
        <v>125</v>
      </c>
      <c r="S25" s="152">
        <f t="shared" si="42"/>
        <v>2.1407262028312388</v>
      </c>
      <c r="T25" s="148">
        <f t="shared" si="45"/>
        <v>6.657</v>
      </c>
      <c r="U25" s="148">
        <f t="shared" si="105"/>
        <v>99.266999999999996</v>
      </c>
      <c r="V25" s="148">
        <f t="shared" si="106"/>
        <v>6.543831</v>
      </c>
      <c r="W25" s="148">
        <f t="shared" si="107"/>
        <v>98.280195999999989</v>
      </c>
      <c r="X25" s="147">
        <v>1893</v>
      </c>
      <c r="Y25" s="145">
        <v>94.2</v>
      </c>
      <c r="Z25" s="146">
        <v>62.6</v>
      </c>
      <c r="AA25" s="148">
        <f t="shared" si="46"/>
        <v>58.969200000000008</v>
      </c>
      <c r="AB25" s="146">
        <v>125</v>
      </c>
      <c r="AC25" s="152">
        <f t="shared" si="47"/>
        <v>2.1197506494915985</v>
      </c>
      <c r="AD25" s="148">
        <f t="shared" si="48"/>
        <v>6.5940000000000003</v>
      </c>
      <c r="AE25" s="148">
        <f t="shared" si="108"/>
        <v>98.986999999999995</v>
      </c>
      <c r="AF25" s="148">
        <f t="shared" si="109"/>
        <v>6.4819019999999998</v>
      </c>
      <c r="AG25" s="148">
        <f t="shared" si="110"/>
        <v>98.004403000000011</v>
      </c>
      <c r="AH25" s="147">
        <v>1936</v>
      </c>
      <c r="AI25" s="145">
        <v>94.3</v>
      </c>
      <c r="AJ25" s="146">
        <v>62.8</v>
      </c>
      <c r="AK25" s="148">
        <f t="shared" si="49"/>
        <v>59.220399999999991</v>
      </c>
      <c r="AL25" s="146">
        <v>125</v>
      </c>
      <c r="AM25" s="152">
        <f t="shared" si="50"/>
        <v>2.1107591302996944</v>
      </c>
      <c r="AN25" s="148">
        <f t="shared" si="51"/>
        <v>6.601</v>
      </c>
      <c r="AO25" s="148">
        <f t="shared" si="111"/>
        <v>105.76299999999999</v>
      </c>
      <c r="AP25" s="148">
        <f t="shared" si="112"/>
        <v>6.4887829999999997</v>
      </c>
      <c r="AQ25" s="148">
        <f t="shared" si="113"/>
        <v>104.76032699999999</v>
      </c>
      <c r="AR25" s="149">
        <v>1891</v>
      </c>
      <c r="AS25" s="145">
        <v>94.2</v>
      </c>
      <c r="AT25" s="146">
        <v>62.9</v>
      </c>
      <c r="AU25" s="148">
        <f t="shared" si="52"/>
        <v>59.251800000000003</v>
      </c>
      <c r="AV25" s="146">
        <v>125</v>
      </c>
      <c r="AW25" s="152">
        <f t="shared" si="53"/>
        <v>2.1096405510043574</v>
      </c>
      <c r="AX25" s="148">
        <f t="shared" si="54"/>
        <v>6.5940000000000003</v>
      </c>
      <c r="AY25" s="148">
        <f t="shared" si="114"/>
        <v>105.252</v>
      </c>
      <c r="AZ25" s="148">
        <f t="shared" si="115"/>
        <v>6.4819019999999998</v>
      </c>
      <c r="BA25" s="148">
        <f t="shared" si="116"/>
        <v>104.25188900000003</v>
      </c>
      <c r="BB25" s="149">
        <v>1891</v>
      </c>
      <c r="BC25" s="145">
        <v>93.5</v>
      </c>
      <c r="BD25" s="146">
        <v>61.899999618530273</v>
      </c>
      <c r="BE25" s="148">
        <f t="shared" si="55"/>
        <v>57.876499643325808</v>
      </c>
      <c r="BF25" s="146">
        <v>125</v>
      </c>
      <c r="BG25" s="152">
        <f t="shared" si="56"/>
        <v>2.1597712503405471</v>
      </c>
      <c r="BH25" s="148">
        <f t="shared" si="57"/>
        <v>6.5449999999999999</v>
      </c>
      <c r="BI25" s="148">
        <f t="shared" si="117"/>
        <v>108.64</v>
      </c>
      <c r="BJ25" s="148">
        <f t="shared" si="118"/>
        <v>6.4337349999999995</v>
      </c>
      <c r="BK25" s="148">
        <f t="shared" si="119"/>
        <v>107.632665</v>
      </c>
      <c r="BL25" s="147">
        <v>1920.0000166893005</v>
      </c>
      <c r="BM25" s="145">
        <v>94</v>
      </c>
      <c r="BN25" s="146">
        <v>62.9</v>
      </c>
      <c r="BO25" s="148">
        <f t="shared" si="58"/>
        <v>59.125999999999998</v>
      </c>
      <c r="BP25" s="146">
        <v>125</v>
      </c>
      <c r="BQ25" s="152">
        <f t="shared" si="59"/>
        <v>2.1141291479213882</v>
      </c>
      <c r="BR25" s="148">
        <f t="shared" si="60"/>
        <v>6.58</v>
      </c>
      <c r="BS25" s="148">
        <f t="shared" si="120"/>
        <v>100.38000000000001</v>
      </c>
      <c r="BT25" s="148">
        <f t="shared" si="121"/>
        <v>6.46814</v>
      </c>
      <c r="BU25" s="148">
        <f t="shared" si="122"/>
        <v>99.389430000000004</v>
      </c>
      <c r="BV25" s="149">
        <v>1835</v>
      </c>
      <c r="BW25" s="145">
        <v>93.9</v>
      </c>
      <c r="BX25" s="146">
        <v>63</v>
      </c>
      <c r="BY25" s="148">
        <f t="shared" si="61"/>
        <v>59.157000000000004</v>
      </c>
      <c r="BZ25" s="146">
        <v>125</v>
      </c>
      <c r="CA25" s="152">
        <f t="shared" si="62"/>
        <v>2.1130212823503558</v>
      </c>
      <c r="CB25" s="148">
        <f t="shared" si="63"/>
        <v>6.5730000000000004</v>
      </c>
      <c r="CC25" s="148">
        <f t="shared" si="123"/>
        <v>106.631</v>
      </c>
      <c r="CD25" s="148">
        <f t="shared" si="124"/>
        <v>6.4612590000000001</v>
      </c>
      <c r="CE25" s="148">
        <f t="shared" si="125"/>
        <v>105.62417599999999</v>
      </c>
      <c r="CF25" s="147">
        <v>1870</v>
      </c>
      <c r="CG25" s="145">
        <v>95.2</v>
      </c>
      <c r="CH25" s="146">
        <v>60.4</v>
      </c>
      <c r="CI25" s="148">
        <f t="shared" si="64"/>
        <v>57.500800000000005</v>
      </c>
      <c r="CJ25" s="146">
        <v>125</v>
      </c>
      <c r="CK25" s="152">
        <f t="shared" si="65"/>
        <v>2.1738827981523734</v>
      </c>
      <c r="CL25" s="148">
        <f t="shared" si="66"/>
        <v>6.6640000000000006</v>
      </c>
      <c r="CM25" s="148">
        <f t="shared" si="126"/>
        <v>110.509</v>
      </c>
      <c r="CN25" s="148">
        <f t="shared" si="127"/>
        <v>6.5507120000000008</v>
      </c>
      <c r="CO25" s="148">
        <f t="shared" si="128"/>
        <v>109.48758100000002</v>
      </c>
      <c r="CP25" s="147">
        <v>1905</v>
      </c>
      <c r="CQ25" s="145">
        <v>94.6</v>
      </c>
      <c r="CR25" s="146">
        <v>61.6</v>
      </c>
      <c r="CS25" s="148">
        <f t="shared" si="67"/>
        <v>58.273600000000002</v>
      </c>
      <c r="CT25" s="146">
        <v>115</v>
      </c>
      <c r="CU25" s="152">
        <f t="shared" si="68"/>
        <v>1.973449383597375</v>
      </c>
      <c r="CV25" s="148">
        <f t="shared" si="69"/>
        <v>6.6219999999999999</v>
      </c>
      <c r="CW25" s="148">
        <f t="shared" si="129"/>
        <v>97.573000000000008</v>
      </c>
      <c r="CX25" s="148">
        <f t="shared" si="130"/>
        <v>6.5094259999999995</v>
      </c>
      <c r="CY25" s="148">
        <f t="shared" si="131"/>
        <v>96.595365999999999</v>
      </c>
      <c r="CZ25" s="147">
        <v>1720</v>
      </c>
      <c r="DA25" s="145">
        <v>94.7</v>
      </c>
      <c r="DB25" s="146">
        <v>60.4</v>
      </c>
      <c r="DC25" s="148">
        <f t="shared" si="70"/>
        <v>57.198800000000006</v>
      </c>
      <c r="DD25" s="134">
        <v>115</v>
      </c>
      <c r="DE25" s="152">
        <f t="shared" si="43"/>
        <v>2.0105316894760028</v>
      </c>
      <c r="DF25" s="148">
        <f t="shared" si="71"/>
        <v>6.6290000000000004</v>
      </c>
      <c r="DG25" s="148">
        <f t="shared" si="132"/>
        <v>97.594000000000023</v>
      </c>
      <c r="DH25" s="148">
        <f t="shared" si="133"/>
        <v>6.5163070000000003</v>
      </c>
      <c r="DI25" s="148">
        <f t="shared" si="134"/>
        <v>96.616029999999995</v>
      </c>
      <c r="DJ25" s="147">
        <v>1662</v>
      </c>
      <c r="DK25" s="145">
        <v>94.6</v>
      </c>
      <c r="DL25" s="146">
        <v>61.6</v>
      </c>
      <c r="DM25" s="148">
        <f t="shared" si="72"/>
        <v>58.273600000000002</v>
      </c>
      <c r="DN25" s="146">
        <v>115</v>
      </c>
      <c r="DO25" s="152">
        <f t="shared" si="73"/>
        <v>1.973449383597375</v>
      </c>
      <c r="DP25" s="148">
        <f t="shared" si="74"/>
        <v>6.6219999999999999</v>
      </c>
      <c r="DQ25" s="148">
        <f t="shared" si="135"/>
        <v>97.573000000000008</v>
      </c>
      <c r="DR25" s="148">
        <f t="shared" si="136"/>
        <v>6.5094259999999995</v>
      </c>
      <c r="DS25" s="148">
        <f t="shared" si="137"/>
        <v>96.595365999999999</v>
      </c>
      <c r="DT25" s="147">
        <v>1720</v>
      </c>
      <c r="DU25" s="145">
        <v>95</v>
      </c>
      <c r="DV25" s="146">
        <v>61.9</v>
      </c>
      <c r="DW25" s="148">
        <f t="shared" si="75"/>
        <v>58.804999999999993</v>
      </c>
      <c r="DX25" s="146">
        <v>115</v>
      </c>
      <c r="DY25" s="152">
        <f t="shared" si="76"/>
        <v>1.9556160190459997</v>
      </c>
      <c r="DZ25" s="148">
        <f t="shared" si="77"/>
        <v>6.6499999999999995</v>
      </c>
      <c r="EA25" s="148">
        <f t="shared" si="138"/>
        <v>107.59000000000003</v>
      </c>
      <c r="EB25" s="148">
        <f t="shared" si="139"/>
        <v>6.5369499999999992</v>
      </c>
      <c r="EC25" s="148">
        <f t="shared" si="140"/>
        <v>106.58214000000001</v>
      </c>
      <c r="ED25" s="149">
        <v>1669</v>
      </c>
      <c r="EE25" s="145">
        <v>96.8</v>
      </c>
      <c r="EF25" s="146">
        <v>62.5</v>
      </c>
      <c r="EG25" s="148">
        <f t="shared" si="78"/>
        <v>60.5</v>
      </c>
      <c r="EH25" s="146">
        <v>115</v>
      </c>
      <c r="EI25" s="152">
        <f t="shared" si="79"/>
        <v>1.9008264462809918</v>
      </c>
      <c r="EJ25" s="148">
        <f t="shared" si="80"/>
        <v>6.7759999999999998</v>
      </c>
      <c r="EK25" s="148">
        <f t="shared" si="141"/>
        <v>105.8085</v>
      </c>
      <c r="EL25" s="148">
        <f t="shared" si="142"/>
        <v>6.6608079999999994</v>
      </c>
      <c r="EM25" s="148">
        <f t="shared" si="143"/>
        <v>104.79025550000001</v>
      </c>
      <c r="EN25" s="147">
        <v>1650</v>
      </c>
      <c r="EO25" s="145">
        <v>95.3</v>
      </c>
      <c r="EP25" s="146">
        <v>61.4</v>
      </c>
      <c r="EQ25" s="148">
        <f t="shared" si="81"/>
        <v>58.514199999999995</v>
      </c>
      <c r="ER25" s="146">
        <v>115</v>
      </c>
      <c r="ES25" s="152">
        <f t="shared" si="82"/>
        <v>1.96533491015856</v>
      </c>
      <c r="ET25" s="148">
        <f t="shared" si="83"/>
        <v>6.6709999999999994</v>
      </c>
      <c r="EU25" s="148">
        <f t="shared" si="144"/>
        <v>107.142</v>
      </c>
      <c r="EV25" s="148">
        <f t="shared" si="145"/>
        <v>6.5575929999999989</v>
      </c>
      <c r="EW25" s="148">
        <f t="shared" si="146"/>
        <v>106.13080100000001</v>
      </c>
      <c r="EX25" s="149">
        <v>1671</v>
      </c>
      <c r="EY25" s="145"/>
      <c r="EZ25" s="146"/>
      <c r="FA25" s="148">
        <f t="shared" si="84"/>
        <v>0</v>
      </c>
      <c r="FB25" s="146"/>
      <c r="FC25" s="152" t="e">
        <f t="shared" si="85"/>
        <v>#DIV/0!</v>
      </c>
      <c r="FD25" s="148">
        <f t="shared" si="86"/>
        <v>0</v>
      </c>
      <c r="FE25" s="148">
        <f t="shared" si="147"/>
        <v>0</v>
      </c>
      <c r="FF25" s="148">
        <f t="shared" si="148"/>
        <v>0</v>
      </c>
      <c r="FG25" s="148">
        <f t="shared" si="149"/>
        <v>0</v>
      </c>
      <c r="FH25" s="147"/>
      <c r="FI25" s="145"/>
      <c r="FJ25" s="146"/>
      <c r="FK25" s="148">
        <f t="shared" si="87"/>
        <v>0</v>
      </c>
      <c r="FL25" s="146">
        <v>120</v>
      </c>
      <c r="FM25" s="152" t="e">
        <f t="shared" si="88"/>
        <v>#DIV/0!</v>
      </c>
      <c r="FN25" s="148">
        <f t="shared" si="89"/>
        <v>0</v>
      </c>
      <c r="FO25" s="148">
        <f t="shared" si="150"/>
        <v>0</v>
      </c>
      <c r="FP25" s="148">
        <f t="shared" si="151"/>
        <v>0</v>
      </c>
      <c r="FQ25" s="148">
        <f t="shared" si="152"/>
        <v>0</v>
      </c>
      <c r="FR25" s="147"/>
      <c r="FS25" s="145"/>
      <c r="FT25" s="146"/>
      <c r="FU25" s="148">
        <f t="shared" si="90"/>
        <v>0</v>
      </c>
      <c r="FV25" s="146"/>
      <c r="FW25" s="152" t="e">
        <f t="shared" si="91"/>
        <v>#DIV/0!</v>
      </c>
      <c r="FX25" s="148">
        <f t="shared" si="92"/>
        <v>0</v>
      </c>
      <c r="FY25" s="148">
        <f t="shared" si="153"/>
        <v>0</v>
      </c>
      <c r="FZ25" s="148">
        <f t="shared" si="154"/>
        <v>0</v>
      </c>
      <c r="GA25" s="148">
        <f t="shared" si="155"/>
        <v>0</v>
      </c>
      <c r="GB25" s="147"/>
      <c r="GC25" s="145"/>
      <c r="GD25" s="146"/>
      <c r="GE25" s="148">
        <f t="shared" si="93"/>
        <v>0</v>
      </c>
      <c r="GF25" s="146"/>
      <c r="GG25" s="152" t="e">
        <f t="shared" si="94"/>
        <v>#DIV/0!</v>
      </c>
      <c r="GH25" s="148">
        <f t="shared" si="95"/>
        <v>0</v>
      </c>
      <c r="GI25" s="148">
        <f t="shared" si="156"/>
        <v>0</v>
      </c>
      <c r="GJ25" s="148">
        <f t="shared" si="157"/>
        <v>0</v>
      </c>
      <c r="GK25" s="148">
        <f t="shared" si="158"/>
        <v>0</v>
      </c>
      <c r="GL25" s="147"/>
      <c r="GM25" s="145"/>
      <c r="GN25" s="146"/>
      <c r="GO25" s="148">
        <f t="shared" si="96"/>
        <v>0</v>
      </c>
      <c r="GP25" s="146"/>
      <c r="GQ25" s="152" t="e">
        <f t="shared" si="97"/>
        <v>#DIV/0!</v>
      </c>
      <c r="GR25" s="148">
        <f t="shared" si="98"/>
        <v>0</v>
      </c>
      <c r="GS25" s="148">
        <f t="shared" si="159"/>
        <v>0</v>
      </c>
      <c r="GT25" s="148">
        <f t="shared" si="160"/>
        <v>0</v>
      </c>
      <c r="GU25" s="148">
        <f t="shared" si="161"/>
        <v>0</v>
      </c>
      <c r="GV25" s="147"/>
      <c r="GW25" s="145"/>
      <c r="GX25" s="146"/>
      <c r="GY25" s="148">
        <f t="shared" si="99"/>
        <v>0</v>
      </c>
      <c r="GZ25" s="146"/>
      <c r="HA25" s="152" t="e">
        <f t="shared" si="100"/>
        <v>#DIV/0!</v>
      </c>
      <c r="HB25" s="148">
        <f t="shared" si="101"/>
        <v>0</v>
      </c>
      <c r="HC25" s="148">
        <f t="shared" si="162"/>
        <v>0</v>
      </c>
      <c r="HD25" s="148">
        <f t="shared" si="163"/>
        <v>0</v>
      </c>
      <c r="HE25" s="148">
        <f t="shared" si="164"/>
        <v>0</v>
      </c>
      <c r="HF25" s="147"/>
      <c r="HG25" s="145"/>
      <c r="HH25" s="146"/>
      <c r="HI25" s="148"/>
      <c r="HJ25" s="146"/>
      <c r="HK25" s="152"/>
      <c r="HL25" s="148"/>
      <c r="HM25" s="148"/>
      <c r="HN25" s="148"/>
      <c r="HO25" s="148"/>
      <c r="HP25" s="147"/>
      <c r="HQ25" s="145"/>
      <c r="HR25" s="146"/>
      <c r="HS25" s="148"/>
      <c r="HT25" s="146"/>
      <c r="HU25" s="152"/>
      <c r="HV25" s="148"/>
      <c r="HW25" s="148"/>
      <c r="HX25" s="148"/>
      <c r="HY25" s="148"/>
      <c r="HZ25" s="147"/>
      <c r="IA25" s="145"/>
      <c r="IB25" s="146"/>
      <c r="IC25" s="148"/>
      <c r="ID25" s="146"/>
      <c r="IE25" s="152"/>
      <c r="IF25" s="148"/>
      <c r="IG25" s="148"/>
      <c r="IH25" s="148"/>
      <c r="II25" s="148"/>
      <c r="IJ25" s="147"/>
      <c r="IK25" s="145"/>
      <c r="IL25" s="146"/>
      <c r="IM25" s="148"/>
      <c r="IN25" s="146"/>
      <c r="IO25" s="152"/>
      <c r="IP25" s="148"/>
      <c r="IQ25" s="148"/>
      <c r="IR25" s="148"/>
      <c r="IS25" s="148"/>
      <c r="IT25" s="147"/>
      <c r="IU25" s="145"/>
      <c r="IV25" s="146"/>
      <c r="IW25" s="148"/>
      <c r="IX25" s="146"/>
      <c r="IY25" s="152"/>
      <c r="IZ25" s="148"/>
      <c r="JA25" s="148"/>
      <c r="JB25" s="148"/>
      <c r="JC25" s="148"/>
      <c r="JD25" s="147"/>
      <c r="JE25" s="145"/>
      <c r="JG25" s="148"/>
      <c r="JH25" s="146"/>
      <c r="JI25" s="152"/>
      <c r="JJ25" s="148"/>
      <c r="JK25" s="148"/>
      <c r="JL25" s="148"/>
      <c r="JM25" s="148"/>
      <c r="JN25" s="147"/>
      <c r="JO25" s="145"/>
      <c r="JP25" s="146"/>
      <c r="JQ25" s="148"/>
      <c r="JR25" s="146"/>
      <c r="JS25" s="152"/>
      <c r="JT25" s="148"/>
      <c r="JU25" s="148"/>
      <c r="JV25" s="148"/>
      <c r="JW25" s="148"/>
      <c r="JX25" s="147"/>
      <c r="JY25" s="145"/>
      <c r="JZ25" s="146"/>
      <c r="KA25" s="148"/>
      <c r="KB25" s="146"/>
      <c r="KC25" s="152"/>
      <c r="KD25" s="148"/>
      <c r="KE25" s="148"/>
      <c r="KF25" s="148"/>
      <c r="KG25" s="148"/>
      <c r="KH25" s="147"/>
      <c r="KI25" s="145"/>
      <c r="KJ25" s="146"/>
      <c r="KK25" s="148"/>
      <c r="KL25" s="146"/>
      <c r="KM25" s="152"/>
      <c r="KN25" s="148"/>
      <c r="KO25" s="148"/>
      <c r="KP25" s="148"/>
      <c r="KQ25" s="148"/>
      <c r="KR25" s="147"/>
      <c r="KS25" s="145"/>
      <c r="KT25" s="146"/>
      <c r="KU25" s="148"/>
      <c r="KV25" s="146"/>
      <c r="KW25" s="152"/>
      <c r="KX25" s="148"/>
      <c r="KY25" s="148"/>
      <c r="KZ25" s="148"/>
      <c r="LA25" s="148"/>
      <c r="LB25" s="147"/>
      <c r="LC25" s="145"/>
      <c r="LD25" s="146"/>
      <c r="LE25" s="148"/>
      <c r="LF25" s="146"/>
      <c r="LG25" s="152"/>
      <c r="LH25" s="148"/>
      <c r="LI25" s="148"/>
      <c r="LJ25" s="148"/>
      <c r="LK25" s="148"/>
      <c r="LL25" s="147"/>
      <c r="LM25" s="145"/>
      <c r="LN25" s="146"/>
      <c r="LO25" s="148"/>
      <c r="LP25" s="146"/>
      <c r="LQ25" s="152"/>
      <c r="LR25" s="148"/>
      <c r="LS25" s="148"/>
      <c r="LT25" s="148"/>
      <c r="LU25" s="148"/>
      <c r="LV25" s="147"/>
      <c r="LW25" s="145"/>
      <c r="LX25" s="146"/>
      <c r="LY25" s="148"/>
      <c r="LZ25" s="146"/>
      <c r="MA25" s="152"/>
      <c r="MB25" s="148"/>
      <c r="MC25" s="148"/>
      <c r="MD25" s="148"/>
      <c r="ME25" s="148"/>
      <c r="MF25" s="147"/>
      <c r="MG25" s="145"/>
      <c r="MH25" s="146"/>
      <c r="MI25" s="148"/>
      <c r="MJ25" s="146"/>
      <c r="MK25" s="152"/>
      <c r="ML25" s="148"/>
      <c r="MM25" s="148"/>
      <c r="MN25" s="148"/>
      <c r="MO25" s="148"/>
      <c r="MP25" s="147"/>
      <c r="MQ25" s="145"/>
      <c r="MR25" s="146"/>
      <c r="MS25" s="148"/>
      <c r="MT25" s="146"/>
      <c r="MU25" s="152"/>
      <c r="MV25" s="148"/>
      <c r="MW25" s="148"/>
      <c r="MX25" s="148"/>
      <c r="MY25" s="148"/>
      <c r="MZ25" s="147"/>
      <c r="NA25" s="145"/>
      <c r="NB25" s="146"/>
      <c r="NC25" s="148"/>
      <c r="ND25" s="146"/>
      <c r="NE25" s="152"/>
      <c r="NF25" s="148"/>
      <c r="NG25" s="148"/>
      <c r="NH25" s="148"/>
      <c r="NI25" s="148"/>
      <c r="NJ25" s="147"/>
      <c r="NK25" s="145"/>
      <c r="NL25" s="146"/>
      <c r="NM25" s="148"/>
      <c r="NN25" s="146"/>
      <c r="NO25" s="152"/>
      <c r="NP25" s="148"/>
      <c r="NQ25" s="148"/>
      <c r="NR25" s="148"/>
      <c r="NS25" s="148"/>
      <c r="NT25" s="147"/>
      <c r="NU25" s="145"/>
      <c r="NV25" s="146"/>
      <c r="NW25" s="148"/>
      <c r="NX25" s="146"/>
      <c r="NY25" s="152"/>
      <c r="NZ25" s="148"/>
      <c r="OA25" s="148"/>
      <c r="OB25" s="148"/>
      <c r="OC25" s="148"/>
      <c r="OD25" s="147"/>
      <c r="OE25" s="145"/>
      <c r="OF25" s="146"/>
      <c r="OG25" s="148"/>
      <c r="OH25" s="146"/>
      <c r="OI25" s="152"/>
      <c r="OJ25" s="148"/>
      <c r="OK25" s="148"/>
      <c r="OL25" s="148"/>
      <c r="OM25" s="148"/>
      <c r="ON25" s="147"/>
      <c r="OO25" s="145"/>
      <c r="OP25" s="146"/>
      <c r="OQ25" s="148"/>
      <c r="OR25" s="146"/>
      <c r="OS25" s="152"/>
      <c r="OT25" s="148"/>
      <c r="OU25" s="148"/>
      <c r="OV25" s="148"/>
      <c r="OW25" s="148"/>
      <c r="OX25" s="147"/>
      <c r="OY25" s="145"/>
      <c r="OZ25" s="146"/>
      <c r="PA25" s="148"/>
      <c r="PB25" s="146"/>
      <c r="PC25" s="152"/>
      <c r="PD25" s="148"/>
      <c r="PE25" s="148"/>
      <c r="PF25" s="148"/>
      <c r="PG25" s="148"/>
      <c r="PH25" s="147"/>
      <c r="PI25" s="145"/>
      <c r="PJ25" s="146"/>
      <c r="PK25" s="148"/>
      <c r="PL25" s="146"/>
      <c r="PM25" s="152"/>
      <c r="PN25" s="148"/>
      <c r="PO25" s="148"/>
      <c r="PP25" s="148"/>
      <c r="PQ25" s="148"/>
      <c r="PR25" s="147"/>
      <c r="PS25" s="145"/>
      <c r="PT25" s="146"/>
      <c r="PU25" s="148"/>
      <c r="PV25" s="146"/>
      <c r="PW25" s="152"/>
      <c r="PX25" s="148"/>
      <c r="PY25" s="148"/>
      <c r="PZ25" s="148"/>
      <c r="QA25" s="148"/>
      <c r="QB25" s="147"/>
      <c r="QC25" s="145"/>
      <c r="QD25" s="146"/>
      <c r="QE25" s="148"/>
      <c r="QF25" s="146"/>
      <c r="QG25" s="152"/>
      <c r="QH25" s="148"/>
      <c r="QI25" s="148"/>
      <c r="QJ25" s="148"/>
      <c r="QK25" s="148"/>
      <c r="QL25" s="147"/>
      <c r="QM25" s="145"/>
      <c r="QN25" s="146"/>
      <c r="QO25" s="148"/>
      <c r="QP25" s="146"/>
      <c r="QQ25" s="152"/>
      <c r="QR25" s="148"/>
      <c r="QS25" s="148"/>
      <c r="QT25" s="148"/>
      <c r="QU25" s="148"/>
      <c r="QV25" s="147"/>
      <c r="QW25" s="145"/>
    </row>
    <row r="26" spans="1:465" s="138" customFormat="1" x14ac:dyDescent="0.25">
      <c r="B26" s="139">
        <f t="shared" si="37"/>
        <v>37</v>
      </c>
      <c r="C26" s="139">
        <v>0.1</v>
      </c>
      <c r="D26" s="139">
        <f t="shared" si="38"/>
        <v>1.8000000000000005</v>
      </c>
      <c r="E26" s="140">
        <v>95</v>
      </c>
      <c r="F26" s="151">
        <v>61.7</v>
      </c>
      <c r="G26" s="151">
        <f t="shared" si="39"/>
        <v>58.615000000000002</v>
      </c>
      <c r="H26" s="141">
        <v>125</v>
      </c>
      <c r="I26" s="150">
        <f t="shared" si="40"/>
        <v>2.1325599249338905</v>
      </c>
      <c r="J26" s="151">
        <f t="shared" si="44"/>
        <v>6.6499999999999995</v>
      </c>
      <c r="K26" s="151">
        <f t="shared" si="102"/>
        <v>105.917</v>
      </c>
      <c r="L26" s="151">
        <f t="shared" si="103"/>
        <v>6.5302999999999995</v>
      </c>
      <c r="M26" s="151">
        <f t="shared" si="104"/>
        <v>104.81049599999999</v>
      </c>
      <c r="N26" s="142">
        <v>1895</v>
      </c>
      <c r="O26" s="140">
        <v>95</v>
      </c>
      <c r="P26" s="151">
        <v>61.7</v>
      </c>
      <c r="Q26" s="151">
        <f t="shared" si="41"/>
        <v>58.615000000000002</v>
      </c>
      <c r="R26" s="141">
        <v>125</v>
      </c>
      <c r="S26" s="150">
        <f t="shared" si="42"/>
        <v>2.1325599249338905</v>
      </c>
      <c r="T26" s="151">
        <f t="shared" si="45"/>
        <v>6.6499999999999995</v>
      </c>
      <c r="U26" s="151">
        <f t="shared" si="105"/>
        <v>105.917</v>
      </c>
      <c r="V26" s="151">
        <f t="shared" si="106"/>
        <v>6.5302999999999995</v>
      </c>
      <c r="W26" s="151">
        <f t="shared" si="107"/>
        <v>104.81049599999999</v>
      </c>
      <c r="X26" s="142">
        <v>1895</v>
      </c>
      <c r="Y26" s="140">
        <v>94.1</v>
      </c>
      <c r="Z26" s="141">
        <v>62.8</v>
      </c>
      <c r="AA26" s="151">
        <f t="shared" si="46"/>
        <v>59.094799999999992</v>
      </c>
      <c r="AB26" s="141">
        <v>125</v>
      </c>
      <c r="AC26" s="150">
        <f t="shared" si="47"/>
        <v>2.1152453346148903</v>
      </c>
      <c r="AD26" s="151">
        <f t="shared" si="48"/>
        <v>6.5869999999999997</v>
      </c>
      <c r="AE26" s="151">
        <f t="shared" si="108"/>
        <v>105.574</v>
      </c>
      <c r="AF26" s="151">
        <f t="shared" si="109"/>
        <v>6.4684339999999994</v>
      </c>
      <c r="AG26" s="151">
        <f t="shared" si="110"/>
        <v>104.47283700000001</v>
      </c>
      <c r="AH26" s="142">
        <v>1939</v>
      </c>
      <c r="AI26" s="140">
        <v>94.1</v>
      </c>
      <c r="AJ26" s="141">
        <v>62.9</v>
      </c>
      <c r="AK26" s="151">
        <f t="shared" si="49"/>
        <v>59.188899999999997</v>
      </c>
      <c r="AL26" s="141">
        <v>125</v>
      </c>
      <c r="AM26" s="150">
        <f t="shared" si="50"/>
        <v>2.1118824644485708</v>
      </c>
      <c r="AN26" s="151">
        <f t="shared" si="51"/>
        <v>6.5869999999999997</v>
      </c>
      <c r="AO26" s="151">
        <f t="shared" si="111"/>
        <v>112.35</v>
      </c>
      <c r="AP26" s="151">
        <f t="shared" si="112"/>
        <v>6.4684339999999994</v>
      </c>
      <c r="AQ26" s="151">
        <f t="shared" si="113"/>
        <v>111.22876099999999</v>
      </c>
      <c r="AR26" s="143">
        <v>1896</v>
      </c>
      <c r="AS26" s="140">
        <v>94</v>
      </c>
      <c r="AT26" s="141">
        <v>63.1</v>
      </c>
      <c r="AU26" s="151">
        <f t="shared" si="52"/>
        <v>59.314</v>
      </c>
      <c r="AV26" s="141">
        <v>125</v>
      </c>
      <c r="AW26" s="150">
        <f t="shared" si="53"/>
        <v>2.1074282631419226</v>
      </c>
      <c r="AX26" s="151">
        <f t="shared" si="54"/>
        <v>6.58</v>
      </c>
      <c r="AY26" s="151">
        <f t="shared" si="114"/>
        <v>111.83199999999999</v>
      </c>
      <c r="AZ26" s="151">
        <f t="shared" si="115"/>
        <v>6.4615599999999995</v>
      </c>
      <c r="BA26" s="151">
        <f t="shared" si="116"/>
        <v>110.71344900000004</v>
      </c>
      <c r="BB26" s="143">
        <v>1896</v>
      </c>
      <c r="BC26" s="140">
        <v>93.5</v>
      </c>
      <c r="BD26" s="141">
        <v>62</v>
      </c>
      <c r="BE26" s="151">
        <f t="shared" si="55"/>
        <v>57.970000000000006</v>
      </c>
      <c r="BF26" s="141">
        <v>125</v>
      </c>
      <c r="BG26" s="150">
        <f t="shared" si="56"/>
        <v>2.1562877350353631</v>
      </c>
      <c r="BH26" s="151">
        <f t="shared" si="57"/>
        <v>6.5449999999999999</v>
      </c>
      <c r="BI26" s="151">
        <f t="shared" si="117"/>
        <v>115.185</v>
      </c>
      <c r="BJ26" s="151">
        <f t="shared" si="118"/>
        <v>6.4271899999999995</v>
      </c>
      <c r="BK26" s="151">
        <f t="shared" si="119"/>
        <v>114.059855</v>
      </c>
      <c r="BL26" s="142">
        <v>1920.0000166893005</v>
      </c>
      <c r="BM26" s="140">
        <v>94</v>
      </c>
      <c r="BN26" s="141">
        <v>63.1</v>
      </c>
      <c r="BO26" s="151">
        <f t="shared" si="58"/>
        <v>59.314</v>
      </c>
      <c r="BP26" s="141">
        <v>125</v>
      </c>
      <c r="BQ26" s="150">
        <f t="shared" si="59"/>
        <v>2.1074282631419226</v>
      </c>
      <c r="BR26" s="151">
        <f t="shared" si="60"/>
        <v>6.58</v>
      </c>
      <c r="BS26" s="151">
        <f t="shared" si="120"/>
        <v>106.96000000000001</v>
      </c>
      <c r="BT26" s="151">
        <f t="shared" si="121"/>
        <v>6.4615599999999995</v>
      </c>
      <c r="BU26" s="151">
        <f t="shared" si="122"/>
        <v>105.85099000000001</v>
      </c>
      <c r="BV26" s="143">
        <v>1835</v>
      </c>
      <c r="BW26" s="140">
        <v>93.6</v>
      </c>
      <c r="BX26" s="141">
        <v>63.1</v>
      </c>
      <c r="BY26" s="151">
        <f t="shared" si="61"/>
        <v>59.061599999999999</v>
      </c>
      <c r="BZ26" s="141">
        <v>125</v>
      </c>
      <c r="CA26" s="150">
        <f t="shared" si="62"/>
        <v>2.1164343668305632</v>
      </c>
      <c r="CB26" s="151">
        <f t="shared" si="63"/>
        <v>6.5519999999999996</v>
      </c>
      <c r="CC26" s="151">
        <f t="shared" si="123"/>
        <v>113.18299999999999</v>
      </c>
      <c r="CD26" s="151">
        <f t="shared" si="124"/>
        <v>6.4340639999999993</v>
      </c>
      <c r="CE26" s="151">
        <f t="shared" si="125"/>
        <v>112.05823999999998</v>
      </c>
      <c r="CF26" s="142">
        <v>1876</v>
      </c>
      <c r="CG26" s="140">
        <v>95</v>
      </c>
      <c r="CH26" s="141">
        <v>60.5</v>
      </c>
      <c r="CI26" s="151">
        <f t="shared" si="64"/>
        <v>57.474999999999994</v>
      </c>
      <c r="CJ26" s="141">
        <v>125</v>
      </c>
      <c r="CK26" s="150">
        <f t="shared" si="65"/>
        <v>2.1748586341887779</v>
      </c>
      <c r="CL26" s="151">
        <f t="shared" si="66"/>
        <v>6.6499999999999995</v>
      </c>
      <c r="CM26" s="151">
        <f t="shared" si="126"/>
        <v>117.15900000000001</v>
      </c>
      <c r="CN26" s="151">
        <f t="shared" si="127"/>
        <v>6.5302999999999995</v>
      </c>
      <c r="CO26" s="151">
        <f t="shared" si="128"/>
        <v>116.01788100000002</v>
      </c>
      <c r="CP26" s="142">
        <v>1910</v>
      </c>
      <c r="CQ26" s="140">
        <v>94.5</v>
      </c>
      <c r="CR26" s="141">
        <v>61.8</v>
      </c>
      <c r="CS26" s="151">
        <f t="shared" si="67"/>
        <v>58.400999999999996</v>
      </c>
      <c r="CT26" s="141">
        <v>115</v>
      </c>
      <c r="CU26" s="150">
        <f t="shared" si="68"/>
        <v>1.9691443639663706</v>
      </c>
      <c r="CV26" s="151">
        <f t="shared" si="69"/>
        <v>6.6149999999999993</v>
      </c>
      <c r="CW26" s="151">
        <f t="shared" si="129"/>
        <v>104.188</v>
      </c>
      <c r="CX26" s="151">
        <f t="shared" si="130"/>
        <v>6.4959299999999995</v>
      </c>
      <c r="CY26" s="151">
        <f t="shared" si="131"/>
        <v>103.091296</v>
      </c>
      <c r="CZ26" s="142">
        <v>1723</v>
      </c>
      <c r="DA26" s="140">
        <v>94.7</v>
      </c>
      <c r="DB26" s="141">
        <v>60.7</v>
      </c>
      <c r="DC26" s="151">
        <f t="shared" si="70"/>
        <v>57.482900000000008</v>
      </c>
      <c r="DD26" s="138">
        <v>115</v>
      </c>
      <c r="DE26" s="150">
        <f t="shared" si="43"/>
        <v>2.0005949595444905</v>
      </c>
      <c r="DF26" s="151">
        <f t="shared" si="71"/>
        <v>6.6290000000000004</v>
      </c>
      <c r="DG26" s="151">
        <f t="shared" si="132"/>
        <v>104.22300000000003</v>
      </c>
      <c r="DH26" s="151">
        <f t="shared" si="133"/>
        <v>6.5096780000000001</v>
      </c>
      <c r="DI26" s="151">
        <f t="shared" si="134"/>
        <v>103.12570799999999</v>
      </c>
      <c r="DJ26" s="142">
        <v>1664</v>
      </c>
      <c r="DK26" s="140">
        <v>94.5</v>
      </c>
      <c r="DL26" s="141">
        <v>61.8</v>
      </c>
      <c r="DM26" s="151">
        <f t="shared" si="72"/>
        <v>58.400999999999996</v>
      </c>
      <c r="DN26" s="141">
        <v>115</v>
      </c>
      <c r="DO26" s="150">
        <f t="shared" si="73"/>
        <v>1.9691443639663706</v>
      </c>
      <c r="DP26" s="151">
        <f t="shared" si="74"/>
        <v>6.6149999999999993</v>
      </c>
      <c r="DQ26" s="151">
        <f t="shared" si="135"/>
        <v>104.188</v>
      </c>
      <c r="DR26" s="151">
        <f t="shared" si="136"/>
        <v>6.4959299999999995</v>
      </c>
      <c r="DS26" s="151">
        <f t="shared" si="137"/>
        <v>103.091296</v>
      </c>
      <c r="DT26" s="142">
        <v>1723</v>
      </c>
      <c r="DU26" s="140">
        <v>95</v>
      </c>
      <c r="DV26" s="141">
        <v>62</v>
      </c>
      <c r="DW26" s="151">
        <f t="shared" si="75"/>
        <v>58.9</v>
      </c>
      <c r="DX26" s="141">
        <v>115</v>
      </c>
      <c r="DY26" s="150">
        <f t="shared" si="76"/>
        <v>1.9524617996604414</v>
      </c>
      <c r="DZ26" s="151">
        <f t="shared" si="77"/>
        <v>6.6499999999999995</v>
      </c>
      <c r="EA26" s="151">
        <f t="shared" si="138"/>
        <v>114.24000000000004</v>
      </c>
      <c r="EB26" s="151">
        <f t="shared" si="139"/>
        <v>6.5302999999999995</v>
      </c>
      <c r="EC26" s="151">
        <f t="shared" si="140"/>
        <v>113.11244000000001</v>
      </c>
      <c r="ED26" s="143">
        <v>1673</v>
      </c>
      <c r="EE26" s="140">
        <v>96.7</v>
      </c>
      <c r="EF26" s="141">
        <v>62.7</v>
      </c>
      <c r="EG26" s="151">
        <f t="shared" si="78"/>
        <v>60.630900000000011</v>
      </c>
      <c r="EH26" s="141">
        <v>115</v>
      </c>
      <c r="EI26" s="150">
        <f t="shared" si="79"/>
        <v>1.8967226282308192</v>
      </c>
      <c r="EJ26" s="151">
        <f t="shared" si="80"/>
        <v>6.7690000000000001</v>
      </c>
      <c r="EK26" s="151">
        <f t="shared" si="141"/>
        <v>112.5775</v>
      </c>
      <c r="EL26" s="151">
        <f t="shared" si="142"/>
        <v>6.6471580000000001</v>
      </c>
      <c r="EM26" s="151">
        <f t="shared" si="143"/>
        <v>111.43741350000002</v>
      </c>
      <c r="EN26" s="142">
        <v>1650</v>
      </c>
      <c r="EO26" s="140">
        <v>95.2</v>
      </c>
      <c r="EP26" s="141">
        <v>61.5</v>
      </c>
      <c r="EQ26" s="151">
        <f t="shared" si="81"/>
        <v>58.548000000000002</v>
      </c>
      <c r="ER26" s="141">
        <v>115</v>
      </c>
      <c r="ES26" s="150">
        <f t="shared" si="82"/>
        <v>1.9642003142720503</v>
      </c>
      <c r="ET26" s="151">
        <f t="shared" si="83"/>
        <v>6.6640000000000006</v>
      </c>
      <c r="EU26" s="151">
        <f t="shared" si="144"/>
        <v>113.806</v>
      </c>
      <c r="EV26" s="151">
        <f t="shared" si="145"/>
        <v>6.5440480000000001</v>
      </c>
      <c r="EW26" s="151">
        <f t="shared" si="146"/>
        <v>112.67484900000001</v>
      </c>
      <c r="EX26" s="143">
        <v>1676</v>
      </c>
      <c r="EY26" s="140"/>
      <c r="EZ26" s="141"/>
      <c r="FA26" s="151">
        <f t="shared" si="84"/>
        <v>0</v>
      </c>
      <c r="FB26" s="141"/>
      <c r="FC26" s="150" t="e">
        <f t="shared" si="85"/>
        <v>#DIV/0!</v>
      </c>
      <c r="FD26" s="151">
        <f t="shared" si="86"/>
        <v>0</v>
      </c>
      <c r="FE26" s="151">
        <f t="shared" si="147"/>
        <v>0</v>
      </c>
      <c r="FF26" s="151">
        <f t="shared" si="148"/>
        <v>0</v>
      </c>
      <c r="FG26" s="151">
        <f t="shared" si="149"/>
        <v>0</v>
      </c>
      <c r="FH26" s="142"/>
      <c r="FI26" s="140"/>
      <c r="FJ26" s="141"/>
      <c r="FK26" s="151">
        <f t="shared" si="87"/>
        <v>0</v>
      </c>
      <c r="FL26" s="141">
        <v>120</v>
      </c>
      <c r="FM26" s="150" t="e">
        <f t="shared" si="88"/>
        <v>#DIV/0!</v>
      </c>
      <c r="FN26" s="151">
        <f t="shared" si="89"/>
        <v>0</v>
      </c>
      <c r="FO26" s="151">
        <f t="shared" si="150"/>
        <v>0</v>
      </c>
      <c r="FP26" s="151">
        <f t="shared" si="151"/>
        <v>0</v>
      </c>
      <c r="FQ26" s="151">
        <f t="shared" si="152"/>
        <v>0</v>
      </c>
      <c r="FR26" s="142"/>
      <c r="FS26" s="140"/>
      <c r="FT26" s="141"/>
      <c r="FU26" s="151">
        <f t="shared" si="90"/>
        <v>0</v>
      </c>
      <c r="FV26" s="141"/>
      <c r="FW26" s="150" t="e">
        <f t="shared" si="91"/>
        <v>#DIV/0!</v>
      </c>
      <c r="FX26" s="151">
        <f t="shared" si="92"/>
        <v>0</v>
      </c>
      <c r="FY26" s="151">
        <f t="shared" si="153"/>
        <v>0</v>
      </c>
      <c r="FZ26" s="151">
        <f t="shared" si="154"/>
        <v>0</v>
      </c>
      <c r="GA26" s="151">
        <f t="shared" si="155"/>
        <v>0</v>
      </c>
      <c r="GB26" s="142"/>
      <c r="GC26" s="140"/>
      <c r="GD26" s="141"/>
      <c r="GE26" s="151">
        <f t="shared" si="93"/>
        <v>0</v>
      </c>
      <c r="GF26" s="141"/>
      <c r="GG26" s="150" t="e">
        <f t="shared" si="94"/>
        <v>#DIV/0!</v>
      </c>
      <c r="GH26" s="151">
        <f t="shared" si="95"/>
        <v>0</v>
      </c>
      <c r="GI26" s="151">
        <f t="shared" si="156"/>
        <v>0</v>
      </c>
      <c r="GJ26" s="151">
        <f t="shared" si="157"/>
        <v>0</v>
      </c>
      <c r="GK26" s="151">
        <f t="shared" si="158"/>
        <v>0</v>
      </c>
      <c r="GL26" s="142"/>
      <c r="GM26" s="140"/>
      <c r="GN26" s="141"/>
      <c r="GO26" s="151">
        <f t="shared" si="96"/>
        <v>0</v>
      </c>
      <c r="GP26" s="141"/>
      <c r="GQ26" s="150" t="e">
        <f t="shared" si="97"/>
        <v>#DIV/0!</v>
      </c>
      <c r="GR26" s="151">
        <f t="shared" si="98"/>
        <v>0</v>
      </c>
      <c r="GS26" s="151">
        <f t="shared" si="159"/>
        <v>0</v>
      </c>
      <c r="GT26" s="151">
        <f t="shared" si="160"/>
        <v>0</v>
      </c>
      <c r="GU26" s="151">
        <f t="shared" si="161"/>
        <v>0</v>
      </c>
      <c r="GV26" s="142"/>
      <c r="GW26" s="140"/>
      <c r="GX26" s="141"/>
      <c r="GY26" s="151">
        <f t="shared" si="99"/>
        <v>0</v>
      </c>
      <c r="GZ26" s="141"/>
      <c r="HA26" s="150" t="e">
        <f t="shared" si="100"/>
        <v>#DIV/0!</v>
      </c>
      <c r="HB26" s="151">
        <f t="shared" si="101"/>
        <v>0</v>
      </c>
      <c r="HC26" s="151">
        <f t="shared" si="162"/>
        <v>0</v>
      </c>
      <c r="HD26" s="151">
        <f t="shared" si="163"/>
        <v>0</v>
      </c>
      <c r="HE26" s="151">
        <f t="shared" si="164"/>
        <v>0</v>
      </c>
      <c r="HF26" s="142"/>
      <c r="HG26" s="140"/>
      <c r="HH26" s="141"/>
      <c r="HI26" s="151"/>
      <c r="HJ26" s="141"/>
      <c r="HK26" s="150"/>
      <c r="HL26" s="151"/>
      <c r="HM26" s="151"/>
      <c r="HN26" s="151"/>
      <c r="HO26" s="151"/>
      <c r="HP26" s="142"/>
      <c r="HQ26" s="140"/>
      <c r="HR26" s="141"/>
      <c r="HS26" s="151"/>
      <c r="HT26" s="141"/>
      <c r="HU26" s="150"/>
      <c r="HV26" s="151"/>
      <c r="HW26" s="151"/>
      <c r="HX26" s="151"/>
      <c r="HY26" s="151"/>
      <c r="HZ26" s="142"/>
      <c r="IA26" s="140"/>
      <c r="IB26" s="141"/>
      <c r="IC26" s="151"/>
      <c r="ID26" s="141"/>
      <c r="IE26" s="150"/>
      <c r="IF26" s="151"/>
      <c r="IG26" s="151"/>
      <c r="IH26" s="151"/>
      <c r="II26" s="151"/>
      <c r="IJ26" s="142"/>
      <c r="IK26" s="140"/>
      <c r="IL26" s="141"/>
      <c r="IM26" s="151"/>
      <c r="IN26" s="141"/>
      <c r="IO26" s="150"/>
      <c r="IP26" s="151"/>
      <c r="IQ26" s="151"/>
      <c r="IR26" s="151"/>
      <c r="IS26" s="151"/>
      <c r="IT26" s="142"/>
      <c r="IU26" s="140"/>
      <c r="IV26" s="141"/>
      <c r="IW26" s="151"/>
      <c r="IX26" s="141"/>
      <c r="IY26" s="150"/>
      <c r="IZ26" s="151"/>
      <c r="JA26" s="151"/>
      <c r="JB26" s="151"/>
      <c r="JC26" s="151"/>
      <c r="JD26" s="142"/>
      <c r="JE26" s="140"/>
      <c r="JG26" s="151"/>
      <c r="JH26" s="141"/>
      <c r="JI26" s="150"/>
      <c r="JJ26" s="151"/>
      <c r="JK26" s="151"/>
      <c r="JL26" s="151"/>
      <c r="JM26" s="151"/>
      <c r="JN26" s="142"/>
      <c r="JO26" s="140"/>
      <c r="JP26" s="141"/>
      <c r="JQ26" s="151"/>
      <c r="JR26" s="141"/>
      <c r="JS26" s="150"/>
      <c r="JT26" s="151"/>
      <c r="JU26" s="151"/>
      <c r="JV26" s="151"/>
      <c r="JW26" s="151"/>
      <c r="JX26" s="142"/>
      <c r="JY26" s="140"/>
      <c r="JZ26" s="141"/>
      <c r="KA26" s="151"/>
      <c r="KB26" s="141"/>
      <c r="KC26" s="150"/>
      <c r="KD26" s="151"/>
      <c r="KE26" s="151"/>
      <c r="KF26" s="151"/>
      <c r="KG26" s="151"/>
      <c r="KH26" s="142"/>
      <c r="KI26" s="140"/>
      <c r="KJ26" s="141"/>
      <c r="KK26" s="151"/>
      <c r="KL26" s="141"/>
      <c r="KM26" s="150"/>
      <c r="KN26" s="151"/>
      <c r="KO26" s="151"/>
      <c r="KP26" s="151"/>
      <c r="KQ26" s="151"/>
      <c r="KR26" s="142"/>
      <c r="KS26" s="140"/>
      <c r="KT26" s="141"/>
      <c r="KU26" s="151"/>
      <c r="KV26" s="141"/>
      <c r="KW26" s="150"/>
      <c r="KX26" s="151"/>
      <c r="KY26" s="151"/>
      <c r="KZ26" s="151"/>
      <c r="LA26" s="151"/>
      <c r="LB26" s="142"/>
      <c r="LC26" s="140"/>
      <c r="LD26" s="141"/>
      <c r="LE26" s="151"/>
      <c r="LF26" s="141"/>
      <c r="LG26" s="150"/>
      <c r="LH26" s="151"/>
      <c r="LI26" s="151"/>
      <c r="LJ26" s="151"/>
      <c r="LK26" s="151"/>
      <c r="LL26" s="142"/>
      <c r="LM26" s="140"/>
      <c r="LN26" s="141"/>
      <c r="LO26" s="151"/>
      <c r="LP26" s="141"/>
      <c r="LQ26" s="150"/>
      <c r="LR26" s="151"/>
      <c r="LS26" s="151"/>
      <c r="LT26" s="151"/>
      <c r="LU26" s="151"/>
      <c r="LV26" s="142"/>
      <c r="LW26" s="140"/>
      <c r="LX26" s="141"/>
      <c r="LY26" s="151"/>
      <c r="LZ26" s="141"/>
      <c r="MA26" s="150"/>
      <c r="MB26" s="151"/>
      <c r="MC26" s="151"/>
      <c r="MD26" s="151"/>
      <c r="ME26" s="151"/>
      <c r="MF26" s="142"/>
      <c r="MG26" s="140"/>
      <c r="MH26" s="141"/>
      <c r="MI26" s="151"/>
      <c r="MJ26" s="141"/>
      <c r="MK26" s="150"/>
      <c r="ML26" s="151"/>
      <c r="MM26" s="151"/>
      <c r="MN26" s="151"/>
      <c r="MO26" s="151"/>
      <c r="MP26" s="142"/>
      <c r="MQ26" s="140"/>
      <c r="MR26" s="141"/>
      <c r="MS26" s="151"/>
      <c r="MT26" s="141"/>
      <c r="MU26" s="150"/>
      <c r="MV26" s="151"/>
      <c r="MW26" s="151"/>
      <c r="MX26" s="151"/>
      <c r="MY26" s="151"/>
      <c r="MZ26" s="142"/>
      <c r="NA26" s="140"/>
      <c r="NB26" s="141"/>
      <c r="NC26" s="151"/>
      <c r="ND26" s="141"/>
      <c r="NE26" s="150"/>
      <c r="NF26" s="151"/>
      <c r="NG26" s="151"/>
      <c r="NH26" s="151"/>
      <c r="NI26" s="151"/>
      <c r="NJ26" s="142"/>
      <c r="NK26" s="140"/>
      <c r="NL26" s="141"/>
      <c r="NM26" s="151"/>
      <c r="NN26" s="141"/>
      <c r="NO26" s="150"/>
      <c r="NP26" s="151"/>
      <c r="NQ26" s="151"/>
      <c r="NR26" s="151"/>
      <c r="NS26" s="151"/>
      <c r="NT26" s="142"/>
      <c r="NU26" s="140"/>
      <c r="NV26" s="141"/>
      <c r="NW26" s="151"/>
      <c r="NX26" s="141"/>
      <c r="NY26" s="150"/>
      <c r="NZ26" s="151"/>
      <c r="OA26" s="151"/>
      <c r="OB26" s="151"/>
      <c r="OC26" s="151"/>
      <c r="OD26" s="142"/>
      <c r="OE26" s="140"/>
      <c r="OF26" s="141"/>
      <c r="OG26" s="151"/>
      <c r="OH26" s="141"/>
      <c r="OI26" s="150"/>
      <c r="OJ26" s="151"/>
      <c r="OK26" s="151"/>
      <c r="OL26" s="151"/>
      <c r="OM26" s="151"/>
      <c r="ON26" s="142"/>
      <c r="OO26" s="140"/>
      <c r="OP26" s="141"/>
      <c r="OQ26" s="151"/>
      <c r="OR26" s="141"/>
      <c r="OS26" s="150"/>
      <c r="OT26" s="151"/>
      <c r="OU26" s="151"/>
      <c r="OV26" s="151"/>
      <c r="OW26" s="151"/>
      <c r="OX26" s="142"/>
      <c r="OY26" s="140"/>
      <c r="OZ26" s="141"/>
      <c r="PA26" s="151"/>
      <c r="PB26" s="141"/>
      <c r="PC26" s="150"/>
      <c r="PD26" s="151"/>
      <c r="PE26" s="151"/>
      <c r="PF26" s="151"/>
      <c r="PG26" s="151"/>
      <c r="PH26" s="142"/>
      <c r="PI26" s="140"/>
      <c r="PJ26" s="141"/>
      <c r="PK26" s="151"/>
      <c r="PL26" s="141"/>
      <c r="PM26" s="150"/>
      <c r="PN26" s="151"/>
      <c r="PO26" s="151"/>
      <c r="PP26" s="151"/>
      <c r="PQ26" s="151"/>
      <c r="PR26" s="142"/>
      <c r="PS26" s="140"/>
      <c r="PT26" s="141"/>
      <c r="PU26" s="151"/>
      <c r="PV26" s="141"/>
      <c r="PW26" s="150"/>
      <c r="PX26" s="151"/>
      <c r="PY26" s="151"/>
      <c r="PZ26" s="151"/>
      <c r="QA26" s="151"/>
      <c r="QB26" s="142"/>
      <c r="QC26" s="140"/>
      <c r="QD26" s="141"/>
      <c r="QE26" s="151"/>
      <c r="QF26" s="141"/>
      <c r="QG26" s="150"/>
      <c r="QH26" s="151"/>
      <c r="QI26" s="151"/>
      <c r="QJ26" s="151"/>
      <c r="QK26" s="151"/>
      <c r="QL26" s="142"/>
      <c r="QM26" s="140"/>
      <c r="QN26" s="141"/>
      <c r="QO26" s="151"/>
      <c r="QP26" s="141"/>
      <c r="QQ26" s="150"/>
      <c r="QR26" s="151"/>
      <c r="QS26" s="151"/>
      <c r="QT26" s="151"/>
      <c r="QU26" s="151"/>
      <c r="QV26" s="142"/>
      <c r="QW26" s="140"/>
    </row>
    <row r="27" spans="1:465" s="134" customFormat="1" x14ac:dyDescent="0.25">
      <c r="A27" s="146"/>
      <c r="B27" s="144">
        <f t="shared" si="37"/>
        <v>38</v>
      </c>
      <c r="C27" s="144">
        <v>0.1</v>
      </c>
      <c r="D27" s="144">
        <f t="shared" si="38"/>
        <v>1.9000000000000006</v>
      </c>
      <c r="E27" s="145">
        <v>95</v>
      </c>
      <c r="F27" s="148">
        <v>61.9</v>
      </c>
      <c r="G27" s="148">
        <f t="shared" si="39"/>
        <v>58.804999999999993</v>
      </c>
      <c r="H27" s="146">
        <v>125</v>
      </c>
      <c r="I27" s="152">
        <f t="shared" si="40"/>
        <v>2.1256695859195651</v>
      </c>
      <c r="J27" s="148">
        <f t="shared" si="44"/>
        <v>6.6499999999999995</v>
      </c>
      <c r="K27" s="148">
        <f t="shared" si="102"/>
        <v>112.56700000000001</v>
      </c>
      <c r="L27" s="148">
        <f t="shared" si="103"/>
        <v>6.5236499999999991</v>
      </c>
      <c r="M27" s="148">
        <f t="shared" si="104"/>
        <v>111.33414599999999</v>
      </c>
      <c r="N27" s="147">
        <v>1897</v>
      </c>
      <c r="O27" s="145">
        <v>95</v>
      </c>
      <c r="P27" s="148">
        <v>61.9</v>
      </c>
      <c r="Q27" s="148">
        <f t="shared" si="41"/>
        <v>58.804999999999993</v>
      </c>
      <c r="R27" s="146">
        <v>125</v>
      </c>
      <c r="S27" s="152">
        <f t="shared" si="42"/>
        <v>2.1256695859195651</v>
      </c>
      <c r="T27" s="148">
        <f t="shared" si="45"/>
        <v>6.6499999999999995</v>
      </c>
      <c r="U27" s="148">
        <f t="shared" si="105"/>
        <v>112.56700000000001</v>
      </c>
      <c r="V27" s="148">
        <f t="shared" si="106"/>
        <v>6.5236499999999991</v>
      </c>
      <c r="W27" s="148">
        <f t="shared" si="107"/>
        <v>111.33414599999999</v>
      </c>
      <c r="X27" s="147">
        <v>1897</v>
      </c>
      <c r="Y27" s="145">
        <v>93.9</v>
      </c>
      <c r="Z27" s="146">
        <v>63.1</v>
      </c>
      <c r="AA27" s="148">
        <f t="shared" si="46"/>
        <v>59.250900000000001</v>
      </c>
      <c r="AB27" s="146">
        <v>125</v>
      </c>
      <c r="AC27" s="152">
        <f t="shared" si="47"/>
        <v>2.1096725956905296</v>
      </c>
      <c r="AD27" s="148">
        <f t="shared" si="48"/>
        <v>6.5730000000000004</v>
      </c>
      <c r="AE27" s="148">
        <f t="shared" si="108"/>
        <v>112.14699999999999</v>
      </c>
      <c r="AF27" s="148">
        <f t="shared" si="109"/>
        <v>6.4481130000000002</v>
      </c>
      <c r="AG27" s="148">
        <f t="shared" si="110"/>
        <v>110.92095000000002</v>
      </c>
      <c r="AH27" s="147">
        <v>1941</v>
      </c>
      <c r="AI27" s="145">
        <v>93.9</v>
      </c>
      <c r="AJ27" s="146">
        <v>63</v>
      </c>
      <c r="AK27" s="148">
        <f t="shared" si="49"/>
        <v>59.157000000000004</v>
      </c>
      <c r="AL27" s="146">
        <v>125</v>
      </c>
      <c r="AM27" s="152">
        <f t="shared" si="50"/>
        <v>2.1130212823503558</v>
      </c>
      <c r="AN27" s="148">
        <f t="shared" si="51"/>
        <v>6.5730000000000004</v>
      </c>
      <c r="AO27" s="148">
        <f t="shared" si="111"/>
        <v>118.923</v>
      </c>
      <c r="AP27" s="148">
        <f t="shared" si="112"/>
        <v>6.4481130000000002</v>
      </c>
      <c r="AQ27" s="148">
        <f t="shared" si="113"/>
        <v>117.676874</v>
      </c>
      <c r="AR27" s="149">
        <v>1901</v>
      </c>
      <c r="AS27" s="145">
        <v>93.9</v>
      </c>
      <c r="AT27" s="146">
        <v>63.2</v>
      </c>
      <c r="AU27" s="148">
        <f t="shared" si="52"/>
        <v>59.344800000000006</v>
      </c>
      <c r="AV27" s="146">
        <v>125</v>
      </c>
      <c r="AW27" s="152">
        <f t="shared" si="53"/>
        <v>2.106334506140386</v>
      </c>
      <c r="AX27" s="148">
        <f t="shared" si="54"/>
        <v>6.5730000000000004</v>
      </c>
      <c r="AY27" s="148">
        <f t="shared" si="114"/>
        <v>118.405</v>
      </c>
      <c r="AZ27" s="148">
        <f t="shared" si="115"/>
        <v>6.4481130000000002</v>
      </c>
      <c r="BA27" s="148">
        <f t="shared" si="116"/>
        <v>117.16156200000005</v>
      </c>
      <c r="BB27" s="149">
        <v>1901</v>
      </c>
      <c r="BC27" s="145">
        <v>93.5</v>
      </c>
      <c r="BD27" s="146">
        <v>62.100000381469727</v>
      </c>
      <c r="BE27" s="148">
        <f t="shared" si="55"/>
        <v>58.063500356674197</v>
      </c>
      <c r="BF27" s="146">
        <v>125</v>
      </c>
      <c r="BG27" s="152">
        <f t="shared" si="56"/>
        <v>2.1528154388238097</v>
      </c>
      <c r="BH27" s="148">
        <f t="shared" si="57"/>
        <v>6.5449999999999999</v>
      </c>
      <c r="BI27" s="148">
        <f t="shared" si="117"/>
        <v>121.73</v>
      </c>
      <c r="BJ27" s="148">
        <f t="shared" si="118"/>
        <v>6.4206449999999995</v>
      </c>
      <c r="BK27" s="148">
        <f t="shared" si="119"/>
        <v>120.48049999999999</v>
      </c>
      <c r="BL27" s="147">
        <v>1920.0000166893005</v>
      </c>
      <c r="BM27" s="145">
        <v>94</v>
      </c>
      <c r="BN27" s="146">
        <v>63.3</v>
      </c>
      <c r="BO27" s="148">
        <f t="shared" si="58"/>
        <v>59.501999999999995</v>
      </c>
      <c r="BP27" s="146">
        <v>125</v>
      </c>
      <c r="BQ27" s="152">
        <f t="shared" si="59"/>
        <v>2.1007697220261505</v>
      </c>
      <c r="BR27" s="148">
        <f t="shared" si="60"/>
        <v>6.58</v>
      </c>
      <c r="BS27" s="148">
        <f t="shared" si="120"/>
        <v>113.54</v>
      </c>
      <c r="BT27" s="148">
        <f t="shared" si="121"/>
        <v>6.4549799999999999</v>
      </c>
      <c r="BU27" s="148">
        <f t="shared" si="122"/>
        <v>112.30597000000002</v>
      </c>
      <c r="BV27" s="149">
        <v>1840</v>
      </c>
      <c r="BW27" s="145">
        <v>93.4</v>
      </c>
      <c r="BX27" s="146">
        <v>63.2</v>
      </c>
      <c r="BY27" s="148">
        <f t="shared" si="61"/>
        <v>59.028800000000004</v>
      </c>
      <c r="BZ27" s="146">
        <v>125</v>
      </c>
      <c r="CA27" s="152">
        <f t="shared" si="62"/>
        <v>2.1176103867942428</v>
      </c>
      <c r="CB27" s="148">
        <f t="shared" si="63"/>
        <v>6.5380000000000003</v>
      </c>
      <c r="CC27" s="148">
        <f t="shared" si="123"/>
        <v>119.72099999999999</v>
      </c>
      <c r="CD27" s="148">
        <f t="shared" si="124"/>
        <v>6.4137779999999998</v>
      </c>
      <c r="CE27" s="148">
        <f t="shared" si="125"/>
        <v>118.47201799999998</v>
      </c>
      <c r="CF27" s="147">
        <v>1882</v>
      </c>
      <c r="CG27" s="145">
        <v>94.8</v>
      </c>
      <c r="CH27" s="146">
        <v>60.6</v>
      </c>
      <c r="CI27" s="148">
        <f t="shared" si="64"/>
        <v>57.448799999999999</v>
      </c>
      <c r="CJ27" s="146">
        <v>125</v>
      </c>
      <c r="CK27" s="152">
        <f t="shared" si="65"/>
        <v>2.1758504964420493</v>
      </c>
      <c r="CL27" s="148">
        <f t="shared" si="66"/>
        <v>6.6359999999999992</v>
      </c>
      <c r="CM27" s="148">
        <f t="shared" si="126"/>
        <v>123.795</v>
      </c>
      <c r="CN27" s="148">
        <f t="shared" si="127"/>
        <v>6.5099159999999987</v>
      </c>
      <c r="CO27" s="148">
        <f t="shared" si="128"/>
        <v>122.52779700000002</v>
      </c>
      <c r="CP27" s="147">
        <v>1915</v>
      </c>
      <c r="CQ27" s="145">
        <v>94.4</v>
      </c>
      <c r="CR27" s="146">
        <v>62</v>
      </c>
      <c r="CS27" s="148">
        <f t="shared" si="67"/>
        <v>58.528000000000006</v>
      </c>
      <c r="CT27" s="146">
        <v>115</v>
      </c>
      <c r="CU27" s="152">
        <f t="shared" si="68"/>
        <v>1.9648715144887916</v>
      </c>
      <c r="CV27" s="148">
        <f t="shared" si="69"/>
        <v>6.6080000000000005</v>
      </c>
      <c r="CW27" s="148">
        <f t="shared" si="129"/>
        <v>110.79600000000001</v>
      </c>
      <c r="CX27" s="148">
        <f t="shared" si="130"/>
        <v>6.4824480000000007</v>
      </c>
      <c r="CY27" s="148">
        <f t="shared" si="131"/>
        <v>109.573744</v>
      </c>
      <c r="CZ27" s="147">
        <v>1725</v>
      </c>
      <c r="DA27" s="145">
        <v>94.7</v>
      </c>
      <c r="DB27" s="146">
        <v>61</v>
      </c>
      <c r="DC27" s="148">
        <f t="shared" si="70"/>
        <v>57.767000000000003</v>
      </c>
      <c r="DD27" s="134">
        <v>115</v>
      </c>
      <c r="DE27" s="152">
        <f t="shared" si="43"/>
        <v>1.9907559679401734</v>
      </c>
      <c r="DF27" s="148">
        <f t="shared" si="71"/>
        <v>6.6290000000000004</v>
      </c>
      <c r="DG27" s="148">
        <f t="shared" si="132"/>
        <v>110.85200000000003</v>
      </c>
      <c r="DH27" s="148">
        <f t="shared" si="133"/>
        <v>6.5030490000000007</v>
      </c>
      <c r="DI27" s="148">
        <f t="shared" si="134"/>
        <v>109.62875699999999</v>
      </c>
      <c r="DJ27" s="147">
        <v>1666</v>
      </c>
      <c r="DK27" s="145">
        <v>94.4</v>
      </c>
      <c r="DL27" s="146">
        <v>62</v>
      </c>
      <c r="DM27" s="148">
        <f t="shared" si="72"/>
        <v>58.528000000000006</v>
      </c>
      <c r="DN27" s="146">
        <v>115</v>
      </c>
      <c r="DO27" s="152">
        <f t="shared" si="73"/>
        <v>1.9648715144887916</v>
      </c>
      <c r="DP27" s="148">
        <f t="shared" si="74"/>
        <v>6.6080000000000005</v>
      </c>
      <c r="DQ27" s="148">
        <f t="shared" si="135"/>
        <v>110.79600000000001</v>
      </c>
      <c r="DR27" s="148">
        <f t="shared" si="136"/>
        <v>6.4824480000000007</v>
      </c>
      <c r="DS27" s="148">
        <f t="shared" si="137"/>
        <v>109.573744</v>
      </c>
      <c r="DT27" s="147">
        <v>1725</v>
      </c>
      <c r="DU27" s="145">
        <v>95</v>
      </c>
      <c r="DV27" s="146">
        <v>62.1</v>
      </c>
      <c r="DW27" s="148">
        <f t="shared" si="75"/>
        <v>58.994999999999997</v>
      </c>
      <c r="DX27" s="146">
        <v>115</v>
      </c>
      <c r="DY27" s="152">
        <f t="shared" si="76"/>
        <v>1.9493177387914231</v>
      </c>
      <c r="DZ27" s="148">
        <f t="shared" si="77"/>
        <v>6.6499999999999995</v>
      </c>
      <c r="EA27" s="148">
        <f t="shared" si="138"/>
        <v>120.89000000000004</v>
      </c>
      <c r="EB27" s="148">
        <f t="shared" si="139"/>
        <v>6.5236499999999991</v>
      </c>
      <c r="EC27" s="148">
        <f t="shared" si="140"/>
        <v>119.63609000000001</v>
      </c>
      <c r="ED27" s="149">
        <v>1677</v>
      </c>
      <c r="EE27" s="145">
        <v>96.6</v>
      </c>
      <c r="EF27" s="146">
        <v>62.8</v>
      </c>
      <c r="EG27" s="148">
        <f t="shared" si="78"/>
        <v>60.664799999999993</v>
      </c>
      <c r="EH27" s="146">
        <v>115</v>
      </c>
      <c r="EI27" s="152">
        <f t="shared" si="79"/>
        <v>1.8956627236882015</v>
      </c>
      <c r="EJ27" s="148">
        <f t="shared" si="80"/>
        <v>6.7619999999999996</v>
      </c>
      <c r="EK27" s="148">
        <f t="shared" si="141"/>
        <v>119.3395</v>
      </c>
      <c r="EL27" s="148">
        <f t="shared" si="142"/>
        <v>6.6335219999999993</v>
      </c>
      <c r="EM27" s="148">
        <f t="shared" si="143"/>
        <v>118.07093550000002</v>
      </c>
      <c r="EN27" s="147">
        <v>1650</v>
      </c>
      <c r="EO27" s="145">
        <v>95</v>
      </c>
      <c r="EP27" s="146">
        <v>61.6</v>
      </c>
      <c r="EQ27" s="148">
        <f t="shared" si="81"/>
        <v>58.519999999999996</v>
      </c>
      <c r="ER27" s="146">
        <v>115</v>
      </c>
      <c r="ES27" s="152">
        <f t="shared" si="82"/>
        <v>1.96514012303486</v>
      </c>
      <c r="ET27" s="148">
        <f t="shared" si="83"/>
        <v>6.6499999999999995</v>
      </c>
      <c r="EU27" s="148">
        <f t="shared" si="144"/>
        <v>120.456</v>
      </c>
      <c r="EV27" s="148">
        <f t="shared" si="145"/>
        <v>6.5236499999999991</v>
      </c>
      <c r="EW27" s="148">
        <f t="shared" si="146"/>
        <v>119.19849900000001</v>
      </c>
      <c r="EX27" s="149">
        <v>1681</v>
      </c>
      <c r="EY27" s="145"/>
      <c r="EZ27" s="146"/>
      <c r="FA27" s="148">
        <f t="shared" si="84"/>
        <v>0</v>
      </c>
      <c r="FB27" s="146"/>
      <c r="FC27" s="152" t="e">
        <f t="shared" si="85"/>
        <v>#DIV/0!</v>
      </c>
      <c r="FD27" s="148">
        <f t="shared" si="86"/>
        <v>0</v>
      </c>
      <c r="FE27" s="148">
        <f t="shared" si="147"/>
        <v>0</v>
      </c>
      <c r="FF27" s="148">
        <f t="shared" si="148"/>
        <v>0</v>
      </c>
      <c r="FG27" s="148">
        <f t="shared" si="149"/>
        <v>0</v>
      </c>
      <c r="FH27" s="147"/>
      <c r="FI27" s="145"/>
      <c r="FJ27" s="146"/>
      <c r="FK27" s="148">
        <f t="shared" si="87"/>
        <v>0</v>
      </c>
      <c r="FL27" s="146">
        <v>120</v>
      </c>
      <c r="FM27" s="152" t="e">
        <f t="shared" si="88"/>
        <v>#DIV/0!</v>
      </c>
      <c r="FN27" s="148">
        <f t="shared" si="89"/>
        <v>0</v>
      </c>
      <c r="FO27" s="148">
        <f t="shared" si="150"/>
        <v>0</v>
      </c>
      <c r="FP27" s="148">
        <f t="shared" si="151"/>
        <v>0</v>
      </c>
      <c r="FQ27" s="148">
        <f t="shared" si="152"/>
        <v>0</v>
      </c>
      <c r="FR27" s="147"/>
      <c r="FS27" s="145"/>
      <c r="FT27" s="146"/>
      <c r="FU27" s="148">
        <f t="shared" si="90"/>
        <v>0</v>
      </c>
      <c r="FV27" s="146"/>
      <c r="FW27" s="152" t="e">
        <f t="shared" si="91"/>
        <v>#DIV/0!</v>
      </c>
      <c r="FX27" s="148">
        <f t="shared" si="92"/>
        <v>0</v>
      </c>
      <c r="FY27" s="148">
        <f t="shared" si="153"/>
        <v>0</v>
      </c>
      <c r="FZ27" s="148">
        <f t="shared" si="154"/>
        <v>0</v>
      </c>
      <c r="GA27" s="148">
        <f t="shared" si="155"/>
        <v>0</v>
      </c>
      <c r="GB27" s="147"/>
      <c r="GC27" s="145"/>
      <c r="GD27" s="146"/>
      <c r="GE27" s="148">
        <f t="shared" si="93"/>
        <v>0</v>
      </c>
      <c r="GF27" s="146"/>
      <c r="GG27" s="152" t="e">
        <f t="shared" si="94"/>
        <v>#DIV/0!</v>
      </c>
      <c r="GH27" s="148">
        <f t="shared" si="95"/>
        <v>0</v>
      </c>
      <c r="GI27" s="148">
        <f t="shared" si="156"/>
        <v>0</v>
      </c>
      <c r="GJ27" s="148">
        <f t="shared" si="157"/>
        <v>0</v>
      </c>
      <c r="GK27" s="148">
        <f t="shared" si="158"/>
        <v>0</v>
      </c>
      <c r="GL27" s="147"/>
      <c r="GM27" s="145"/>
      <c r="GN27" s="146"/>
      <c r="GO27" s="148">
        <f t="shared" si="96"/>
        <v>0</v>
      </c>
      <c r="GP27" s="146"/>
      <c r="GQ27" s="152" t="e">
        <f t="shared" si="97"/>
        <v>#DIV/0!</v>
      </c>
      <c r="GR27" s="148">
        <f t="shared" si="98"/>
        <v>0</v>
      </c>
      <c r="GS27" s="148">
        <f t="shared" si="159"/>
        <v>0</v>
      </c>
      <c r="GT27" s="148">
        <f t="shared" si="160"/>
        <v>0</v>
      </c>
      <c r="GU27" s="148">
        <f t="shared" si="161"/>
        <v>0</v>
      </c>
      <c r="GV27" s="147"/>
      <c r="GW27" s="145"/>
      <c r="GX27" s="146"/>
      <c r="GY27" s="148">
        <f t="shared" si="99"/>
        <v>0</v>
      </c>
      <c r="GZ27" s="146"/>
      <c r="HA27" s="152" t="e">
        <f t="shared" si="100"/>
        <v>#DIV/0!</v>
      </c>
      <c r="HB27" s="148">
        <f t="shared" si="101"/>
        <v>0</v>
      </c>
      <c r="HC27" s="148">
        <f t="shared" si="162"/>
        <v>0</v>
      </c>
      <c r="HD27" s="148">
        <f t="shared" si="163"/>
        <v>0</v>
      </c>
      <c r="HE27" s="148">
        <f t="shared" si="164"/>
        <v>0</v>
      </c>
      <c r="HF27" s="147"/>
      <c r="HG27" s="145"/>
      <c r="HH27" s="146"/>
      <c r="HI27" s="148"/>
      <c r="HJ27" s="146"/>
      <c r="HK27" s="152"/>
      <c r="HL27" s="148"/>
      <c r="HM27" s="148"/>
      <c r="HN27" s="148"/>
      <c r="HO27" s="148"/>
      <c r="HP27" s="147"/>
      <c r="HQ27" s="145"/>
      <c r="HR27" s="146"/>
      <c r="HS27" s="148"/>
      <c r="HT27" s="146"/>
      <c r="HU27" s="152"/>
      <c r="HV27" s="148"/>
      <c r="HW27" s="148"/>
      <c r="HX27" s="148"/>
      <c r="HY27" s="148"/>
      <c r="HZ27" s="147"/>
      <c r="IA27" s="145"/>
      <c r="IB27" s="146"/>
      <c r="IC27" s="148"/>
      <c r="ID27" s="146"/>
      <c r="IE27" s="152"/>
      <c r="IF27" s="148"/>
      <c r="IG27" s="148"/>
      <c r="IH27" s="148"/>
      <c r="II27" s="148"/>
      <c r="IJ27" s="147"/>
      <c r="IK27" s="145"/>
      <c r="IL27" s="146"/>
      <c r="IM27" s="148"/>
      <c r="IN27" s="146"/>
      <c r="IO27" s="152"/>
      <c r="IP27" s="148"/>
      <c r="IQ27" s="148"/>
      <c r="IR27" s="148"/>
      <c r="IS27" s="148"/>
      <c r="IT27" s="147"/>
      <c r="IU27" s="145"/>
      <c r="IV27" s="146"/>
      <c r="IW27" s="148"/>
      <c r="IX27" s="146"/>
      <c r="IY27" s="152"/>
      <c r="IZ27" s="148"/>
      <c r="JA27" s="148"/>
      <c r="JB27" s="148"/>
      <c r="JC27" s="148"/>
      <c r="JD27" s="147"/>
      <c r="JE27" s="145"/>
      <c r="JG27" s="148"/>
      <c r="JH27" s="146"/>
      <c r="JI27" s="152"/>
      <c r="JJ27" s="148"/>
      <c r="JK27" s="148"/>
      <c r="JL27" s="148"/>
      <c r="JM27" s="148"/>
      <c r="JN27" s="147"/>
      <c r="JO27" s="145"/>
      <c r="JP27" s="146"/>
      <c r="JQ27" s="148"/>
      <c r="JR27" s="146"/>
      <c r="JS27" s="152"/>
      <c r="JT27" s="148"/>
      <c r="JU27" s="148"/>
      <c r="JV27" s="148"/>
      <c r="JW27" s="148"/>
      <c r="JX27" s="147"/>
      <c r="JY27" s="145"/>
      <c r="JZ27" s="146"/>
      <c r="KA27" s="148"/>
      <c r="KB27" s="146"/>
      <c r="KC27" s="152"/>
      <c r="KD27" s="148"/>
      <c r="KE27" s="148"/>
      <c r="KF27" s="148"/>
      <c r="KG27" s="148"/>
      <c r="KH27" s="147"/>
      <c r="KI27" s="145"/>
      <c r="KJ27" s="146"/>
      <c r="KK27" s="148"/>
      <c r="KL27" s="146"/>
      <c r="KM27" s="152"/>
      <c r="KN27" s="148"/>
      <c r="KO27" s="148"/>
      <c r="KP27" s="148"/>
      <c r="KQ27" s="148"/>
      <c r="KR27" s="147"/>
      <c r="KS27" s="145"/>
      <c r="KT27" s="146"/>
      <c r="KU27" s="148"/>
      <c r="KV27" s="146"/>
      <c r="KW27" s="152"/>
      <c r="KX27" s="148"/>
      <c r="KY27" s="148"/>
      <c r="KZ27" s="148"/>
      <c r="LA27" s="148"/>
      <c r="LB27" s="147"/>
      <c r="LC27" s="145"/>
      <c r="LD27" s="146"/>
      <c r="LE27" s="148"/>
      <c r="LF27" s="146"/>
      <c r="LG27" s="152"/>
      <c r="LH27" s="148"/>
      <c r="LI27" s="148"/>
      <c r="LJ27" s="148"/>
      <c r="LK27" s="148"/>
      <c r="LL27" s="147"/>
      <c r="LM27" s="145"/>
      <c r="LN27" s="146"/>
      <c r="LO27" s="148"/>
      <c r="LP27" s="146"/>
      <c r="LQ27" s="152"/>
      <c r="LR27" s="148"/>
      <c r="LS27" s="148"/>
      <c r="LT27" s="148"/>
      <c r="LU27" s="148"/>
      <c r="LV27" s="147"/>
      <c r="LW27" s="145"/>
      <c r="LX27" s="146"/>
      <c r="LY27" s="148"/>
      <c r="LZ27" s="146"/>
      <c r="MA27" s="152"/>
      <c r="MB27" s="148"/>
      <c r="MC27" s="148"/>
      <c r="MD27" s="148"/>
      <c r="ME27" s="148"/>
      <c r="MF27" s="147"/>
      <c r="MG27" s="145"/>
      <c r="MH27" s="146"/>
      <c r="MI27" s="148"/>
      <c r="MJ27" s="146"/>
      <c r="MK27" s="152"/>
      <c r="ML27" s="148"/>
      <c r="MM27" s="148"/>
      <c r="MN27" s="148"/>
      <c r="MO27" s="148"/>
      <c r="MP27" s="147"/>
      <c r="MQ27" s="145"/>
      <c r="MR27" s="146"/>
      <c r="MS27" s="148"/>
      <c r="MT27" s="146"/>
      <c r="MU27" s="152"/>
      <c r="MV27" s="148"/>
      <c r="MW27" s="148"/>
      <c r="MX27" s="148"/>
      <c r="MY27" s="148"/>
      <c r="MZ27" s="147"/>
      <c r="NA27" s="145"/>
      <c r="NB27" s="146"/>
      <c r="NC27" s="148"/>
      <c r="ND27" s="146"/>
      <c r="NE27" s="152"/>
      <c r="NF27" s="148"/>
      <c r="NG27" s="148"/>
      <c r="NH27" s="148"/>
      <c r="NI27" s="148"/>
      <c r="NJ27" s="147"/>
      <c r="NK27" s="145"/>
      <c r="NL27" s="146"/>
      <c r="NM27" s="148"/>
      <c r="NN27" s="146"/>
      <c r="NO27" s="152"/>
      <c r="NP27" s="148"/>
      <c r="NQ27" s="148"/>
      <c r="NR27" s="148"/>
      <c r="NS27" s="148"/>
      <c r="NT27" s="147"/>
      <c r="NU27" s="145"/>
      <c r="NV27" s="146"/>
      <c r="NW27" s="148"/>
      <c r="NX27" s="146"/>
      <c r="NY27" s="152"/>
      <c r="NZ27" s="148"/>
      <c r="OA27" s="148"/>
      <c r="OB27" s="148"/>
      <c r="OC27" s="148"/>
      <c r="OD27" s="147"/>
      <c r="OE27" s="145"/>
      <c r="OF27" s="146"/>
      <c r="OG27" s="148"/>
      <c r="OH27" s="146"/>
      <c r="OI27" s="152"/>
      <c r="OJ27" s="148"/>
      <c r="OK27" s="148"/>
      <c r="OL27" s="148"/>
      <c r="OM27" s="148"/>
      <c r="ON27" s="147"/>
      <c r="OO27" s="145"/>
      <c r="OP27" s="146"/>
      <c r="OQ27" s="148"/>
      <c r="OR27" s="146"/>
      <c r="OS27" s="152"/>
      <c r="OT27" s="148"/>
      <c r="OU27" s="148"/>
      <c r="OV27" s="148"/>
      <c r="OW27" s="148"/>
      <c r="OX27" s="147"/>
      <c r="OY27" s="145"/>
      <c r="OZ27" s="146"/>
      <c r="PA27" s="148"/>
      <c r="PB27" s="146"/>
      <c r="PC27" s="152"/>
      <c r="PD27" s="148"/>
      <c r="PE27" s="148"/>
      <c r="PF27" s="148"/>
      <c r="PG27" s="148"/>
      <c r="PH27" s="147"/>
      <c r="PI27" s="145"/>
      <c r="PJ27" s="146"/>
      <c r="PK27" s="148"/>
      <c r="PL27" s="146"/>
      <c r="PM27" s="152"/>
      <c r="PN27" s="148"/>
      <c r="PO27" s="148"/>
      <c r="PP27" s="148"/>
      <c r="PQ27" s="148"/>
      <c r="PR27" s="147"/>
      <c r="PS27" s="145"/>
      <c r="PT27" s="146"/>
      <c r="PU27" s="148"/>
      <c r="PV27" s="146"/>
      <c r="PW27" s="152"/>
      <c r="PX27" s="148"/>
      <c r="PY27" s="148"/>
      <c r="PZ27" s="148"/>
      <c r="QA27" s="148"/>
      <c r="QB27" s="147"/>
      <c r="QC27" s="145"/>
      <c r="QD27" s="146"/>
      <c r="QE27" s="148"/>
      <c r="QF27" s="146"/>
      <c r="QG27" s="152"/>
      <c r="QH27" s="148"/>
      <c r="QI27" s="148"/>
      <c r="QJ27" s="148"/>
      <c r="QK27" s="148"/>
      <c r="QL27" s="147"/>
      <c r="QM27" s="145"/>
      <c r="QN27" s="146"/>
      <c r="QO27" s="148"/>
      <c r="QP27" s="146"/>
      <c r="QQ27" s="152"/>
      <c r="QR27" s="148"/>
      <c r="QS27" s="148"/>
      <c r="QT27" s="148"/>
      <c r="QU27" s="148"/>
      <c r="QV27" s="147"/>
      <c r="QW27" s="145"/>
    </row>
    <row r="28" spans="1:465" s="138" customFormat="1" x14ac:dyDescent="0.25">
      <c r="A28" s="141"/>
      <c r="B28" s="139">
        <f t="shared" si="37"/>
        <v>39</v>
      </c>
      <c r="C28" s="139">
        <v>0.1</v>
      </c>
      <c r="D28" s="139">
        <f t="shared" si="38"/>
        <v>2.0000000000000004</v>
      </c>
      <c r="E28" s="140">
        <v>94.9</v>
      </c>
      <c r="F28" s="151">
        <v>62.1</v>
      </c>
      <c r="G28" s="151">
        <f t="shared" si="39"/>
        <v>58.932900000000004</v>
      </c>
      <c r="H28" s="141">
        <v>125</v>
      </c>
      <c r="I28" s="150">
        <f t="shared" si="40"/>
        <v>2.1210563199842531</v>
      </c>
      <c r="J28" s="151">
        <f t="shared" si="44"/>
        <v>6.6430000000000007</v>
      </c>
      <c r="K28" s="151">
        <f t="shared" si="102"/>
        <v>119.21000000000001</v>
      </c>
      <c r="L28" s="151">
        <f t="shared" si="103"/>
        <v>6.5101400000000007</v>
      </c>
      <c r="M28" s="151">
        <f t="shared" si="104"/>
        <v>117.844286</v>
      </c>
      <c r="N28" s="142">
        <v>1900</v>
      </c>
      <c r="O28" s="140">
        <v>94.9</v>
      </c>
      <c r="P28" s="151">
        <v>62.1</v>
      </c>
      <c r="Q28" s="151">
        <f t="shared" si="41"/>
        <v>58.932900000000004</v>
      </c>
      <c r="R28" s="141">
        <v>125</v>
      </c>
      <c r="S28" s="150">
        <f t="shared" si="42"/>
        <v>2.1210563199842531</v>
      </c>
      <c r="T28" s="151">
        <f t="shared" si="45"/>
        <v>6.6430000000000007</v>
      </c>
      <c r="U28" s="151">
        <f t="shared" si="105"/>
        <v>119.21000000000001</v>
      </c>
      <c r="V28" s="151">
        <f t="shared" si="106"/>
        <v>6.5101400000000007</v>
      </c>
      <c r="W28" s="151">
        <f t="shared" si="107"/>
        <v>117.844286</v>
      </c>
      <c r="X28" s="142">
        <v>1900</v>
      </c>
      <c r="Y28" s="140">
        <v>93.8</v>
      </c>
      <c r="Z28" s="141">
        <v>63.3</v>
      </c>
      <c r="AA28" s="151">
        <f t="shared" si="46"/>
        <v>59.375399999999992</v>
      </c>
      <c r="AB28" s="141">
        <v>125</v>
      </c>
      <c r="AC28" s="150">
        <f t="shared" si="47"/>
        <v>2.1052489751647991</v>
      </c>
      <c r="AD28" s="151">
        <f t="shared" si="48"/>
        <v>6.5659999999999998</v>
      </c>
      <c r="AE28" s="151">
        <f t="shared" si="108"/>
        <v>118.71299999999999</v>
      </c>
      <c r="AF28" s="151">
        <f t="shared" si="109"/>
        <v>6.4346799999999993</v>
      </c>
      <c r="AG28" s="151">
        <f t="shared" si="110"/>
        <v>117.35563000000002</v>
      </c>
      <c r="AH28" s="142">
        <v>1944</v>
      </c>
      <c r="AI28" s="140">
        <v>93.7</v>
      </c>
      <c r="AJ28" s="141">
        <v>63.1</v>
      </c>
      <c r="AK28" s="151">
        <f t="shared" si="49"/>
        <v>59.124700000000004</v>
      </c>
      <c r="AL28" s="141">
        <v>125</v>
      </c>
      <c r="AM28" s="150">
        <f t="shared" si="50"/>
        <v>2.1141756321807974</v>
      </c>
      <c r="AN28" s="151">
        <f t="shared" si="51"/>
        <v>6.5590000000000002</v>
      </c>
      <c r="AO28" s="151">
        <f t="shared" si="111"/>
        <v>125.482</v>
      </c>
      <c r="AP28" s="151">
        <f t="shared" si="112"/>
        <v>6.4278199999999996</v>
      </c>
      <c r="AQ28" s="151">
        <f t="shared" si="113"/>
        <v>124.10469399999999</v>
      </c>
      <c r="AR28" s="143">
        <v>1906</v>
      </c>
      <c r="AS28" s="140">
        <v>93.7</v>
      </c>
      <c r="AT28" s="141">
        <v>63.3</v>
      </c>
      <c r="AU28" s="151">
        <f t="shared" si="52"/>
        <v>59.312100000000001</v>
      </c>
      <c r="AV28" s="141">
        <v>125</v>
      </c>
      <c r="AW28" s="150">
        <f t="shared" si="53"/>
        <v>2.1074957723634804</v>
      </c>
      <c r="AX28" s="151">
        <f t="shared" si="54"/>
        <v>6.5590000000000002</v>
      </c>
      <c r="AY28" s="151">
        <f t="shared" si="114"/>
        <v>124.964</v>
      </c>
      <c r="AZ28" s="151">
        <f t="shared" si="115"/>
        <v>6.4278199999999996</v>
      </c>
      <c r="BA28" s="151">
        <f t="shared" si="116"/>
        <v>123.58938200000004</v>
      </c>
      <c r="BB28" s="143">
        <v>1906</v>
      </c>
      <c r="BC28" s="140">
        <v>92.5</v>
      </c>
      <c r="BD28" s="141">
        <v>62.200000762939453</v>
      </c>
      <c r="BE28" s="151">
        <f t="shared" si="55"/>
        <v>57.535000705719</v>
      </c>
      <c r="BF28" s="141">
        <v>125</v>
      </c>
      <c r="BG28" s="150">
        <f t="shared" si="56"/>
        <v>2.1725905703791009</v>
      </c>
      <c r="BH28" s="151">
        <f t="shared" si="57"/>
        <v>6.4750000000000005</v>
      </c>
      <c r="BI28" s="151">
        <f t="shared" si="117"/>
        <v>128.20500000000001</v>
      </c>
      <c r="BJ28" s="151">
        <f t="shared" si="118"/>
        <v>6.3455000000000004</v>
      </c>
      <c r="BK28" s="151">
        <f t="shared" si="119"/>
        <v>126.82599999999999</v>
      </c>
      <c r="BL28" s="142">
        <v>1930.0000071525574</v>
      </c>
      <c r="BM28" s="140">
        <v>94</v>
      </c>
      <c r="BN28" s="141">
        <v>63.4</v>
      </c>
      <c r="BO28" s="151">
        <f t="shared" si="58"/>
        <v>59.595999999999997</v>
      </c>
      <c r="BP28" s="141">
        <v>125</v>
      </c>
      <c r="BQ28" s="150">
        <f t="shared" si="59"/>
        <v>2.0974562051144372</v>
      </c>
      <c r="BR28" s="151">
        <f t="shared" si="60"/>
        <v>6.58</v>
      </c>
      <c r="BS28" s="151">
        <f t="shared" si="120"/>
        <v>120.12</v>
      </c>
      <c r="BT28" s="151">
        <f t="shared" si="121"/>
        <v>6.4484000000000004</v>
      </c>
      <c r="BU28" s="151">
        <f t="shared" si="122"/>
        <v>118.75437000000002</v>
      </c>
      <c r="BV28" s="143">
        <v>1840</v>
      </c>
      <c r="BW28" s="140">
        <v>93.1</v>
      </c>
      <c r="BX28" s="141">
        <v>63.2</v>
      </c>
      <c r="BY28" s="151">
        <f t="shared" si="61"/>
        <v>58.839199999999998</v>
      </c>
      <c r="BZ28" s="141">
        <v>125</v>
      </c>
      <c r="CA28" s="150">
        <f t="shared" si="62"/>
        <v>2.1244340507688753</v>
      </c>
      <c r="CB28" s="151">
        <f t="shared" si="63"/>
        <v>6.5169999999999995</v>
      </c>
      <c r="CC28" s="151">
        <f t="shared" si="123"/>
        <v>126.23799999999999</v>
      </c>
      <c r="CD28" s="151">
        <f t="shared" si="124"/>
        <v>6.3866599999999991</v>
      </c>
      <c r="CE28" s="151">
        <f t="shared" si="125"/>
        <v>124.85867799999997</v>
      </c>
      <c r="CF28" s="142">
        <v>1888</v>
      </c>
      <c r="CG28" s="140">
        <v>94.6</v>
      </c>
      <c r="CH28" s="141">
        <v>60.7</v>
      </c>
      <c r="CI28" s="151">
        <f t="shared" si="64"/>
        <v>57.422199999999997</v>
      </c>
      <c r="CJ28" s="141">
        <v>125</v>
      </c>
      <c r="CK28" s="150">
        <f t="shared" si="65"/>
        <v>2.176858427576791</v>
      </c>
      <c r="CL28" s="151">
        <f t="shared" si="66"/>
        <v>6.6219999999999999</v>
      </c>
      <c r="CM28" s="151">
        <f t="shared" si="126"/>
        <v>130.417</v>
      </c>
      <c r="CN28" s="151">
        <f t="shared" si="127"/>
        <v>6.48956</v>
      </c>
      <c r="CO28" s="151">
        <f t="shared" si="128"/>
        <v>129.01735700000003</v>
      </c>
      <c r="CP28" s="142">
        <v>1920</v>
      </c>
      <c r="CQ28" s="140">
        <v>94.3</v>
      </c>
      <c r="CR28" s="141">
        <v>62.2</v>
      </c>
      <c r="CS28" s="151">
        <f t="shared" si="67"/>
        <v>58.654600000000002</v>
      </c>
      <c r="CT28" s="141">
        <v>115</v>
      </c>
      <c r="CU28" s="150">
        <f t="shared" si="68"/>
        <v>1.9606305387812719</v>
      </c>
      <c r="CV28" s="151">
        <f t="shared" si="69"/>
        <v>6.601</v>
      </c>
      <c r="CW28" s="151">
        <f t="shared" si="129"/>
        <v>117.39700000000001</v>
      </c>
      <c r="CX28" s="151">
        <f t="shared" si="130"/>
        <v>6.4689800000000002</v>
      </c>
      <c r="CY28" s="151">
        <f t="shared" si="131"/>
        <v>116.04272400000001</v>
      </c>
      <c r="CZ28" s="142">
        <v>1728</v>
      </c>
      <c r="DA28" s="140">
        <v>94.7</v>
      </c>
      <c r="DB28" s="141">
        <v>61.1</v>
      </c>
      <c r="DC28" s="151">
        <f t="shared" si="70"/>
        <v>57.861700000000006</v>
      </c>
      <c r="DD28" s="138">
        <v>115</v>
      </c>
      <c r="DE28" s="150">
        <f t="shared" si="43"/>
        <v>1.9874977748666214</v>
      </c>
      <c r="DF28" s="151">
        <f t="shared" si="71"/>
        <v>6.6290000000000004</v>
      </c>
      <c r="DG28" s="151">
        <f t="shared" si="132"/>
        <v>117.48100000000004</v>
      </c>
      <c r="DH28" s="151">
        <f t="shared" si="133"/>
        <v>6.4964200000000005</v>
      </c>
      <c r="DI28" s="151">
        <f t="shared" si="134"/>
        <v>116.12517699999999</v>
      </c>
      <c r="DJ28" s="142">
        <v>1667</v>
      </c>
      <c r="DK28" s="140">
        <v>94.3</v>
      </c>
      <c r="DL28" s="141">
        <v>62.2</v>
      </c>
      <c r="DM28" s="151">
        <f t="shared" si="72"/>
        <v>58.654600000000002</v>
      </c>
      <c r="DN28" s="141">
        <v>115</v>
      </c>
      <c r="DO28" s="150">
        <f t="shared" si="73"/>
        <v>1.9606305387812719</v>
      </c>
      <c r="DP28" s="151">
        <f t="shared" si="74"/>
        <v>6.601</v>
      </c>
      <c r="DQ28" s="151">
        <f t="shared" si="135"/>
        <v>117.39700000000001</v>
      </c>
      <c r="DR28" s="151">
        <f t="shared" si="136"/>
        <v>6.4689800000000002</v>
      </c>
      <c r="DS28" s="151">
        <f t="shared" si="137"/>
        <v>116.04272400000001</v>
      </c>
      <c r="DT28" s="142">
        <v>1728</v>
      </c>
      <c r="DU28" s="140">
        <v>95</v>
      </c>
      <c r="DV28" s="141">
        <v>62.2</v>
      </c>
      <c r="DW28" s="151">
        <f t="shared" si="75"/>
        <v>59.09</v>
      </c>
      <c r="DX28" s="141">
        <v>115</v>
      </c>
      <c r="DY28" s="150">
        <f t="shared" si="76"/>
        <v>1.9461837874428836</v>
      </c>
      <c r="DZ28" s="151">
        <f t="shared" si="77"/>
        <v>6.6499999999999995</v>
      </c>
      <c r="EA28" s="151">
        <f t="shared" si="138"/>
        <v>127.54000000000005</v>
      </c>
      <c r="EB28" s="151">
        <f t="shared" si="139"/>
        <v>6.5169999999999995</v>
      </c>
      <c r="EC28" s="151">
        <f t="shared" si="140"/>
        <v>126.15309000000001</v>
      </c>
      <c r="ED28" s="143">
        <v>1681</v>
      </c>
      <c r="EE28" s="140">
        <v>96.5</v>
      </c>
      <c r="EF28" s="141">
        <v>62.9</v>
      </c>
      <c r="EG28" s="151">
        <f t="shared" si="78"/>
        <v>60.698499999999996</v>
      </c>
      <c r="EH28" s="141">
        <v>115</v>
      </c>
      <c r="EI28" s="150">
        <f t="shared" si="79"/>
        <v>1.8946102457227116</v>
      </c>
      <c r="EJ28" s="151">
        <f t="shared" si="80"/>
        <v>6.7549999999999999</v>
      </c>
      <c r="EK28" s="151">
        <f t="shared" si="141"/>
        <v>126.0945</v>
      </c>
      <c r="EL28" s="151">
        <f t="shared" si="142"/>
        <v>6.6198999999999995</v>
      </c>
      <c r="EM28" s="151">
        <f t="shared" si="143"/>
        <v>124.69083550000002</v>
      </c>
      <c r="EN28" s="142">
        <v>1650</v>
      </c>
      <c r="EO28" s="140">
        <v>94.9</v>
      </c>
      <c r="EP28" s="141">
        <v>61.7</v>
      </c>
      <c r="EQ28" s="151">
        <f t="shared" si="81"/>
        <v>58.553300000000007</v>
      </c>
      <c r="ER28" s="141">
        <v>115</v>
      </c>
      <c r="ES28" s="150">
        <f t="shared" si="82"/>
        <v>1.9640225230687252</v>
      </c>
      <c r="ET28" s="151">
        <f t="shared" si="83"/>
        <v>6.6430000000000007</v>
      </c>
      <c r="EU28" s="151">
        <f t="shared" si="144"/>
        <v>127.099</v>
      </c>
      <c r="EV28" s="151">
        <f t="shared" si="145"/>
        <v>6.5101400000000007</v>
      </c>
      <c r="EW28" s="151">
        <f t="shared" si="146"/>
        <v>125.70863900000002</v>
      </c>
      <c r="EX28" s="143">
        <v>1685</v>
      </c>
      <c r="EY28" s="140"/>
      <c r="EZ28" s="141"/>
      <c r="FA28" s="151">
        <f t="shared" si="84"/>
        <v>0</v>
      </c>
      <c r="FB28" s="141"/>
      <c r="FC28" s="150" t="e">
        <f t="shared" si="85"/>
        <v>#DIV/0!</v>
      </c>
      <c r="FD28" s="151">
        <f t="shared" si="86"/>
        <v>0</v>
      </c>
      <c r="FE28" s="151">
        <f t="shared" si="147"/>
        <v>0</v>
      </c>
      <c r="FF28" s="151">
        <f t="shared" si="148"/>
        <v>0</v>
      </c>
      <c r="FG28" s="151">
        <f t="shared" si="149"/>
        <v>0</v>
      </c>
      <c r="FH28" s="142"/>
      <c r="FI28" s="140"/>
      <c r="FJ28" s="141"/>
      <c r="FK28" s="151">
        <f t="shared" si="87"/>
        <v>0</v>
      </c>
      <c r="FL28" s="141">
        <v>120</v>
      </c>
      <c r="FM28" s="150" t="e">
        <f t="shared" si="88"/>
        <v>#DIV/0!</v>
      </c>
      <c r="FN28" s="151">
        <f t="shared" si="89"/>
        <v>0</v>
      </c>
      <c r="FO28" s="151">
        <f t="shared" si="150"/>
        <v>0</v>
      </c>
      <c r="FP28" s="151">
        <f t="shared" si="151"/>
        <v>0</v>
      </c>
      <c r="FQ28" s="151">
        <f t="shared" si="152"/>
        <v>0</v>
      </c>
      <c r="FR28" s="142"/>
      <c r="FS28" s="140"/>
      <c r="FT28" s="141"/>
      <c r="FU28" s="151">
        <f t="shared" si="90"/>
        <v>0</v>
      </c>
      <c r="FV28" s="141"/>
      <c r="FW28" s="150" t="e">
        <f t="shared" si="91"/>
        <v>#DIV/0!</v>
      </c>
      <c r="FX28" s="151">
        <f t="shared" si="92"/>
        <v>0</v>
      </c>
      <c r="FY28" s="151">
        <f t="shared" si="153"/>
        <v>0</v>
      </c>
      <c r="FZ28" s="151">
        <f t="shared" si="154"/>
        <v>0</v>
      </c>
      <c r="GA28" s="151">
        <f t="shared" si="155"/>
        <v>0</v>
      </c>
      <c r="GB28" s="142"/>
      <c r="GC28" s="140"/>
      <c r="GD28" s="141"/>
      <c r="GE28" s="151">
        <f t="shared" si="93"/>
        <v>0</v>
      </c>
      <c r="GF28" s="141"/>
      <c r="GG28" s="150" t="e">
        <f t="shared" si="94"/>
        <v>#DIV/0!</v>
      </c>
      <c r="GH28" s="151">
        <f t="shared" si="95"/>
        <v>0</v>
      </c>
      <c r="GI28" s="151">
        <f t="shared" si="156"/>
        <v>0</v>
      </c>
      <c r="GJ28" s="151">
        <f t="shared" si="157"/>
        <v>0</v>
      </c>
      <c r="GK28" s="151">
        <f t="shared" si="158"/>
        <v>0</v>
      </c>
      <c r="GL28" s="142"/>
      <c r="GM28" s="140"/>
      <c r="GN28" s="141"/>
      <c r="GO28" s="151">
        <f t="shared" si="96"/>
        <v>0</v>
      </c>
      <c r="GP28" s="141"/>
      <c r="GQ28" s="150" t="e">
        <f t="shared" si="97"/>
        <v>#DIV/0!</v>
      </c>
      <c r="GR28" s="151">
        <f t="shared" si="98"/>
        <v>0</v>
      </c>
      <c r="GS28" s="151">
        <f t="shared" si="159"/>
        <v>0</v>
      </c>
      <c r="GT28" s="151">
        <f t="shared" si="160"/>
        <v>0</v>
      </c>
      <c r="GU28" s="151">
        <f t="shared" si="161"/>
        <v>0</v>
      </c>
      <c r="GV28" s="142"/>
      <c r="GW28" s="140"/>
      <c r="GX28" s="141"/>
      <c r="GY28" s="151">
        <f t="shared" si="99"/>
        <v>0</v>
      </c>
      <c r="GZ28" s="141"/>
      <c r="HA28" s="150" t="e">
        <f t="shared" si="100"/>
        <v>#DIV/0!</v>
      </c>
      <c r="HB28" s="151">
        <f t="shared" si="101"/>
        <v>0</v>
      </c>
      <c r="HC28" s="151">
        <f t="shared" si="162"/>
        <v>0</v>
      </c>
      <c r="HD28" s="151">
        <f t="shared" si="163"/>
        <v>0</v>
      </c>
      <c r="HE28" s="151">
        <f t="shared" si="164"/>
        <v>0</v>
      </c>
      <c r="HF28" s="142"/>
      <c r="HG28" s="140"/>
      <c r="HH28" s="141"/>
      <c r="HI28" s="151"/>
      <c r="HJ28" s="141"/>
      <c r="HK28" s="150"/>
      <c r="HL28" s="151"/>
      <c r="HM28" s="151"/>
      <c r="HN28" s="151"/>
      <c r="HO28" s="151"/>
      <c r="HP28" s="142"/>
      <c r="HQ28" s="140"/>
      <c r="HR28" s="141"/>
      <c r="HS28" s="151"/>
      <c r="HT28" s="141"/>
      <c r="HU28" s="150"/>
      <c r="HV28" s="151"/>
      <c r="HW28" s="151"/>
      <c r="HX28" s="151"/>
      <c r="HY28" s="151"/>
      <c r="HZ28" s="142"/>
      <c r="IA28" s="140"/>
      <c r="IB28" s="141"/>
      <c r="IC28" s="151"/>
      <c r="ID28" s="141"/>
      <c r="IE28" s="150"/>
      <c r="IF28" s="151"/>
      <c r="IG28" s="151"/>
      <c r="IH28" s="151"/>
      <c r="II28" s="151"/>
      <c r="IJ28" s="142"/>
      <c r="IK28" s="140"/>
      <c r="IL28" s="141"/>
      <c r="IM28" s="151"/>
      <c r="IN28" s="141"/>
      <c r="IO28" s="150"/>
      <c r="IP28" s="151"/>
      <c r="IQ28" s="151"/>
      <c r="IR28" s="151"/>
      <c r="IS28" s="151"/>
      <c r="IT28" s="142"/>
      <c r="IU28" s="140"/>
      <c r="IV28" s="141"/>
      <c r="IW28" s="151"/>
      <c r="IX28" s="141"/>
      <c r="IY28" s="150"/>
      <c r="IZ28" s="151"/>
      <c r="JA28" s="151"/>
      <c r="JB28" s="151"/>
      <c r="JC28" s="151"/>
      <c r="JD28" s="142"/>
      <c r="JE28" s="140"/>
      <c r="JG28" s="151"/>
      <c r="JH28" s="141"/>
      <c r="JI28" s="150"/>
      <c r="JJ28" s="151"/>
      <c r="JK28" s="151"/>
      <c r="JL28" s="151"/>
      <c r="JM28" s="151"/>
      <c r="JN28" s="142"/>
      <c r="JO28" s="140"/>
      <c r="JP28" s="141"/>
      <c r="JQ28" s="151"/>
      <c r="JR28" s="141"/>
      <c r="JS28" s="150"/>
      <c r="JT28" s="151"/>
      <c r="JU28" s="151"/>
      <c r="JV28" s="151"/>
      <c r="JW28" s="151"/>
      <c r="JX28" s="142"/>
      <c r="JY28" s="140"/>
      <c r="JZ28" s="141"/>
      <c r="KA28" s="151"/>
      <c r="KB28" s="141"/>
      <c r="KC28" s="150"/>
      <c r="KD28" s="151"/>
      <c r="KE28" s="151"/>
      <c r="KF28" s="151"/>
      <c r="KG28" s="151"/>
      <c r="KH28" s="142"/>
      <c r="KI28" s="140"/>
      <c r="KJ28" s="141"/>
      <c r="KK28" s="151"/>
      <c r="KL28" s="141"/>
      <c r="KM28" s="150"/>
      <c r="KN28" s="151"/>
      <c r="KO28" s="151"/>
      <c r="KP28" s="151"/>
      <c r="KQ28" s="151"/>
      <c r="KR28" s="142"/>
      <c r="KS28" s="140"/>
      <c r="KT28" s="141"/>
      <c r="KU28" s="151"/>
      <c r="KV28" s="141"/>
      <c r="KW28" s="150"/>
      <c r="KX28" s="151"/>
      <c r="KY28" s="151"/>
      <c r="KZ28" s="151"/>
      <c r="LA28" s="151"/>
      <c r="LB28" s="142"/>
      <c r="LC28" s="140"/>
      <c r="LD28" s="141"/>
      <c r="LE28" s="151"/>
      <c r="LF28" s="141"/>
      <c r="LG28" s="150"/>
      <c r="LH28" s="151"/>
      <c r="LI28" s="151"/>
      <c r="LJ28" s="151"/>
      <c r="LK28" s="151"/>
      <c r="LL28" s="142"/>
      <c r="LM28" s="140"/>
      <c r="LN28" s="141"/>
      <c r="LO28" s="151"/>
      <c r="LP28" s="141"/>
      <c r="LQ28" s="150"/>
      <c r="LR28" s="151"/>
      <c r="LS28" s="151"/>
      <c r="LT28" s="151"/>
      <c r="LU28" s="151"/>
      <c r="LV28" s="142"/>
      <c r="LW28" s="140"/>
      <c r="LX28" s="141"/>
      <c r="LY28" s="151"/>
      <c r="LZ28" s="141"/>
      <c r="MA28" s="150"/>
      <c r="MB28" s="151"/>
      <c r="MC28" s="151"/>
      <c r="MD28" s="151"/>
      <c r="ME28" s="151"/>
      <c r="MF28" s="142"/>
      <c r="MG28" s="140"/>
      <c r="MH28" s="141"/>
      <c r="MI28" s="151"/>
      <c r="MJ28" s="141"/>
      <c r="MK28" s="150"/>
      <c r="ML28" s="151"/>
      <c r="MM28" s="151"/>
      <c r="MN28" s="151"/>
      <c r="MO28" s="151"/>
      <c r="MP28" s="142"/>
      <c r="MQ28" s="140"/>
      <c r="MR28" s="141"/>
      <c r="MS28" s="151"/>
      <c r="MT28" s="141"/>
      <c r="MU28" s="150"/>
      <c r="MV28" s="151"/>
      <c r="MW28" s="151"/>
      <c r="MX28" s="151"/>
      <c r="MY28" s="151"/>
      <c r="MZ28" s="142"/>
      <c r="NA28" s="140"/>
      <c r="NB28" s="141"/>
      <c r="NC28" s="151"/>
      <c r="ND28" s="141"/>
      <c r="NE28" s="150"/>
      <c r="NF28" s="151"/>
      <c r="NG28" s="151"/>
      <c r="NH28" s="151"/>
      <c r="NI28" s="151"/>
      <c r="NJ28" s="142"/>
      <c r="NK28" s="140"/>
      <c r="NL28" s="141"/>
      <c r="NM28" s="151"/>
      <c r="NN28" s="141"/>
      <c r="NO28" s="150"/>
      <c r="NP28" s="151"/>
      <c r="NQ28" s="151"/>
      <c r="NR28" s="151"/>
      <c r="NS28" s="151"/>
      <c r="NT28" s="142"/>
      <c r="NU28" s="140"/>
      <c r="NV28" s="141"/>
      <c r="NW28" s="151"/>
      <c r="NX28" s="141"/>
      <c r="NY28" s="150"/>
      <c r="NZ28" s="151"/>
      <c r="OA28" s="151"/>
      <c r="OB28" s="151"/>
      <c r="OC28" s="151"/>
      <c r="OD28" s="142"/>
      <c r="OE28" s="140"/>
      <c r="OF28" s="141"/>
      <c r="OG28" s="151"/>
      <c r="OH28" s="141"/>
      <c r="OI28" s="150"/>
      <c r="OJ28" s="151"/>
      <c r="OK28" s="151"/>
      <c r="OL28" s="151"/>
      <c r="OM28" s="151"/>
      <c r="ON28" s="142"/>
      <c r="OO28" s="140"/>
      <c r="OP28" s="141"/>
      <c r="OQ28" s="151"/>
      <c r="OR28" s="141"/>
      <c r="OS28" s="150"/>
      <c r="OT28" s="151"/>
      <c r="OU28" s="151"/>
      <c r="OV28" s="151"/>
      <c r="OW28" s="151"/>
      <c r="OX28" s="142"/>
      <c r="OY28" s="140"/>
      <c r="OZ28" s="141"/>
      <c r="PA28" s="151"/>
      <c r="PB28" s="141"/>
      <c r="PC28" s="150"/>
      <c r="PD28" s="151"/>
      <c r="PE28" s="151"/>
      <c r="PF28" s="151"/>
      <c r="PG28" s="151"/>
      <c r="PH28" s="142"/>
      <c r="PI28" s="140"/>
      <c r="PJ28" s="141"/>
      <c r="PK28" s="151"/>
      <c r="PL28" s="141"/>
      <c r="PM28" s="150"/>
      <c r="PN28" s="151"/>
      <c r="PO28" s="151"/>
      <c r="PP28" s="151"/>
      <c r="PQ28" s="151"/>
      <c r="PR28" s="142"/>
      <c r="PS28" s="140"/>
      <c r="PT28" s="141"/>
      <c r="PU28" s="151"/>
      <c r="PV28" s="141"/>
      <c r="PW28" s="150"/>
      <c r="PX28" s="151"/>
      <c r="PY28" s="151"/>
      <c r="PZ28" s="151"/>
      <c r="QA28" s="151"/>
      <c r="QB28" s="142"/>
      <c r="QC28" s="140"/>
      <c r="QD28" s="141"/>
      <c r="QE28" s="151"/>
      <c r="QF28" s="141"/>
      <c r="QG28" s="150"/>
      <c r="QH28" s="151"/>
      <c r="QI28" s="151"/>
      <c r="QJ28" s="151"/>
      <c r="QK28" s="151"/>
      <c r="QL28" s="142"/>
      <c r="QM28" s="140"/>
      <c r="QN28" s="141"/>
      <c r="QO28" s="151"/>
      <c r="QP28" s="141"/>
      <c r="QQ28" s="150"/>
      <c r="QR28" s="151"/>
      <c r="QS28" s="151"/>
      <c r="QT28" s="151"/>
      <c r="QU28" s="151"/>
      <c r="QV28" s="142"/>
      <c r="QW28" s="140"/>
    </row>
    <row r="29" spans="1:465" s="134" customFormat="1" x14ac:dyDescent="0.25">
      <c r="A29" s="146"/>
      <c r="B29" s="144">
        <f t="shared" si="37"/>
        <v>40</v>
      </c>
      <c r="C29" s="144">
        <v>0.1</v>
      </c>
      <c r="D29" s="144">
        <f t="shared" si="38"/>
        <v>2.1000000000000005</v>
      </c>
      <c r="E29" s="145">
        <v>94.8</v>
      </c>
      <c r="F29" s="148">
        <v>62.3</v>
      </c>
      <c r="G29" s="148">
        <f t="shared" si="39"/>
        <v>59.060399999999994</v>
      </c>
      <c r="H29" s="146">
        <v>125</v>
      </c>
      <c r="I29" s="152">
        <f t="shared" si="40"/>
        <v>2.1164773689307896</v>
      </c>
      <c r="J29" s="148">
        <f t="shared" si="44"/>
        <v>6.6359999999999992</v>
      </c>
      <c r="K29" s="148">
        <f t="shared" si="102"/>
        <v>125.846</v>
      </c>
      <c r="L29" s="148">
        <f t="shared" si="103"/>
        <v>6.4966439999999999</v>
      </c>
      <c r="M29" s="148">
        <f t="shared" si="104"/>
        <v>124.34093</v>
      </c>
      <c r="N29" s="147">
        <v>1902</v>
      </c>
      <c r="O29" s="145">
        <v>94.8</v>
      </c>
      <c r="P29" s="148">
        <v>62.3</v>
      </c>
      <c r="Q29" s="148">
        <f t="shared" si="41"/>
        <v>59.060399999999994</v>
      </c>
      <c r="R29" s="146">
        <v>125</v>
      </c>
      <c r="S29" s="152">
        <f t="shared" si="42"/>
        <v>2.1164773689307896</v>
      </c>
      <c r="T29" s="148">
        <f t="shared" si="45"/>
        <v>6.6359999999999992</v>
      </c>
      <c r="U29" s="148">
        <f t="shared" si="105"/>
        <v>125.846</v>
      </c>
      <c r="V29" s="148">
        <f t="shared" si="106"/>
        <v>6.4966439999999999</v>
      </c>
      <c r="W29" s="148">
        <f t="shared" si="107"/>
        <v>124.34093</v>
      </c>
      <c r="X29" s="147">
        <v>1902</v>
      </c>
      <c r="Y29" s="145">
        <v>93.7</v>
      </c>
      <c r="Z29" s="146">
        <v>63.5</v>
      </c>
      <c r="AA29" s="148">
        <f t="shared" si="46"/>
        <v>59.499500000000005</v>
      </c>
      <c r="AB29" s="146">
        <v>125</v>
      </c>
      <c r="AC29" s="152">
        <f t="shared" si="47"/>
        <v>2.1008579904032807</v>
      </c>
      <c r="AD29" s="148">
        <f t="shared" si="48"/>
        <v>6.5590000000000002</v>
      </c>
      <c r="AE29" s="148">
        <f t="shared" si="108"/>
        <v>125.27199999999999</v>
      </c>
      <c r="AF29" s="148">
        <f t="shared" si="109"/>
        <v>6.4212610000000003</v>
      </c>
      <c r="AG29" s="148">
        <f t="shared" si="110"/>
        <v>123.77689100000002</v>
      </c>
      <c r="AH29" s="147">
        <v>1946</v>
      </c>
      <c r="AI29" s="145">
        <v>93.5</v>
      </c>
      <c r="AJ29" s="146">
        <v>63.3</v>
      </c>
      <c r="AK29" s="148">
        <f t="shared" si="49"/>
        <v>59.185499999999998</v>
      </c>
      <c r="AL29" s="146">
        <v>125</v>
      </c>
      <c r="AM29" s="152">
        <f t="shared" si="50"/>
        <v>2.1120037847107822</v>
      </c>
      <c r="AN29" s="148">
        <f t="shared" si="51"/>
        <v>6.5449999999999999</v>
      </c>
      <c r="AO29" s="148">
        <f t="shared" si="111"/>
        <v>132.02699999999999</v>
      </c>
      <c r="AP29" s="148">
        <f t="shared" si="112"/>
        <v>6.4075550000000003</v>
      </c>
      <c r="AQ29" s="148">
        <f t="shared" si="113"/>
        <v>130.512249</v>
      </c>
      <c r="AR29" s="149">
        <v>1911</v>
      </c>
      <c r="AS29" s="145">
        <v>93.5</v>
      </c>
      <c r="AT29" s="146">
        <v>63.4</v>
      </c>
      <c r="AU29" s="148">
        <f t="shared" si="52"/>
        <v>59.279000000000003</v>
      </c>
      <c r="AV29" s="146">
        <v>125</v>
      </c>
      <c r="AW29" s="152">
        <f t="shared" si="53"/>
        <v>2.108672548457295</v>
      </c>
      <c r="AX29" s="148">
        <f t="shared" si="54"/>
        <v>6.5449999999999999</v>
      </c>
      <c r="AY29" s="148">
        <f t="shared" si="114"/>
        <v>131.50899999999999</v>
      </c>
      <c r="AZ29" s="148">
        <f t="shared" si="115"/>
        <v>6.4075550000000003</v>
      </c>
      <c r="BA29" s="148">
        <f t="shared" si="116"/>
        <v>129.99693700000003</v>
      </c>
      <c r="BB29" s="149">
        <v>1911</v>
      </c>
      <c r="BC29" s="145">
        <v>92.5</v>
      </c>
      <c r="BD29" s="146">
        <v>62.299999237060547</v>
      </c>
      <c r="BE29" s="148">
        <f t="shared" si="55"/>
        <v>57.627499294281009</v>
      </c>
      <c r="BF29" s="146">
        <v>125</v>
      </c>
      <c r="BG29" s="152">
        <f t="shared" si="56"/>
        <v>2.169103319262113</v>
      </c>
      <c r="BH29" s="148">
        <f t="shared" si="57"/>
        <v>6.4750000000000005</v>
      </c>
      <c r="BI29" s="148">
        <f t="shared" si="117"/>
        <v>134.68</v>
      </c>
      <c r="BJ29" s="148">
        <f t="shared" si="118"/>
        <v>6.3390250000000012</v>
      </c>
      <c r="BK29" s="148">
        <f t="shared" si="119"/>
        <v>133.16502499999999</v>
      </c>
      <c r="BL29" s="147">
        <v>1930.0000071525574</v>
      </c>
      <c r="BM29" s="145">
        <v>94</v>
      </c>
      <c r="BN29" s="146">
        <v>63.5</v>
      </c>
      <c r="BO29" s="148">
        <f t="shared" si="58"/>
        <v>59.69</v>
      </c>
      <c r="BP29" s="146">
        <v>125</v>
      </c>
      <c r="BQ29" s="152">
        <f t="shared" si="59"/>
        <v>2.094153124476462</v>
      </c>
      <c r="BR29" s="148">
        <f t="shared" si="60"/>
        <v>6.58</v>
      </c>
      <c r="BS29" s="148">
        <f t="shared" si="120"/>
        <v>126.7</v>
      </c>
      <c r="BT29" s="148">
        <f t="shared" si="121"/>
        <v>6.4418200000000008</v>
      </c>
      <c r="BU29" s="148">
        <f t="shared" si="122"/>
        <v>125.19619000000003</v>
      </c>
      <c r="BV29" s="149">
        <v>1840</v>
      </c>
      <c r="BW29" s="145">
        <v>92.6</v>
      </c>
      <c r="BX29" s="146">
        <v>63.3</v>
      </c>
      <c r="BY29" s="148">
        <f t="shared" si="61"/>
        <v>58.615799999999993</v>
      </c>
      <c r="BZ29" s="146">
        <v>125</v>
      </c>
      <c r="CA29" s="152">
        <f t="shared" si="62"/>
        <v>2.1325308193354013</v>
      </c>
      <c r="CB29" s="148">
        <f t="shared" si="63"/>
        <v>6.4819999999999993</v>
      </c>
      <c r="CC29" s="148">
        <f t="shared" si="123"/>
        <v>132.71999999999997</v>
      </c>
      <c r="CD29" s="148">
        <f t="shared" si="124"/>
        <v>6.3458779999999999</v>
      </c>
      <c r="CE29" s="148">
        <f t="shared" si="125"/>
        <v>131.20455599999997</v>
      </c>
      <c r="CF29" s="147">
        <v>1893</v>
      </c>
      <c r="CG29" s="145">
        <v>94.4</v>
      </c>
      <c r="CH29" s="146">
        <v>60.8</v>
      </c>
      <c r="CI29" s="148">
        <f t="shared" si="64"/>
        <v>57.395200000000003</v>
      </c>
      <c r="CJ29" s="146">
        <v>125</v>
      </c>
      <c r="CK29" s="152">
        <f t="shared" si="65"/>
        <v>2.1778824710080285</v>
      </c>
      <c r="CL29" s="148">
        <f t="shared" si="66"/>
        <v>6.6080000000000005</v>
      </c>
      <c r="CM29" s="148">
        <f t="shared" si="126"/>
        <v>137.02500000000001</v>
      </c>
      <c r="CN29" s="148">
        <f t="shared" si="127"/>
        <v>6.4692320000000008</v>
      </c>
      <c r="CO29" s="148">
        <f t="shared" si="128"/>
        <v>135.48658900000004</v>
      </c>
      <c r="CP29" s="147">
        <v>1925</v>
      </c>
      <c r="CQ29" s="145">
        <v>94.1</v>
      </c>
      <c r="CR29" s="146">
        <v>62.4</v>
      </c>
      <c r="CS29" s="148">
        <f t="shared" si="67"/>
        <v>58.718399999999995</v>
      </c>
      <c r="CT29" s="146">
        <v>115</v>
      </c>
      <c r="CU29" s="152">
        <f t="shared" si="68"/>
        <v>1.9585002316139406</v>
      </c>
      <c r="CV29" s="148">
        <f t="shared" si="69"/>
        <v>6.5869999999999997</v>
      </c>
      <c r="CW29" s="148">
        <f t="shared" si="129"/>
        <v>123.98400000000001</v>
      </c>
      <c r="CX29" s="148">
        <f t="shared" si="130"/>
        <v>6.4486730000000003</v>
      </c>
      <c r="CY29" s="148">
        <f t="shared" si="131"/>
        <v>122.49139700000001</v>
      </c>
      <c r="CZ29" s="147">
        <v>1730</v>
      </c>
      <c r="DA29" s="145">
        <v>94.6</v>
      </c>
      <c r="DB29" s="146">
        <v>61.3</v>
      </c>
      <c r="DC29" s="148">
        <f t="shared" si="70"/>
        <v>57.989799999999995</v>
      </c>
      <c r="DD29" s="134">
        <v>115</v>
      </c>
      <c r="DE29" s="152">
        <f t="shared" si="43"/>
        <v>1.9831073740554375</v>
      </c>
      <c r="DF29" s="148">
        <f t="shared" si="71"/>
        <v>6.6219999999999999</v>
      </c>
      <c r="DG29" s="148">
        <f t="shared" si="132"/>
        <v>124.10300000000004</v>
      </c>
      <c r="DH29" s="148">
        <f t="shared" si="133"/>
        <v>6.4829380000000008</v>
      </c>
      <c r="DI29" s="148">
        <f t="shared" si="134"/>
        <v>122.608115</v>
      </c>
      <c r="DJ29" s="147">
        <v>1669</v>
      </c>
      <c r="DK29" s="145">
        <v>94.1</v>
      </c>
      <c r="DL29" s="146">
        <v>62.4</v>
      </c>
      <c r="DM29" s="148">
        <f t="shared" si="72"/>
        <v>58.718399999999995</v>
      </c>
      <c r="DN29" s="146">
        <v>115</v>
      </c>
      <c r="DO29" s="152">
        <f t="shared" si="73"/>
        <v>1.9585002316139406</v>
      </c>
      <c r="DP29" s="148">
        <f t="shared" si="74"/>
        <v>6.5869999999999997</v>
      </c>
      <c r="DQ29" s="148">
        <f t="shared" si="135"/>
        <v>123.98400000000001</v>
      </c>
      <c r="DR29" s="148">
        <f t="shared" si="136"/>
        <v>6.4486730000000003</v>
      </c>
      <c r="DS29" s="148">
        <f t="shared" si="137"/>
        <v>122.49139700000001</v>
      </c>
      <c r="DT29" s="147">
        <v>1730</v>
      </c>
      <c r="DU29" s="145">
        <v>95</v>
      </c>
      <c r="DV29" s="146">
        <v>62.3</v>
      </c>
      <c r="DW29" s="148">
        <f t="shared" si="75"/>
        <v>59.184999999999995</v>
      </c>
      <c r="DX29" s="146">
        <v>115</v>
      </c>
      <c r="DY29" s="152">
        <f t="shared" si="76"/>
        <v>1.9430598969333448</v>
      </c>
      <c r="DZ29" s="148">
        <f t="shared" si="77"/>
        <v>6.6499999999999995</v>
      </c>
      <c r="EA29" s="148">
        <f t="shared" si="138"/>
        <v>134.19000000000005</v>
      </c>
      <c r="EB29" s="148">
        <f t="shared" si="139"/>
        <v>6.5103499999999999</v>
      </c>
      <c r="EC29" s="148">
        <f t="shared" si="140"/>
        <v>132.66344000000001</v>
      </c>
      <c r="ED29" s="149">
        <v>1685</v>
      </c>
      <c r="EE29" s="145">
        <v>96.5</v>
      </c>
      <c r="EF29" s="146">
        <v>63</v>
      </c>
      <c r="EG29" s="148">
        <f t="shared" si="78"/>
        <v>60.794999999999995</v>
      </c>
      <c r="EH29" s="146">
        <v>115</v>
      </c>
      <c r="EI29" s="152">
        <f t="shared" si="79"/>
        <v>1.8916029278723581</v>
      </c>
      <c r="EJ29" s="148">
        <f t="shared" si="80"/>
        <v>6.7549999999999999</v>
      </c>
      <c r="EK29" s="148">
        <f t="shared" si="141"/>
        <v>132.84950000000001</v>
      </c>
      <c r="EL29" s="148">
        <f t="shared" si="142"/>
        <v>6.6131450000000003</v>
      </c>
      <c r="EM29" s="148">
        <f t="shared" si="143"/>
        <v>131.30398050000002</v>
      </c>
      <c r="EN29" s="147">
        <v>1650</v>
      </c>
      <c r="EO29" s="145">
        <v>94.7</v>
      </c>
      <c r="EP29" s="146">
        <v>61.7</v>
      </c>
      <c r="EQ29" s="148">
        <f t="shared" si="81"/>
        <v>58.429900000000004</v>
      </c>
      <c r="ER29" s="146">
        <v>115</v>
      </c>
      <c r="ES29" s="152">
        <f t="shared" si="82"/>
        <v>1.9681704059051957</v>
      </c>
      <c r="ET29" s="148">
        <f t="shared" si="83"/>
        <v>6.6290000000000004</v>
      </c>
      <c r="EU29" s="148">
        <f t="shared" si="144"/>
        <v>133.72800000000001</v>
      </c>
      <c r="EV29" s="148">
        <f t="shared" si="145"/>
        <v>6.4897910000000012</v>
      </c>
      <c r="EW29" s="148">
        <f t="shared" si="146"/>
        <v>132.19843000000003</v>
      </c>
      <c r="EX29" s="149">
        <v>1689</v>
      </c>
      <c r="EY29" s="145"/>
      <c r="EZ29" s="146"/>
      <c r="FA29" s="148">
        <f t="shared" si="84"/>
        <v>0</v>
      </c>
      <c r="FB29" s="146"/>
      <c r="FC29" s="152" t="e">
        <f t="shared" si="85"/>
        <v>#DIV/0!</v>
      </c>
      <c r="FD29" s="148">
        <f t="shared" si="86"/>
        <v>0</v>
      </c>
      <c r="FE29" s="148">
        <f t="shared" si="147"/>
        <v>0</v>
      </c>
      <c r="FF29" s="148">
        <f t="shared" si="148"/>
        <v>0</v>
      </c>
      <c r="FG29" s="148">
        <f t="shared" si="149"/>
        <v>0</v>
      </c>
      <c r="FH29" s="147"/>
      <c r="FI29" s="145"/>
      <c r="FJ29" s="146"/>
      <c r="FK29" s="148">
        <f t="shared" si="87"/>
        <v>0</v>
      </c>
      <c r="FL29" s="146">
        <v>120</v>
      </c>
      <c r="FM29" s="152" t="e">
        <f t="shared" si="88"/>
        <v>#DIV/0!</v>
      </c>
      <c r="FN29" s="148">
        <f t="shared" si="89"/>
        <v>0</v>
      </c>
      <c r="FO29" s="148">
        <f t="shared" si="150"/>
        <v>0</v>
      </c>
      <c r="FP29" s="148">
        <f t="shared" si="151"/>
        <v>0</v>
      </c>
      <c r="FQ29" s="148">
        <f t="shared" si="152"/>
        <v>0</v>
      </c>
      <c r="FR29" s="147"/>
      <c r="FS29" s="145"/>
      <c r="FT29" s="146"/>
      <c r="FU29" s="148">
        <f t="shared" si="90"/>
        <v>0</v>
      </c>
      <c r="FV29" s="146"/>
      <c r="FW29" s="152" t="e">
        <f t="shared" si="91"/>
        <v>#DIV/0!</v>
      </c>
      <c r="FX29" s="148">
        <f t="shared" si="92"/>
        <v>0</v>
      </c>
      <c r="FY29" s="148">
        <f t="shared" si="153"/>
        <v>0</v>
      </c>
      <c r="FZ29" s="148">
        <f t="shared" si="154"/>
        <v>0</v>
      </c>
      <c r="GA29" s="148">
        <f t="shared" si="155"/>
        <v>0</v>
      </c>
      <c r="GB29" s="147"/>
      <c r="GC29" s="145"/>
      <c r="GD29" s="146"/>
      <c r="GE29" s="148">
        <f t="shared" si="93"/>
        <v>0</v>
      </c>
      <c r="GF29" s="146"/>
      <c r="GG29" s="152" t="e">
        <f t="shared" si="94"/>
        <v>#DIV/0!</v>
      </c>
      <c r="GH29" s="148">
        <f t="shared" si="95"/>
        <v>0</v>
      </c>
      <c r="GI29" s="148">
        <f t="shared" si="156"/>
        <v>0</v>
      </c>
      <c r="GJ29" s="148">
        <f t="shared" si="157"/>
        <v>0</v>
      </c>
      <c r="GK29" s="148">
        <f t="shared" si="158"/>
        <v>0</v>
      </c>
      <c r="GL29" s="147"/>
      <c r="GM29" s="145"/>
      <c r="GN29" s="146"/>
      <c r="GO29" s="148">
        <f t="shared" si="96"/>
        <v>0</v>
      </c>
      <c r="GP29" s="146"/>
      <c r="GQ29" s="152" t="e">
        <f t="shared" si="97"/>
        <v>#DIV/0!</v>
      </c>
      <c r="GR29" s="148">
        <f t="shared" si="98"/>
        <v>0</v>
      </c>
      <c r="GS29" s="148">
        <f t="shared" si="159"/>
        <v>0</v>
      </c>
      <c r="GT29" s="148">
        <f t="shared" si="160"/>
        <v>0</v>
      </c>
      <c r="GU29" s="148">
        <f t="shared" si="161"/>
        <v>0</v>
      </c>
      <c r="GV29" s="147"/>
      <c r="GW29" s="145"/>
      <c r="GX29" s="146"/>
      <c r="GY29" s="148">
        <f t="shared" si="99"/>
        <v>0</v>
      </c>
      <c r="GZ29" s="146"/>
      <c r="HA29" s="152" t="e">
        <f t="shared" si="100"/>
        <v>#DIV/0!</v>
      </c>
      <c r="HB29" s="148">
        <f t="shared" si="101"/>
        <v>0</v>
      </c>
      <c r="HC29" s="148">
        <f t="shared" si="162"/>
        <v>0</v>
      </c>
      <c r="HD29" s="148">
        <f t="shared" si="163"/>
        <v>0</v>
      </c>
      <c r="HE29" s="148">
        <f t="shared" si="164"/>
        <v>0</v>
      </c>
      <c r="HF29" s="147"/>
      <c r="HG29" s="145"/>
      <c r="HH29" s="146"/>
      <c r="HI29" s="148"/>
      <c r="HJ29" s="146"/>
      <c r="HK29" s="152"/>
      <c r="HL29" s="148"/>
      <c r="HM29" s="148"/>
      <c r="HN29" s="148"/>
      <c r="HO29" s="148"/>
      <c r="HP29" s="147"/>
      <c r="HQ29" s="145"/>
      <c r="HR29" s="146"/>
      <c r="HS29" s="148"/>
      <c r="HT29" s="146"/>
      <c r="HU29" s="152"/>
      <c r="HV29" s="148"/>
      <c r="HW29" s="148"/>
      <c r="HX29" s="148"/>
      <c r="HY29" s="148"/>
      <c r="HZ29" s="147"/>
      <c r="IA29" s="145"/>
      <c r="IB29" s="146"/>
      <c r="IC29" s="148"/>
      <c r="ID29" s="146"/>
      <c r="IE29" s="152"/>
      <c r="IF29" s="148"/>
      <c r="IG29" s="148"/>
      <c r="IH29" s="148"/>
      <c r="II29" s="148"/>
      <c r="IJ29" s="147"/>
      <c r="IK29" s="145"/>
      <c r="IL29" s="146"/>
      <c r="IM29" s="148"/>
      <c r="IN29" s="146"/>
      <c r="IO29" s="152"/>
      <c r="IP29" s="148"/>
      <c r="IQ29" s="148"/>
      <c r="IR29" s="148"/>
      <c r="IS29" s="148"/>
      <c r="IT29" s="147"/>
      <c r="IU29" s="145"/>
      <c r="IV29" s="146"/>
      <c r="IW29" s="148"/>
      <c r="IX29" s="146"/>
      <c r="IY29" s="152"/>
      <c r="IZ29" s="148"/>
      <c r="JA29" s="148"/>
      <c r="JB29" s="148"/>
      <c r="JC29" s="148"/>
      <c r="JD29" s="147"/>
      <c r="JE29" s="145"/>
      <c r="JG29" s="148"/>
      <c r="JH29" s="146"/>
      <c r="JI29" s="152"/>
      <c r="JJ29" s="148"/>
      <c r="JK29" s="148"/>
      <c r="JL29" s="148"/>
      <c r="JM29" s="148"/>
      <c r="JN29" s="147"/>
      <c r="JO29" s="145"/>
      <c r="JP29" s="146"/>
      <c r="JQ29" s="148"/>
      <c r="JR29" s="146"/>
      <c r="JS29" s="152"/>
      <c r="JT29" s="148"/>
      <c r="JU29" s="148"/>
      <c r="JV29" s="148"/>
      <c r="JW29" s="148"/>
      <c r="JX29" s="147"/>
      <c r="JY29" s="145"/>
      <c r="JZ29" s="146"/>
      <c r="KA29" s="148"/>
      <c r="KB29" s="146"/>
      <c r="KC29" s="152"/>
      <c r="KD29" s="148"/>
      <c r="KE29" s="148"/>
      <c r="KF29" s="148"/>
      <c r="KG29" s="148"/>
      <c r="KH29" s="147"/>
      <c r="KI29" s="145"/>
      <c r="KJ29" s="146"/>
      <c r="KK29" s="148"/>
      <c r="KL29" s="146"/>
      <c r="KM29" s="152"/>
      <c r="KN29" s="148"/>
      <c r="KO29" s="148"/>
      <c r="KP29" s="148"/>
      <c r="KQ29" s="148"/>
      <c r="KR29" s="147"/>
      <c r="KS29" s="145"/>
      <c r="KT29" s="146"/>
      <c r="KU29" s="148"/>
      <c r="KV29" s="146"/>
      <c r="KW29" s="152"/>
      <c r="KX29" s="148"/>
      <c r="KY29" s="148"/>
      <c r="KZ29" s="148"/>
      <c r="LA29" s="148"/>
      <c r="LB29" s="147"/>
      <c r="LC29" s="145"/>
      <c r="LD29" s="146"/>
      <c r="LE29" s="148"/>
      <c r="LF29" s="146"/>
      <c r="LG29" s="152"/>
      <c r="LH29" s="148"/>
      <c r="LI29" s="148"/>
      <c r="LJ29" s="148"/>
      <c r="LK29" s="148"/>
      <c r="LL29" s="147"/>
      <c r="LM29" s="145"/>
      <c r="LN29" s="146"/>
      <c r="LO29" s="148"/>
      <c r="LP29" s="146"/>
      <c r="LQ29" s="152"/>
      <c r="LR29" s="148"/>
      <c r="LS29" s="148"/>
      <c r="LT29" s="148"/>
      <c r="LU29" s="148"/>
      <c r="LV29" s="147"/>
      <c r="LW29" s="145"/>
      <c r="LX29" s="146"/>
      <c r="LY29" s="148"/>
      <c r="LZ29" s="146"/>
      <c r="MA29" s="152"/>
      <c r="MB29" s="148"/>
      <c r="MC29" s="148"/>
      <c r="MD29" s="148"/>
      <c r="ME29" s="148"/>
      <c r="MF29" s="147"/>
      <c r="MG29" s="145"/>
      <c r="MH29" s="146"/>
      <c r="MI29" s="148"/>
      <c r="MJ29" s="146"/>
      <c r="MK29" s="152"/>
      <c r="ML29" s="148"/>
      <c r="MM29" s="148"/>
      <c r="MN29" s="148"/>
      <c r="MO29" s="148"/>
      <c r="MP29" s="147"/>
      <c r="MQ29" s="145"/>
      <c r="MR29" s="146"/>
      <c r="MS29" s="148"/>
      <c r="MT29" s="146"/>
      <c r="MU29" s="152"/>
      <c r="MV29" s="148"/>
      <c r="MW29" s="148"/>
      <c r="MX29" s="148"/>
      <c r="MY29" s="148"/>
      <c r="MZ29" s="147"/>
      <c r="NA29" s="145"/>
      <c r="NB29" s="146"/>
      <c r="NC29" s="148"/>
      <c r="ND29" s="146"/>
      <c r="NE29" s="152"/>
      <c r="NF29" s="148"/>
      <c r="NG29" s="148"/>
      <c r="NH29" s="148"/>
      <c r="NI29" s="148"/>
      <c r="NJ29" s="147"/>
      <c r="NK29" s="145"/>
      <c r="NL29" s="146"/>
      <c r="NM29" s="148"/>
      <c r="NN29" s="146"/>
      <c r="NO29" s="152"/>
      <c r="NP29" s="148"/>
      <c r="NQ29" s="148"/>
      <c r="NR29" s="148"/>
      <c r="NS29" s="148"/>
      <c r="NT29" s="147"/>
      <c r="NU29" s="145"/>
      <c r="NV29" s="146"/>
      <c r="NW29" s="148"/>
      <c r="NX29" s="146"/>
      <c r="NY29" s="152"/>
      <c r="NZ29" s="148"/>
      <c r="OA29" s="148"/>
      <c r="OB29" s="148"/>
      <c r="OC29" s="148"/>
      <c r="OD29" s="147"/>
      <c r="OE29" s="145"/>
      <c r="OF29" s="146"/>
      <c r="OG29" s="148"/>
      <c r="OH29" s="146"/>
      <c r="OI29" s="152"/>
      <c r="OJ29" s="148"/>
      <c r="OK29" s="148"/>
      <c r="OL29" s="148"/>
      <c r="OM29" s="148"/>
      <c r="ON29" s="147"/>
      <c r="OO29" s="145"/>
      <c r="OP29" s="146"/>
      <c r="OQ29" s="148"/>
      <c r="OR29" s="146"/>
      <c r="OS29" s="152"/>
      <c r="OT29" s="148"/>
      <c r="OU29" s="148"/>
      <c r="OV29" s="148"/>
      <c r="OW29" s="148"/>
      <c r="OX29" s="147"/>
      <c r="OY29" s="145"/>
      <c r="OZ29" s="146"/>
      <c r="PA29" s="148"/>
      <c r="PB29" s="146"/>
      <c r="PC29" s="152"/>
      <c r="PD29" s="148"/>
      <c r="PE29" s="148"/>
      <c r="PF29" s="148"/>
      <c r="PG29" s="148"/>
      <c r="PH29" s="147"/>
      <c r="PI29" s="145"/>
      <c r="PJ29" s="146"/>
      <c r="PK29" s="148"/>
      <c r="PL29" s="146"/>
      <c r="PM29" s="152"/>
      <c r="PN29" s="148"/>
      <c r="PO29" s="148"/>
      <c r="PP29" s="148"/>
      <c r="PQ29" s="148"/>
      <c r="PR29" s="147"/>
      <c r="PS29" s="145"/>
      <c r="PT29" s="146"/>
      <c r="PU29" s="148"/>
      <c r="PV29" s="146"/>
      <c r="PW29" s="152"/>
      <c r="PX29" s="148"/>
      <c r="PY29" s="148"/>
      <c r="PZ29" s="148"/>
      <c r="QA29" s="148"/>
      <c r="QB29" s="147"/>
      <c r="QC29" s="145"/>
      <c r="QD29" s="146"/>
      <c r="QE29" s="148"/>
      <c r="QF29" s="146"/>
      <c r="QG29" s="152"/>
      <c r="QH29" s="148"/>
      <c r="QI29" s="148"/>
      <c r="QJ29" s="148"/>
      <c r="QK29" s="148"/>
      <c r="QL29" s="147"/>
      <c r="QM29" s="145"/>
      <c r="QN29" s="146"/>
      <c r="QO29" s="148"/>
      <c r="QP29" s="146"/>
      <c r="QQ29" s="152"/>
      <c r="QR29" s="148"/>
      <c r="QS29" s="148"/>
      <c r="QT29" s="148"/>
      <c r="QU29" s="148"/>
      <c r="QV29" s="147"/>
      <c r="QW29" s="145"/>
    </row>
    <row r="30" spans="1:465" s="138" customFormat="1" x14ac:dyDescent="0.25">
      <c r="A30" s="141"/>
      <c r="B30" s="139">
        <f t="shared" si="37"/>
        <v>41</v>
      </c>
      <c r="C30" s="139">
        <v>0.1</v>
      </c>
      <c r="D30" s="139">
        <f t="shared" si="38"/>
        <v>2.2000000000000006</v>
      </c>
      <c r="E30" s="140">
        <v>94.7</v>
      </c>
      <c r="F30" s="151">
        <v>62.5</v>
      </c>
      <c r="G30" s="151">
        <f t="shared" si="39"/>
        <v>59.187500000000007</v>
      </c>
      <c r="H30" s="141">
        <v>125</v>
      </c>
      <c r="I30" s="150">
        <f t="shared" si="40"/>
        <v>2.1119324181626187</v>
      </c>
      <c r="J30" s="151">
        <f t="shared" si="44"/>
        <v>6.6290000000000004</v>
      </c>
      <c r="K30" s="151">
        <f t="shared" si="102"/>
        <v>132.47499999999999</v>
      </c>
      <c r="L30" s="151">
        <f t="shared" si="103"/>
        <v>6.4831620000000001</v>
      </c>
      <c r="M30" s="151">
        <f t="shared" si="104"/>
        <v>130.82409200000001</v>
      </c>
      <c r="N30" s="142">
        <v>1905</v>
      </c>
      <c r="O30" s="140">
        <v>94.7</v>
      </c>
      <c r="P30" s="151">
        <v>62.5</v>
      </c>
      <c r="Q30" s="151">
        <f t="shared" si="41"/>
        <v>59.187500000000007</v>
      </c>
      <c r="R30" s="141">
        <v>125</v>
      </c>
      <c r="S30" s="150">
        <f t="shared" si="42"/>
        <v>2.1119324181626187</v>
      </c>
      <c r="T30" s="151">
        <f t="shared" si="45"/>
        <v>6.6290000000000004</v>
      </c>
      <c r="U30" s="151">
        <f t="shared" si="105"/>
        <v>132.47499999999999</v>
      </c>
      <c r="V30" s="151">
        <f t="shared" si="106"/>
        <v>6.4831620000000001</v>
      </c>
      <c r="W30" s="151">
        <f t="shared" si="107"/>
        <v>130.82409200000001</v>
      </c>
      <c r="X30" s="142">
        <v>1905</v>
      </c>
      <c r="Y30" s="140">
        <v>93.6</v>
      </c>
      <c r="Z30" s="141">
        <v>63.7</v>
      </c>
      <c r="AA30" s="151">
        <f t="shared" si="46"/>
        <v>59.623199999999997</v>
      </c>
      <c r="AB30" s="141">
        <v>125</v>
      </c>
      <c r="AC30" s="150">
        <f t="shared" si="47"/>
        <v>2.096499349246602</v>
      </c>
      <c r="AD30" s="151">
        <f t="shared" si="48"/>
        <v>6.5519999999999996</v>
      </c>
      <c r="AE30" s="151">
        <f t="shared" si="108"/>
        <v>131.82399999999998</v>
      </c>
      <c r="AF30" s="151">
        <f t="shared" si="109"/>
        <v>6.4078559999999998</v>
      </c>
      <c r="AG30" s="151">
        <f t="shared" si="110"/>
        <v>130.18474700000002</v>
      </c>
      <c r="AH30" s="142">
        <v>1949</v>
      </c>
      <c r="AI30" s="140">
        <v>93.3</v>
      </c>
      <c r="AJ30" s="141">
        <v>63.3</v>
      </c>
      <c r="AK30" s="151">
        <f t="shared" si="49"/>
        <v>59.058899999999994</v>
      </c>
      <c r="AL30" s="141">
        <v>125</v>
      </c>
      <c r="AM30" s="150">
        <f t="shared" si="50"/>
        <v>2.116531124013485</v>
      </c>
      <c r="AN30" s="151">
        <f t="shared" si="51"/>
        <v>6.5309999999999997</v>
      </c>
      <c r="AO30" s="151">
        <f t="shared" si="111"/>
        <v>138.55799999999999</v>
      </c>
      <c r="AP30" s="151">
        <f t="shared" si="112"/>
        <v>6.3873179999999996</v>
      </c>
      <c r="AQ30" s="151">
        <f t="shared" si="113"/>
        <v>136.89956699999999</v>
      </c>
      <c r="AR30" s="143">
        <v>1915</v>
      </c>
      <c r="AS30" s="140">
        <v>93.3</v>
      </c>
      <c r="AT30" s="141">
        <v>63.4</v>
      </c>
      <c r="AU30" s="151">
        <f t="shared" si="52"/>
        <v>59.152199999999993</v>
      </c>
      <c r="AV30" s="141">
        <v>125</v>
      </c>
      <c r="AW30" s="150">
        <f t="shared" si="53"/>
        <v>2.1131927468462712</v>
      </c>
      <c r="AX30" s="151">
        <f t="shared" si="54"/>
        <v>6.5309999999999997</v>
      </c>
      <c r="AY30" s="151">
        <f t="shared" si="114"/>
        <v>138.04</v>
      </c>
      <c r="AZ30" s="151">
        <f t="shared" si="115"/>
        <v>6.3873179999999996</v>
      </c>
      <c r="BA30" s="151">
        <f t="shared" si="116"/>
        <v>136.38425500000002</v>
      </c>
      <c r="BB30" s="143">
        <v>1915</v>
      </c>
      <c r="BC30" s="140">
        <v>92</v>
      </c>
      <c r="BD30" s="141">
        <v>62.399999618530273</v>
      </c>
      <c r="BE30" s="151">
        <f t="shared" si="55"/>
        <v>57.407999649047852</v>
      </c>
      <c r="BF30" s="141">
        <v>125</v>
      </c>
      <c r="BG30" s="150">
        <f t="shared" si="56"/>
        <v>2.1773968917949085</v>
      </c>
      <c r="BH30" s="151">
        <f t="shared" si="57"/>
        <v>6.44</v>
      </c>
      <c r="BI30" s="151">
        <f t="shared" si="117"/>
        <v>141.12</v>
      </c>
      <c r="BJ30" s="151">
        <f t="shared" si="118"/>
        <v>6.2983200000000004</v>
      </c>
      <c r="BK30" s="151">
        <f t="shared" si="119"/>
        <v>139.46334499999998</v>
      </c>
      <c r="BL30" s="142">
        <v>1930.0000071525574</v>
      </c>
      <c r="BM30" s="140">
        <v>94</v>
      </c>
      <c r="BN30" s="141">
        <v>63.6</v>
      </c>
      <c r="BO30" s="151">
        <f t="shared" si="58"/>
        <v>59.783999999999999</v>
      </c>
      <c r="BP30" s="141">
        <v>125</v>
      </c>
      <c r="BQ30" s="150">
        <f t="shared" si="59"/>
        <v>2.0908604308845176</v>
      </c>
      <c r="BR30" s="151">
        <f t="shared" si="60"/>
        <v>6.58</v>
      </c>
      <c r="BS30" s="151">
        <f t="shared" si="120"/>
        <v>133.28</v>
      </c>
      <c r="BT30" s="151">
        <f t="shared" si="121"/>
        <v>6.4352400000000003</v>
      </c>
      <c r="BU30" s="151">
        <f t="shared" si="122"/>
        <v>131.63143000000002</v>
      </c>
      <c r="BV30" s="143">
        <v>1845</v>
      </c>
      <c r="BW30" s="140">
        <v>92.4</v>
      </c>
      <c r="BX30" s="141">
        <v>63.3</v>
      </c>
      <c r="BY30" s="151">
        <f t="shared" si="61"/>
        <v>58.489199999999997</v>
      </c>
      <c r="BZ30" s="141">
        <v>125</v>
      </c>
      <c r="CA30" s="150">
        <f t="shared" si="62"/>
        <v>2.1371466869097202</v>
      </c>
      <c r="CB30" s="151">
        <f t="shared" si="63"/>
        <v>6.468</v>
      </c>
      <c r="CC30" s="151">
        <f t="shared" si="123"/>
        <v>139.18799999999996</v>
      </c>
      <c r="CD30" s="151">
        <f t="shared" si="124"/>
        <v>6.325704</v>
      </c>
      <c r="CE30" s="151">
        <f t="shared" si="125"/>
        <v>137.53025999999997</v>
      </c>
      <c r="CF30" s="142">
        <v>1898</v>
      </c>
      <c r="CG30" s="140">
        <v>94.2</v>
      </c>
      <c r="CH30" s="141">
        <v>60.9</v>
      </c>
      <c r="CI30" s="151">
        <f t="shared" si="64"/>
        <v>57.367800000000003</v>
      </c>
      <c r="CJ30" s="141">
        <v>125</v>
      </c>
      <c r="CK30" s="150">
        <f t="shared" si="65"/>
        <v>2.1789226709059784</v>
      </c>
      <c r="CL30" s="151">
        <f t="shared" si="66"/>
        <v>6.5940000000000003</v>
      </c>
      <c r="CM30" s="151">
        <f t="shared" si="126"/>
        <v>143.619</v>
      </c>
      <c r="CN30" s="151">
        <f t="shared" si="127"/>
        <v>6.4489320000000001</v>
      </c>
      <c r="CO30" s="151">
        <f t="shared" si="128"/>
        <v>141.93552100000005</v>
      </c>
      <c r="CP30" s="142">
        <v>1930</v>
      </c>
      <c r="CQ30" s="140">
        <v>93.9</v>
      </c>
      <c r="CR30" s="141">
        <v>62.6</v>
      </c>
      <c r="CS30" s="151">
        <f t="shared" si="67"/>
        <v>58.781400000000005</v>
      </c>
      <c r="CT30" s="141">
        <v>115</v>
      </c>
      <c r="CU30" s="150">
        <f t="shared" si="68"/>
        <v>1.956401174521192</v>
      </c>
      <c r="CV30" s="151">
        <f t="shared" si="69"/>
        <v>6.5730000000000004</v>
      </c>
      <c r="CW30" s="151">
        <f t="shared" si="129"/>
        <v>130.55700000000002</v>
      </c>
      <c r="CX30" s="151">
        <f t="shared" si="130"/>
        <v>6.4283939999999999</v>
      </c>
      <c r="CY30" s="151">
        <f t="shared" si="131"/>
        <v>128.919791</v>
      </c>
      <c r="CZ30" s="142">
        <v>1733</v>
      </c>
      <c r="DA30" s="140">
        <v>94.5</v>
      </c>
      <c r="DB30" s="141">
        <v>61.5</v>
      </c>
      <c r="DC30" s="151">
        <f t="shared" si="70"/>
        <v>58.1175</v>
      </c>
      <c r="DD30" s="138">
        <v>115</v>
      </c>
      <c r="DE30" s="150">
        <f t="shared" si="43"/>
        <v>1.978749946229621</v>
      </c>
      <c r="DF30" s="151">
        <f t="shared" si="71"/>
        <v>6.6149999999999993</v>
      </c>
      <c r="DG30" s="151">
        <f t="shared" si="132"/>
        <v>130.71800000000005</v>
      </c>
      <c r="DH30" s="151">
        <f t="shared" si="133"/>
        <v>6.4694699999999994</v>
      </c>
      <c r="DI30" s="151">
        <f t="shared" si="134"/>
        <v>129.077585</v>
      </c>
      <c r="DJ30" s="142">
        <v>1671</v>
      </c>
      <c r="DK30" s="140">
        <v>93.9</v>
      </c>
      <c r="DL30" s="141">
        <v>62.6</v>
      </c>
      <c r="DM30" s="151">
        <f t="shared" si="72"/>
        <v>58.781400000000005</v>
      </c>
      <c r="DN30" s="141">
        <v>115</v>
      </c>
      <c r="DO30" s="150">
        <f t="shared" si="73"/>
        <v>1.956401174521192</v>
      </c>
      <c r="DP30" s="151">
        <f t="shared" si="74"/>
        <v>6.5730000000000004</v>
      </c>
      <c r="DQ30" s="151">
        <f t="shared" si="135"/>
        <v>130.55700000000002</v>
      </c>
      <c r="DR30" s="151">
        <f t="shared" si="136"/>
        <v>6.4283939999999999</v>
      </c>
      <c r="DS30" s="151">
        <f t="shared" si="137"/>
        <v>128.919791</v>
      </c>
      <c r="DT30" s="142">
        <v>1733</v>
      </c>
      <c r="DU30" s="140">
        <v>95</v>
      </c>
      <c r="DV30" s="141">
        <v>62.5</v>
      </c>
      <c r="DW30" s="151">
        <f t="shared" si="75"/>
        <v>59.375</v>
      </c>
      <c r="DX30" s="141">
        <v>115</v>
      </c>
      <c r="DY30" s="150">
        <f t="shared" si="76"/>
        <v>1.9368421052631579</v>
      </c>
      <c r="DZ30" s="151">
        <f t="shared" si="77"/>
        <v>6.6499999999999995</v>
      </c>
      <c r="EA30" s="151">
        <f t="shared" si="138"/>
        <v>140.84000000000006</v>
      </c>
      <c r="EB30" s="151">
        <f t="shared" si="139"/>
        <v>6.5036999999999994</v>
      </c>
      <c r="EC30" s="151">
        <f t="shared" si="140"/>
        <v>139.16714000000002</v>
      </c>
      <c r="ED30" s="143">
        <v>1686</v>
      </c>
      <c r="EE30" s="140">
        <v>96.4</v>
      </c>
      <c r="EF30" s="141">
        <v>63.2</v>
      </c>
      <c r="EG30" s="151">
        <f t="shared" si="78"/>
        <v>60.924800000000005</v>
      </c>
      <c r="EH30" s="141">
        <v>115</v>
      </c>
      <c r="EI30" s="150">
        <f t="shared" si="79"/>
        <v>1.8875728767267186</v>
      </c>
      <c r="EJ30" s="151">
        <f t="shared" si="80"/>
        <v>6.7480000000000002</v>
      </c>
      <c r="EK30" s="151">
        <f t="shared" si="141"/>
        <v>139.5975</v>
      </c>
      <c r="EL30" s="151">
        <f t="shared" si="142"/>
        <v>6.5995439999999999</v>
      </c>
      <c r="EM30" s="151">
        <f t="shared" si="143"/>
        <v>137.90352450000003</v>
      </c>
      <c r="EN30" s="142">
        <v>1650</v>
      </c>
      <c r="EO30" s="140">
        <v>94.5</v>
      </c>
      <c r="EP30" s="141">
        <v>61.9</v>
      </c>
      <c r="EQ30" s="151">
        <f t="shared" si="81"/>
        <v>58.495499999999993</v>
      </c>
      <c r="ER30" s="141">
        <v>115</v>
      </c>
      <c r="ES30" s="150">
        <f t="shared" si="82"/>
        <v>1.9659631937499469</v>
      </c>
      <c r="ET30" s="151">
        <f t="shared" si="83"/>
        <v>6.6149999999999993</v>
      </c>
      <c r="EU30" s="151">
        <f t="shared" si="144"/>
        <v>140.34300000000002</v>
      </c>
      <c r="EV30" s="151">
        <f t="shared" si="145"/>
        <v>6.4694699999999994</v>
      </c>
      <c r="EW30" s="151">
        <f t="shared" si="146"/>
        <v>138.66790000000003</v>
      </c>
      <c r="EX30" s="143">
        <v>1693</v>
      </c>
      <c r="EY30" s="140"/>
      <c r="EZ30" s="141"/>
      <c r="FA30" s="151">
        <f t="shared" si="84"/>
        <v>0</v>
      </c>
      <c r="FB30" s="141"/>
      <c r="FC30" s="150" t="e">
        <f t="shared" si="85"/>
        <v>#DIV/0!</v>
      </c>
      <c r="FD30" s="151">
        <f t="shared" si="86"/>
        <v>0</v>
      </c>
      <c r="FE30" s="151">
        <f t="shared" si="147"/>
        <v>0</v>
      </c>
      <c r="FF30" s="151">
        <f t="shared" si="148"/>
        <v>0</v>
      </c>
      <c r="FG30" s="151">
        <f t="shared" si="149"/>
        <v>0</v>
      </c>
      <c r="FH30" s="142"/>
      <c r="FI30" s="140"/>
      <c r="FJ30" s="141"/>
      <c r="FK30" s="151">
        <f t="shared" si="87"/>
        <v>0</v>
      </c>
      <c r="FL30" s="141">
        <v>120</v>
      </c>
      <c r="FM30" s="150" t="e">
        <f t="shared" si="88"/>
        <v>#DIV/0!</v>
      </c>
      <c r="FN30" s="151">
        <f t="shared" si="89"/>
        <v>0</v>
      </c>
      <c r="FO30" s="151">
        <f t="shared" si="150"/>
        <v>0</v>
      </c>
      <c r="FP30" s="151">
        <f t="shared" si="151"/>
        <v>0</v>
      </c>
      <c r="FQ30" s="151">
        <f t="shared" si="152"/>
        <v>0</v>
      </c>
      <c r="FR30" s="142"/>
      <c r="FS30" s="140"/>
      <c r="FT30" s="141"/>
      <c r="FU30" s="151">
        <f t="shared" si="90"/>
        <v>0</v>
      </c>
      <c r="FV30" s="141"/>
      <c r="FW30" s="150" t="e">
        <f t="shared" si="91"/>
        <v>#DIV/0!</v>
      </c>
      <c r="FX30" s="151">
        <f t="shared" si="92"/>
        <v>0</v>
      </c>
      <c r="FY30" s="151">
        <f t="shared" si="153"/>
        <v>0</v>
      </c>
      <c r="FZ30" s="151">
        <f t="shared" si="154"/>
        <v>0</v>
      </c>
      <c r="GA30" s="151">
        <f t="shared" si="155"/>
        <v>0</v>
      </c>
      <c r="GB30" s="142"/>
      <c r="GC30" s="140"/>
      <c r="GD30" s="141"/>
      <c r="GE30" s="151">
        <f t="shared" si="93"/>
        <v>0</v>
      </c>
      <c r="GF30" s="141"/>
      <c r="GG30" s="150" t="e">
        <f t="shared" si="94"/>
        <v>#DIV/0!</v>
      </c>
      <c r="GH30" s="151">
        <f t="shared" si="95"/>
        <v>0</v>
      </c>
      <c r="GI30" s="151">
        <f t="shared" si="156"/>
        <v>0</v>
      </c>
      <c r="GJ30" s="151">
        <f t="shared" si="157"/>
        <v>0</v>
      </c>
      <c r="GK30" s="151">
        <f t="shared" si="158"/>
        <v>0</v>
      </c>
      <c r="GL30" s="142"/>
      <c r="GM30" s="140"/>
      <c r="GN30" s="141"/>
      <c r="GO30" s="151">
        <f t="shared" si="96"/>
        <v>0</v>
      </c>
      <c r="GP30" s="141"/>
      <c r="GQ30" s="150" t="e">
        <f t="shared" si="97"/>
        <v>#DIV/0!</v>
      </c>
      <c r="GR30" s="151">
        <f t="shared" si="98"/>
        <v>0</v>
      </c>
      <c r="GS30" s="151">
        <f t="shared" si="159"/>
        <v>0</v>
      </c>
      <c r="GT30" s="151">
        <f t="shared" si="160"/>
        <v>0</v>
      </c>
      <c r="GU30" s="151">
        <f t="shared" si="161"/>
        <v>0</v>
      </c>
      <c r="GV30" s="142"/>
      <c r="GW30" s="140"/>
      <c r="GX30" s="141"/>
      <c r="GY30" s="151">
        <f t="shared" si="99"/>
        <v>0</v>
      </c>
      <c r="GZ30" s="141"/>
      <c r="HA30" s="150" t="e">
        <f t="shared" si="100"/>
        <v>#DIV/0!</v>
      </c>
      <c r="HB30" s="151">
        <f t="shared" si="101"/>
        <v>0</v>
      </c>
      <c r="HC30" s="151">
        <f t="shared" si="162"/>
        <v>0</v>
      </c>
      <c r="HD30" s="151">
        <f t="shared" si="163"/>
        <v>0</v>
      </c>
      <c r="HE30" s="151">
        <f t="shared" si="164"/>
        <v>0</v>
      </c>
      <c r="HF30" s="142"/>
      <c r="HG30" s="140"/>
      <c r="HH30" s="141"/>
      <c r="HI30" s="151"/>
      <c r="HJ30" s="141"/>
      <c r="HK30" s="150"/>
      <c r="HL30" s="151"/>
      <c r="HM30" s="151"/>
      <c r="HN30" s="151"/>
      <c r="HO30" s="151"/>
      <c r="HP30" s="142"/>
      <c r="HQ30" s="140"/>
      <c r="HR30" s="141"/>
      <c r="HS30" s="151"/>
      <c r="HT30" s="141"/>
      <c r="HU30" s="150"/>
      <c r="HV30" s="151"/>
      <c r="HW30" s="151"/>
      <c r="HX30" s="151"/>
      <c r="HY30" s="151"/>
      <c r="HZ30" s="142"/>
      <c r="IA30" s="140"/>
      <c r="IB30" s="141"/>
      <c r="IC30" s="151"/>
      <c r="ID30" s="141"/>
      <c r="IE30" s="150"/>
      <c r="IF30" s="151"/>
      <c r="IG30" s="151"/>
      <c r="IH30" s="151"/>
      <c r="II30" s="151"/>
      <c r="IJ30" s="142"/>
      <c r="IK30" s="140"/>
      <c r="IL30" s="141"/>
      <c r="IM30" s="151"/>
      <c r="IN30" s="141"/>
      <c r="IO30" s="150"/>
      <c r="IP30" s="151"/>
      <c r="IQ30" s="151"/>
      <c r="IR30" s="151"/>
      <c r="IS30" s="151"/>
      <c r="IT30" s="142"/>
      <c r="IU30" s="140"/>
      <c r="IV30" s="141"/>
      <c r="IW30" s="151"/>
      <c r="IX30" s="141"/>
      <c r="IY30" s="150"/>
      <c r="IZ30" s="151"/>
      <c r="JA30" s="151"/>
      <c r="JB30" s="151"/>
      <c r="JC30" s="151"/>
      <c r="JD30" s="142"/>
      <c r="JE30" s="140"/>
      <c r="JG30" s="151"/>
      <c r="JH30" s="141"/>
      <c r="JI30" s="150"/>
      <c r="JJ30" s="151"/>
      <c r="JK30" s="151"/>
      <c r="JL30" s="151"/>
      <c r="JM30" s="151"/>
      <c r="JN30" s="142"/>
      <c r="JO30" s="140"/>
      <c r="JP30" s="141"/>
      <c r="JQ30" s="151"/>
      <c r="JR30" s="141"/>
      <c r="JS30" s="150"/>
      <c r="JT30" s="151"/>
      <c r="JU30" s="151"/>
      <c r="JV30" s="151"/>
      <c r="JW30" s="151"/>
      <c r="JX30" s="142"/>
      <c r="JY30" s="140"/>
      <c r="JZ30" s="141"/>
      <c r="KA30" s="151"/>
      <c r="KB30" s="141"/>
      <c r="KC30" s="150"/>
      <c r="KD30" s="151"/>
      <c r="KE30" s="151"/>
      <c r="KF30" s="151"/>
      <c r="KG30" s="151"/>
      <c r="KH30" s="142"/>
      <c r="KI30" s="140"/>
      <c r="KJ30" s="141"/>
      <c r="KK30" s="151"/>
      <c r="KL30" s="141"/>
      <c r="KM30" s="150"/>
      <c r="KN30" s="151"/>
      <c r="KO30" s="151"/>
      <c r="KP30" s="151"/>
      <c r="KQ30" s="151"/>
      <c r="KR30" s="142"/>
      <c r="KS30" s="140"/>
      <c r="KT30" s="141"/>
      <c r="KU30" s="151"/>
      <c r="KV30" s="141"/>
      <c r="KW30" s="150"/>
      <c r="KX30" s="151"/>
      <c r="KY30" s="151"/>
      <c r="KZ30" s="151"/>
      <c r="LA30" s="151"/>
      <c r="LB30" s="142"/>
      <c r="LC30" s="140"/>
      <c r="LD30" s="141"/>
      <c r="LE30" s="151"/>
      <c r="LF30" s="141"/>
      <c r="LG30" s="150"/>
      <c r="LH30" s="151"/>
      <c r="LI30" s="151"/>
      <c r="LJ30" s="151"/>
      <c r="LK30" s="151"/>
      <c r="LL30" s="142"/>
      <c r="LM30" s="140"/>
      <c r="LN30" s="141"/>
      <c r="LO30" s="151"/>
      <c r="LP30" s="141"/>
      <c r="LQ30" s="150"/>
      <c r="LR30" s="151"/>
      <c r="LS30" s="151"/>
      <c r="LT30" s="151"/>
      <c r="LU30" s="151"/>
      <c r="LV30" s="142"/>
      <c r="LW30" s="140"/>
      <c r="LX30" s="141"/>
      <c r="LY30" s="151"/>
      <c r="LZ30" s="141"/>
      <c r="MA30" s="150"/>
      <c r="MB30" s="151"/>
      <c r="MC30" s="151"/>
      <c r="MD30" s="151"/>
      <c r="ME30" s="151"/>
      <c r="MF30" s="142"/>
      <c r="MG30" s="140"/>
      <c r="MH30" s="141"/>
      <c r="MI30" s="151"/>
      <c r="MJ30" s="141"/>
      <c r="MK30" s="150"/>
      <c r="ML30" s="151"/>
      <c r="MM30" s="151"/>
      <c r="MN30" s="151"/>
      <c r="MO30" s="151"/>
      <c r="MP30" s="142"/>
      <c r="MQ30" s="140"/>
      <c r="MR30" s="141"/>
      <c r="MS30" s="151"/>
      <c r="MT30" s="141"/>
      <c r="MU30" s="150"/>
      <c r="MV30" s="151"/>
      <c r="MW30" s="151"/>
      <c r="MX30" s="151"/>
      <c r="MY30" s="151"/>
      <c r="MZ30" s="142"/>
      <c r="NA30" s="140"/>
      <c r="NB30" s="141"/>
      <c r="NC30" s="151"/>
      <c r="ND30" s="141"/>
      <c r="NE30" s="150"/>
      <c r="NF30" s="151"/>
      <c r="NG30" s="151"/>
      <c r="NH30" s="151"/>
      <c r="NI30" s="151"/>
      <c r="NJ30" s="142"/>
      <c r="NK30" s="140"/>
      <c r="NL30" s="141"/>
      <c r="NM30" s="151"/>
      <c r="NN30" s="141"/>
      <c r="NO30" s="150"/>
      <c r="NP30" s="151"/>
      <c r="NQ30" s="151"/>
      <c r="NR30" s="151"/>
      <c r="NS30" s="151"/>
      <c r="NT30" s="142"/>
      <c r="NU30" s="140"/>
      <c r="NV30" s="141"/>
      <c r="NW30" s="151"/>
      <c r="NX30" s="141"/>
      <c r="NY30" s="150"/>
      <c r="NZ30" s="151"/>
      <c r="OA30" s="151"/>
      <c r="OB30" s="151"/>
      <c r="OC30" s="151"/>
      <c r="OD30" s="142"/>
      <c r="OE30" s="140"/>
      <c r="OF30" s="141"/>
      <c r="OG30" s="151"/>
      <c r="OH30" s="141"/>
      <c r="OI30" s="150"/>
      <c r="OJ30" s="151"/>
      <c r="OK30" s="151"/>
      <c r="OL30" s="151"/>
      <c r="OM30" s="151"/>
      <c r="ON30" s="142"/>
      <c r="OO30" s="140"/>
      <c r="OP30" s="141"/>
      <c r="OQ30" s="151"/>
      <c r="OR30" s="141"/>
      <c r="OS30" s="150"/>
      <c r="OT30" s="151"/>
      <c r="OU30" s="151"/>
      <c r="OV30" s="151"/>
      <c r="OW30" s="151"/>
      <c r="OX30" s="142"/>
      <c r="OY30" s="140"/>
      <c r="OZ30" s="141"/>
      <c r="PA30" s="151"/>
      <c r="PB30" s="141"/>
      <c r="PC30" s="150"/>
      <c r="PD30" s="151"/>
      <c r="PE30" s="151"/>
      <c r="PF30" s="151"/>
      <c r="PG30" s="151"/>
      <c r="PH30" s="142"/>
      <c r="PI30" s="140"/>
      <c r="PJ30" s="141"/>
      <c r="PK30" s="151"/>
      <c r="PL30" s="141"/>
      <c r="PM30" s="150"/>
      <c r="PN30" s="151"/>
      <c r="PO30" s="151"/>
      <c r="PP30" s="151"/>
      <c r="PQ30" s="151"/>
      <c r="PR30" s="142"/>
      <c r="PS30" s="140"/>
      <c r="PT30" s="141"/>
      <c r="PU30" s="151"/>
      <c r="PV30" s="141"/>
      <c r="PW30" s="150"/>
      <c r="PX30" s="151"/>
      <c r="PY30" s="151"/>
      <c r="PZ30" s="151"/>
      <c r="QA30" s="151"/>
      <c r="QB30" s="142"/>
      <c r="QC30" s="140"/>
      <c r="QD30" s="141"/>
      <c r="QE30" s="151"/>
      <c r="QF30" s="141"/>
      <c r="QG30" s="150"/>
      <c r="QH30" s="151"/>
      <c r="QI30" s="151"/>
      <c r="QJ30" s="151"/>
      <c r="QK30" s="151"/>
      <c r="QL30" s="142"/>
      <c r="QM30" s="140"/>
      <c r="QN30" s="141"/>
      <c r="QO30" s="151"/>
      <c r="QP30" s="141"/>
      <c r="QQ30" s="150"/>
      <c r="QR30" s="151"/>
      <c r="QS30" s="151"/>
      <c r="QT30" s="151"/>
      <c r="QU30" s="151"/>
      <c r="QV30" s="142"/>
      <c r="QW30" s="140"/>
    </row>
    <row r="31" spans="1:465" s="134" customFormat="1" x14ac:dyDescent="0.25">
      <c r="A31" s="146"/>
      <c r="B31" s="144">
        <f t="shared" si="37"/>
        <v>42</v>
      </c>
      <c r="C31" s="144">
        <v>0.1</v>
      </c>
      <c r="D31" s="144">
        <f t="shared" si="38"/>
        <v>2.3000000000000007</v>
      </c>
      <c r="E31" s="145">
        <v>94.6</v>
      </c>
      <c r="F31" s="148">
        <v>62.7</v>
      </c>
      <c r="G31" s="148">
        <f t="shared" si="39"/>
        <v>59.3142</v>
      </c>
      <c r="H31" s="146">
        <v>125</v>
      </c>
      <c r="I31" s="152">
        <f t="shared" si="40"/>
        <v>2.1074211571596684</v>
      </c>
      <c r="J31" s="148">
        <f t="shared" si="44"/>
        <v>6.6219999999999999</v>
      </c>
      <c r="K31" s="148">
        <f t="shared" si="102"/>
        <v>139.09699999999998</v>
      </c>
      <c r="L31" s="148">
        <f t="shared" si="103"/>
        <v>6.4696939999999996</v>
      </c>
      <c r="M31" s="148">
        <f t="shared" si="104"/>
        <v>137.29378600000001</v>
      </c>
      <c r="N31" s="147">
        <v>1908</v>
      </c>
      <c r="O31" s="145">
        <v>94.6</v>
      </c>
      <c r="P31" s="148">
        <v>62.7</v>
      </c>
      <c r="Q31" s="148">
        <f t="shared" si="41"/>
        <v>59.3142</v>
      </c>
      <c r="R31" s="146">
        <v>125</v>
      </c>
      <c r="S31" s="152">
        <f t="shared" si="42"/>
        <v>2.1074211571596684</v>
      </c>
      <c r="T31" s="148">
        <f t="shared" si="45"/>
        <v>6.6219999999999999</v>
      </c>
      <c r="U31" s="148">
        <f t="shared" si="105"/>
        <v>139.09699999999998</v>
      </c>
      <c r="V31" s="148">
        <f t="shared" si="106"/>
        <v>6.4696939999999996</v>
      </c>
      <c r="W31" s="148">
        <f t="shared" si="107"/>
        <v>137.29378600000001</v>
      </c>
      <c r="X31" s="147">
        <v>1908</v>
      </c>
      <c r="Y31" s="145">
        <v>93.4</v>
      </c>
      <c r="Z31" s="146">
        <v>63.9</v>
      </c>
      <c r="AA31" s="148">
        <f t="shared" si="46"/>
        <v>59.682600000000001</v>
      </c>
      <c r="AB31" s="146">
        <v>125</v>
      </c>
      <c r="AC31" s="152">
        <f t="shared" si="47"/>
        <v>2.0944127769232574</v>
      </c>
      <c r="AD31" s="148">
        <f t="shared" si="48"/>
        <v>6.5380000000000003</v>
      </c>
      <c r="AE31" s="148">
        <f t="shared" si="108"/>
        <v>138.36199999999999</v>
      </c>
      <c r="AF31" s="148">
        <f t="shared" si="109"/>
        <v>6.387626</v>
      </c>
      <c r="AG31" s="148">
        <f t="shared" si="110"/>
        <v>136.57237300000003</v>
      </c>
      <c r="AH31" s="147">
        <v>1952</v>
      </c>
      <c r="AI31" s="145">
        <v>93</v>
      </c>
      <c r="AJ31" s="146">
        <v>63.4</v>
      </c>
      <c r="AK31" s="148">
        <f t="shared" si="49"/>
        <v>58.962000000000003</v>
      </c>
      <c r="AL31" s="146">
        <v>125</v>
      </c>
      <c r="AM31" s="152">
        <f t="shared" si="50"/>
        <v>2.1200094976425494</v>
      </c>
      <c r="AN31" s="148">
        <f t="shared" si="51"/>
        <v>6.5100000000000007</v>
      </c>
      <c r="AO31" s="148">
        <f t="shared" si="111"/>
        <v>145.06799999999998</v>
      </c>
      <c r="AP31" s="148">
        <f t="shared" si="112"/>
        <v>6.3602700000000008</v>
      </c>
      <c r="AQ31" s="148">
        <f t="shared" si="113"/>
        <v>143.259837</v>
      </c>
      <c r="AR31" s="149">
        <v>1919</v>
      </c>
      <c r="AS31" s="145">
        <v>93.1</v>
      </c>
      <c r="AT31" s="146">
        <v>63.5</v>
      </c>
      <c r="AU31" s="148">
        <f t="shared" si="52"/>
        <v>59.118499999999997</v>
      </c>
      <c r="AV31" s="146">
        <v>125</v>
      </c>
      <c r="AW31" s="152">
        <f t="shared" si="53"/>
        <v>2.1143973544660302</v>
      </c>
      <c r="AX31" s="148">
        <f t="shared" si="54"/>
        <v>6.5169999999999995</v>
      </c>
      <c r="AY31" s="148">
        <f t="shared" si="114"/>
        <v>144.55699999999999</v>
      </c>
      <c r="AZ31" s="148">
        <f t="shared" si="115"/>
        <v>6.3671089999999992</v>
      </c>
      <c r="BA31" s="148">
        <f t="shared" si="116"/>
        <v>142.75136400000002</v>
      </c>
      <c r="BB31" s="149">
        <v>1919</v>
      </c>
      <c r="BC31" s="145">
        <v>91.5</v>
      </c>
      <c r="BD31" s="146">
        <v>62.600000381469727</v>
      </c>
      <c r="BE31" s="148">
        <f t="shared" si="55"/>
        <v>57.2790003490448</v>
      </c>
      <c r="BF31" s="146">
        <v>125</v>
      </c>
      <c r="BG31" s="152">
        <f t="shared" si="56"/>
        <v>2.182300655358496</v>
      </c>
      <c r="BH31" s="148">
        <f t="shared" si="57"/>
        <v>6.4050000000000002</v>
      </c>
      <c r="BI31" s="148">
        <f t="shared" si="117"/>
        <v>147.52500000000001</v>
      </c>
      <c r="BJ31" s="148">
        <f t="shared" si="118"/>
        <v>6.2576850000000004</v>
      </c>
      <c r="BK31" s="148">
        <f t="shared" si="119"/>
        <v>145.72102999999998</v>
      </c>
      <c r="BL31" s="147">
        <v>1939.9999976158142</v>
      </c>
      <c r="BM31" s="145">
        <v>93</v>
      </c>
      <c r="BN31" s="146">
        <v>63.7</v>
      </c>
      <c r="BO31" s="148">
        <f t="shared" si="58"/>
        <v>59.241000000000007</v>
      </c>
      <c r="BP31" s="146">
        <v>125</v>
      </c>
      <c r="BQ31" s="152">
        <f t="shared" si="59"/>
        <v>2.1100251514998059</v>
      </c>
      <c r="BR31" s="148">
        <f t="shared" si="60"/>
        <v>6.5100000000000007</v>
      </c>
      <c r="BS31" s="148">
        <f t="shared" si="120"/>
        <v>139.79</v>
      </c>
      <c r="BT31" s="148">
        <f t="shared" si="121"/>
        <v>6.3602700000000008</v>
      </c>
      <c r="BU31" s="148">
        <f t="shared" si="122"/>
        <v>137.99170000000004</v>
      </c>
      <c r="BV31" s="149">
        <v>1845</v>
      </c>
      <c r="BW31" s="145">
        <v>92.1</v>
      </c>
      <c r="BX31" s="146">
        <v>63.4</v>
      </c>
      <c r="BY31" s="148">
        <f t="shared" si="61"/>
        <v>58.391399999999997</v>
      </c>
      <c r="BZ31" s="146">
        <v>125</v>
      </c>
      <c r="CA31" s="152">
        <f t="shared" si="62"/>
        <v>2.1407262028312388</v>
      </c>
      <c r="CB31" s="148">
        <f t="shared" si="63"/>
        <v>6.4469999999999992</v>
      </c>
      <c r="CC31" s="148">
        <f t="shared" si="123"/>
        <v>145.63499999999996</v>
      </c>
      <c r="CD31" s="148">
        <f t="shared" si="124"/>
        <v>6.2987189999999993</v>
      </c>
      <c r="CE31" s="148">
        <f t="shared" si="125"/>
        <v>143.82897899999998</v>
      </c>
      <c r="CF31" s="147">
        <v>1903</v>
      </c>
      <c r="CG31" s="145">
        <v>94</v>
      </c>
      <c r="CH31" s="146">
        <v>61</v>
      </c>
      <c r="CI31" s="148">
        <f t="shared" si="64"/>
        <v>57.339999999999996</v>
      </c>
      <c r="CJ31" s="146">
        <v>125</v>
      </c>
      <c r="CK31" s="152">
        <f t="shared" si="65"/>
        <v>2.1799790722009069</v>
      </c>
      <c r="CL31" s="148">
        <f t="shared" si="66"/>
        <v>6.58</v>
      </c>
      <c r="CM31" s="148">
        <f t="shared" si="126"/>
        <v>150.19900000000001</v>
      </c>
      <c r="CN31" s="148">
        <f t="shared" si="127"/>
        <v>6.4286599999999998</v>
      </c>
      <c r="CO31" s="148">
        <f t="shared" si="128"/>
        <v>148.36418100000006</v>
      </c>
      <c r="CP31" s="147">
        <v>1935</v>
      </c>
      <c r="CQ31" s="145">
        <v>93.7</v>
      </c>
      <c r="CR31" s="146">
        <v>62.8</v>
      </c>
      <c r="CS31" s="148">
        <f t="shared" si="67"/>
        <v>58.843600000000002</v>
      </c>
      <c r="CT31" s="146">
        <v>115</v>
      </c>
      <c r="CU31" s="152">
        <f t="shared" si="68"/>
        <v>1.9543331815184659</v>
      </c>
      <c r="CV31" s="148">
        <f t="shared" si="69"/>
        <v>6.5590000000000002</v>
      </c>
      <c r="CW31" s="148">
        <f t="shared" si="129"/>
        <v>137.11600000000001</v>
      </c>
      <c r="CX31" s="148">
        <f t="shared" si="130"/>
        <v>6.4081429999999999</v>
      </c>
      <c r="CY31" s="148">
        <f t="shared" si="131"/>
        <v>135.327934</v>
      </c>
      <c r="CZ31" s="147">
        <v>1735</v>
      </c>
      <c r="DA31" s="145">
        <v>94.4</v>
      </c>
      <c r="DB31" s="146">
        <v>61.6</v>
      </c>
      <c r="DC31" s="148">
        <f t="shared" si="70"/>
        <v>58.150400000000005</v>
      </c>
      <c r="DD31" s="134">
        <v>115</v>
      </c>
      <c r="DE31" s="152">
        <f t="shared" si="43"/>
        <v>1.9776304204270305</v>
      </c>
      <c r="DF31" s="148">
        <f t="shared" si="71"/>
        <v>6.6080000000000005</v>
      </c>
      <c r="DG31" s="148">
        <f t="shared" si="132"/>
        <v>137.32600000000005</v>
      </c>
      <c r="DH31" s="148">
        <f t="shared" si="133"/>
        <v>6.456016</v>
      </c>
      <c r="DI31" s="148">
        <f t="shared" si="134"/>
        <v>135.533601</v>
      </c>
      <c r="DJ31" s="147">
        <v>1673</v>
      </c>
      <c r="DK31" s="145">
        <v>93.7</v>
      </c>
      <c r="DL31" s="146">
        <v>62.8</v>
      </c>
      <c r="DM31" s="148">
        <f t="shared" si="72"/>
        <v>58.843600000000002</v>
      </c>
      <c r="DN31" s="146">
        <v>115</v>
      </c>
      <c r="DO31" s="152">
        <f t="shared" si="73"/>
        <v>1.9543331815184659</v>
      </c>
      <c r="DP31" s="148">
        <f t="shared" si="74"/>
        <v>6.5590000000000002</v>
      </c>
      <c r="DQ31" s="148">
        <f t="shared" si="135"/>
        <v>137.11600000000001</v>
      </c>
      <c r="DR31" s="148">
        <f t="shared" si="136"/>
        <v>6.4081429999999999</v>
      </c>
      <c r="DS31" s="148">
        <f t="shared" si="137"/>
        <v>135.327934</v>
      </c>
      <c r="DT31" s="147">
        <v>1735</v>
      </c>
      <c r="DU31" s="145">
        <v>94</v>
      </c>
      <c r="DV31" s="146">
        <v>62.7</v>
      </c>
      <c r="DW31" s="148">
        <f t="shared" si="75"/>
        <v>58.938000000000002</v>
      </c>
      <c r="DX31" s="146">
        <v>115</v>
      </c>
      <c r="DY31" s="152">
        <f t="shared" si="76"/>
        <v>1.9512029590417048</v>
      </c>
      <c r="DZ31" s="148">
        <f t="shared" si="77"/>
        <v>6.58</v>
      </c>
      <c r="EA31" s="148">
        <f t="shared" si="138"/>
        <v>147.42000000000007</v>
      </c>
      <c r="EB31" s="148">
        <f t="shared" si="139"/>
        <v>6.4286599999999998</v>
      </c>
      <c r="EC31" s="148">
        <f t="shared" si="140"/>
        <v>145.59580000000003</v>
      </c>
      <c r="ED31" s="149">
        <v>1686</v>
      </c>
      <c r="EE31" s="145">
        <v>96.3</v>
      </c>
      <c r="EF31" s="146">
        <v>63.3</v>
      </c>
      <c r="EG31" s="148">
        <f t="shared" si="78"/>
        <v>60.957899999999995</v>
      </c>
      <c r="EH31" s="146">
        <v>115</v>
      </c>
      <c r="EI31" s="152">
        <f t="shared" si="79"/>
        <v>1.8865479289804932</v>
      </c>
      <c r="EJ31" s="148">
        <f t="shared" si="80"/>
        <v>6.7409999999999997</v>
      </c>
      <c r="EK31" s="148">
        <f t="shared" si="141"/>
        <v>146.33850000000001</v>
      </c>
      <c r="EL31" s="148">
        <f t="shared" si="142"/>
        <v>6.5859569999999996</v>
      </c>
      <c r="EM31" s="148">
        <f t="shared" si="143"/>
        <v>144.48948150000004</v>
      </c>
      <c r="EN31" s="147">
        <v>1650</v>
      </c>
      <c r="EO31" s="145">
        <v>94.3</v>
      </c>
      <c r="EP31" s="146">
        <v>62</v>
      </c>
      <c r="EQ31" s="148">
        <f t="shared" si="81"/>
        <v>58.465999999999994</v>
      </c>
      <c r="ER31" s="146">
        <v>115</v>
      </c>
      <c r="ES31" s="152">
        <f t="shared" si="82"/>
        <v>1.9669551534225023</v>
      </c>
      <c r="ET31" s="148">
        <f t="shared" si="83"/>
        <v>6.601</v>
      </c>
      <c r="EU31" s="148">
        <f t="shared" si="144"/>
        <v>146.94400000000002</v>
      </c>
      <c r="EV31" s="148">
        <f t="shared" si="145"/>
        <v>6.4491769999999997</v>
      </c>
      <c r="EW31" s="148">
        <f t="shared" si="146"/>
        <v>145.11707700000002</v>
      </c>
      <c r="EX31" s="149">
        <v>1696</v>
      </c>
      <c r="EY31" s="145"/>
      <c r="EZ31" s="146"/>
      <c r="FA31" s="148">
        <f t="shared" si="84"/>
        <v>0</v>
      </c>
      <c r="FB31" s="146"/>
      <c r="FC31" s="152" t="e">
        <f t="shared" si="85"/>
        <v>#DIV/0!</v>
      </c>
      <c r="FD31" s="148">
        <f t="shared" si="86"/>
        <v>0</v>
      </c>
      <c r="FE31" s="148">
        <f t="shared" si="147"/>
        <v>0</v>
      </c>
      <c r="FF31" s="148">
        <f t="shared" si="148"/>
        <v>0</v>
      </c>
      <c r="FG31" s="148">
        <f t="shared" si="149"/>
        <v>0</v>
      </c>
      <c r="FH31" s="147"/>
      <c r="FI31" s="145"/>
      <c r="FJ31" s="146"/>
      <c r="FK31" s="148">
        <f t="shared" si="87"/>
        <v>0</v>
      </c>
      <c r="FL31" s="146">
        <v>120</v>
      </c>
      <c r="FM31" s="152" t="e">
        <f t="shared" si="88"/>
        <v>#DIV/0!</v>
      </c>
      <c r="FN31" s="148">
        <f t="shared" si="89"/>
        <v>0</v>
      </c>
      <c r="FO31" s="148">
        <f t="shared" si="150"/>
        <v>0</v>
      </c>
      <c r="FP31" s="148">
        <f t="shared" si="151"/>
        <v>0</v>
      </c>
      <c r="FQ31" s="148">
        <f t="shared" si="152"/>
        <v>0</v>
      </c>
      <c r="FR31" s="147"/>
      <c r="FS31" s="145"/>
      <c r="FT31" s="146"/>
      <c r="FU31" s="148">
        <f t="shared" si="90"/>
        <v>0</v>
      </c>
      <c r="FV31" s="146"/>
      <c r="FW31" s="152" t="e">
        <f t="shared" si="91"/>
        <v>#DIV/0!</v>
      </c>
      <c r="FX31" s="148">
        <f t="shared" si="92"/>
        <v>0</v>
      </c>
      <c r="FY31" s="148">
        <f t="shared" si="153"/>
        <v>0</v>
      </c>
      <c r="FZ31" s="148">
        <f t="shared" si="154"/>
        <v>0</v>
      </c>
      <c r="GA31" s="148">
        <f t="shared" si="155"/>
        <v>0</v>
      </c>
      <c r="GB31" s="147"/>
      <c r="GC31" s="145"/>
      <c r="GD31" s="146"/>
      <c r="GE31" s="148">
        <f t="shared" si="93"/>
        <v>0</v>
      </c>
      <c r="GF31" s="146"/>
      <c r="GG31" s="152" t="e">
        <f t="shared" si="94"/>
        <v>#DIV/0!</v>
      </c>
      <c r="GH31" s="148">
        <f t="shared" si="95"/>
        <v>0</v>
      </c>
      <c r="GI31" s="148">
        <f t="shared" si="156"/>
        <v>0</v>
      </c>
      <c r="GJ31" s="148">
        <f t="shared" si="157"/>
        <v>0</v>
      </c>
      <c r="GK31" s="148">
        <f t="shared" si="158"/>
        <v>0</v>
      </c>
      <c r="GL31" s="147"/>
      <c r="GM31" s="145"/>
      <c r="GN31" s="146"/>
      <c r="GO31" s="148">
        <f t="shared" si="96"/>
        <v>0</v>
      </c>
      <c r="GP31" s="146"/>
      <c r="GQ31" s="152" t="e">
        <f t="shared" si="97"/>
        <v>#DIV/0!</v>
      </c>
      <c r="GR31" s="148">
        <f t="shared" si="98"/>
        <v>0</v>
      </c>
      <c r="GS31" s="148">
        <f t="shared" si="159"/>
        <v>0</v>
      </c>
      <c r="GT31" s="148">
        <f t="shared" si="160"/>
        <v>0</v>
      </c>
      <c r="GU31" s="148">
        <f t="shared" si="161"/>
        <v>0</v>
      </c>
      <c r="GV31" s="147"/>
      <c r="GW31" s="145"/>
      <c r="GX31" s="146"/>
      <c r="GY31" s="148">
        <f t="shared" si="99"/>
        <v>0</v>
      </c>
      <c r="GZ31" s="146"/>
      <c r="HA31" s="152" t="e">
        <f t="shared" si="100"/>
        <v>#DIV/0!</v>
      </c>
      <c r="HB31" s="148">
        <f t="shared" si="101"/>
        <v>0</v>
      </c>
      <c r="HC31" s="148">
        <f t="shared" si="162"/>
        <v>0</v>
      </c>
      <c r="HD31" s="148">
        <f t="shared" si="163"/>
        <v>0</v>
      </c>
      <c r="HE31" s="148">
        <f t="shared" si="164"/>
        <v>0</v>
      </c>
      <c r="HF31" s="147"/>
      <c r="HG31" s="145"/>
      <c r="HH31" s="146"/>
      <c r="HI31" s="148"/>
      <c r="HJ31" s="146"/>
      <c r="HK31" s="152"/>
      <c r="HL31" s="148"/>
      <c r="HM31" s="148"/>
      <c r="HN31" s="148"/>
      <c r="HO31" s="148"/>
      <c r="HP31" s="147"/>
      <c r="HQ31" s="145"/>
      <c r="HR31" s="146"/>
      <c r="HS31" s="148"/>
      <c r="HT31" s="146"/>
      <c r="HU31" s="152"/>
      <c r="HV31" s="148"/>
      <c r="HW31" s="148"/>
      <c r="HX31" s="148"/>
      <c r="HY31" s="148"/>
      <c r="HZ31" s="147"/>
      <c r="IA31" s="145"/>
      <c r="IB31" s="146"/>
      <c r="IC31" s="148"/>
      <c r="ID31" s="146"/>
      <c r="IE31" s="152"/>
      <c r="IF31" s="148"/>
      <c r="IG31" s="148"/>
      <c r="IH31" s="148"/>
      <c r="II31" s="148"/>
      <c r="IJ31" s="147"/>
      <c r="IK31" s="145"/>
      <c r="IL31" s="146"/>
      <c r="IM31" s="148"/>
      <c r="IN31" s="146"/>
      <c r="IO31" s="152"/>
      <c r="IP31" s="148"/>
      <c r="IQ31" s="148"/>
      <c r="IR31" s="148"/>
      <c r="IS31" s="148"/>
      <c r="IT31" s="147"/>
      <c r="IU31" s="145"/>
      <c r="IV31" s="146"/>
      <c r="IW31" s="148"/>
      <c r="IX31" s="146"/>
      <c r="IY31" s="152"/>
      <c r="IZ31" s="148"/>
      <c r="JA31" s="148"/>
      <c r="JB31" s="148"/>
      <c r="JC31" s="148"/>
      <c r="JD31" s="147"/>
      <c r="JE31" s="145"/>
      <c r="JG31" s="148"/>
      <c r="JH31" s="146"/>
      <c r="JI31" s="152"/>
      <c r="JJ31" s="148"/>
      <c r="JK31" s="148"/>
      <c r="JL31" s="148"/>
      <c r="JM31" s="148"/>
      <c r="JN31" s="147"/>
      <c r="JO31" s="145"/>
      <c r="JP31" s="146"/>
      <c r="JQ31" s="148"/>
      <c r="JR31" s="146"/>
      <c r="JS31" s="152"/>
      <c r="JT31" s="148"/>
      <c r="JU31" s="148"/>
      <c r="JV31" s="148"/>
      <c r="JW31" s="148"/>
      <c r="JX31" s="147"/>
      <c r="JY31" s="145"/>
      <c r="JZ31" s="146"/>
      <c r="KA31" s="148"/>
      <c r="KB31" s="146"/>
      <c r="KC31" s="152"/>
      <c r="KD31" s="148"/>
      <c r="KE31" s="148"/>
      <c r="KF31" s="148"/>
      <c r="KG31" s="148"/>
      <c r="KH31" s="147"/>
      <c r="KI31" s="145"/>
      <c r="KJ31" s="146"/>
      <c r="KK31" s="148"/>
      <c r="KL31" s="146"/>
      <c r="KM31" s="152"/>
      <c r="KN31" s="148"/>
      <c r="KO31" s="148"/>
      <c r="KP31" s="148"/>
      <c r="KQ31" s="148"/>
      <c r="KR31" s="147"/>
      <c r="KS31" s="145"/>
      <c r="KT31" s="146"/>
      <c r="KU31" s="148"/>
      <c r="KV31" s="146"/>
      <c r="KW31" s="152"/>
      <c r="KX31" s="148"/>
      <c r="KY31" s="148"/>
      <c r="KZ31" s="148"/>
      <c r="LA31" s="148"/>
      <c r="LB31" s="147"/>
      <c r="LC31" s="145"/>
      <c r="LD31" s="146"/>
      <c r="LE31" s="148"/>
      <c r="LF31" s="146"/>
      <c r="LG31" s="152"/>
      <c r="LH31" s="148"/>
      <c r="LI31" s="148"/>
      <c r="LJ31" s="148"/>
      <c r="LK31" s="148"/>
      <c r="LL31" s="147"/>
      <c r="LM31" s="145"/>
      <c r="LN31" s="146"/>
      <c r="LO31" s="148"/>
      <c r="LP31" s="146"/>
      <c r="LQ31" s="152"/>
      <c r="LR31" s="148"/>
      <c r="LS31" s="148"/>
      <c r="LT31" s="148"/>
      <c r="LU31" s="148"/>
      <c r="LV31" s="147"/>
      <c r="LW31" s="145"/>
      <c r="LX31" s="146"/>
      <c r="LY31" s="148"/>
      <c r="LZ31" s="146"/>
      <c r="MA31" s="152"/>
      <c r="MB31" s="148"/>
      <c r="MC31" s="148"/>
      <c r="MD31" s="148"/>
      <c r="ME31" s="148"/>
      <c r="MF31" s="147"/>
      <c r="MG31" s="145"/>
      <c r="MH31" s="146"/>
      <c r="MI31" s="148"/>
      <c r="MJ31" s="146"/>
      <c r="MK31" s="152"/>
      <c r="ML31" s="148"/>
      <c r="MM31" s="148"/>
      <c r="MN31" s="148"/>
      <c r="MO31" s="148"/>
      <c r="MP31" s="147"/>
      <c r="MQ31" s="145"/>
      <c r="MR31" s="146"/>
      <c r="MS31" s="148"/>
      <c r="MT31" s="146"/>
      <c r="MU31" s="152"/>
      <c r="MV31" s="148"/>
      <c r="MW31" s="148"/>
      <c r="MX31" s="148"/>
      <c r="MY31" s="148"/>
      <c r="MZ31" s="147"/>
      <c r="NA31" s="145"/>
      <c r="NB31" s="146"/>
      <c r="NC31" s="148"/>
      <c r="ND31" s="146"/>
      <c r="NE31" s="152"/>
      <c r="NF31" s="148"/>
      <c r="NG31" s="148"/>
      <c r="NH31" s="148"/>
      <c r="NI31" s="148"/>
      <c r="NJ31" s="147"/>
      <c r="NK31" s="145"/>
      <c r="NL31" s="146"/>
      <c r="NM31" s="148"/>
      <c r="NN31" s="146"/>
      <c r="NO31" s="152"/>
      <c r="NP31" s="148"/>
      <c r="NQ31" s="148"/>
      <c r="NR31" s="148"/>
      <c r="NS31" s="148"/>
      <c r="NT31" s="147"/>
      <c r="NU31" s="145"/>
      <c r="NV31" s="146"/>
      <c r="NW31" s="148"/>
      <c r="NX31" s="146"/>
      <c r="NY31" s="152"/>
      <c r="NZ31" s="148"/>
      <c r="OA31" s="148"/>
      <c r="OB31" s="148"/>
      <c r="OC31" s="148"/>
      <c r="OD31" s="147"/>
      <c r="OE31" s="145"/>
      <c r="OF31" s="146"/>
      <c r="OG31" s="148"/>
      <c r="OH31" s="146"/>
      <c r="OI31" s="152"/>
      <c r="OJ31" s="148"/>
      <c r="OK31" s="148"/>
      <c r="OL31" s="148"/>
      <c r="OM31" s="148"/>
      <c r="ON31" s="147"/>
      <c r="OO31" s="145"/>
      <c r="OP31" s="146"/>
      <c r="OQ31" s="148"/>
      <c r="OR31" s="146"/>
      <c r="OS31" s="152"/>
      <c r="OT31" s="148"/>
      <c r="OU31" s="148"/>
      <c r="OV31" s="148"/>
      <c r="OW31" s="148"/>
      <c r="OX31" s="147"/>
      <c r="OY31" s="145"/>
      <c r="OZ31" s="146"/>
      <c r="PA31" s="148"/>
      <c r="PB31" s="146"/>
      <c r="PC31" s="152"/>
      <c r="PD31" s="148"/>
      <c r="PE31" s="148"/>
      <c r="PF31" s="148"/>
      <c r="PG31" s="148"/>
      <c r="PH31" s="147"/>
      <c r="PI31" s="145"/>
      <c r="PJ31" s="146"/>
      <c r="PK31" s="148"/>
      <c r="PL31" s="146"/>
      <c r="PM31" s="152"/>
      <c r="PN31" s="148"/>
      <c r="PO31" s="148"/>
      <c r="PP31" s="148"/>
      <c r="PQ31" s="148"/>
      <c r="PR31" s="147"/>
      <c r="PS31" s="145"/>
      <c r="PT31" s="146"/>
      <c r="PU31" s="148"/>
      <c r="PV31" s="146"/>
      <c r="PW31" s="152"/>
      <c r="PX31" s="148"/>
      <c r="PY31" s="148"/>
      <c r="PZ31" s="148"/>
      <c r="QA31" s="148"/>
      <c r="QB31" s="147"/>
      <c r="QC31" s="145"/>
      <c r="QD31" s="146"/>
      <c r="QE31" s="148"/>
      <c r="QF31" s="146"/>
      <c r="QG31" s="152"/>
      <c r="QH31" s="148"/>
      <c r="QI31" s="148"/>
      <c r="QJ31" s="148"/>
      <c r="QK31" s="148"/>
      <c r="QL31" s="147"/>
      <c r="QM31" s="145"/>
      <c r="QN31" s="146"/>
      <c r="QO31" s="148"/>
      <c r="QP31" s="146"/>
      <c r="QQ31" s="152"/>
      <c r="QR31" s="148"/>
      <c r="QS31" s="148"/>
      <c r="QT31" s="148"/>
      <c r="QU31" s="148"/>
      <c r="QV31" s="147"/>
      <c r="QW31" s="145"/>
    </row>
    <row r="32" spans="1:465" s="138" customFormat="1" x14ac:dyDescent="0.25">
      <c r="A32" s="141"/>
      <c r="B32" s="139">
        <f t="shared" si="37"/>
        <v>43</v>
      </c>
      <c r="C32" s="139">
        <v>0.1</v>
      </c>
      <c r="D32" s="139">
        <f t="shared" si="38"/>
        <v>2.4000000000000008</v>
      </c>
      <c r="E32" s="140">
        <v>94.5</v>
      </c>
      <c r="F32" s="151">
        <v>62.9</v>
      </c>
      <c r="G32" s="151">
        <f t="shared" si="39"/>
        <v>59.440499999999993</v>
      </c>
      <c r="H32" s="141">
        <v>125</v>
      </c>
      <c r="I32" s="150">
        <f t="shared" si="40"/>
        <v>2.1029432794138678</v>
      </c>
      <c r="J32" s="151">
        <f t="shared" si="44"/>
        <v>6.6149999999999993</v>
      </c>
      <c r="K32" s="151">
        <f t="shared" si="102"/>
        <v>145.71199999999999</v>
      </c>
      <c r="L32" s="151">
        <f t="shared" si="103"/>
        <v>6.4562399999999993</v>
      </c>
      <c r="M32" s="151">
        <f t="shared" si="104"/>
        <v>143.75002600000002</v>
      </c>
      <c r="N32" s="142">
        <v>1910</v>
      </c>
      <c r="O32" s="140">
        <v>94.5</v>
      </c>
      <c r="P32" s="151">
        <v>62.9</v>
      </c>
      <c r="Q32" s="151">
        <f t="shared" si="41"/>
        <v>59.440499999999993</v>
      </c>
      <c r="R32" s="141">
        <v>125</v>
      </c>
      <c r="S32" s="150">
        <f t="shared" si="42"/>
        <v>2.1029432794138678</v>
      </c>
      <c r="T32" s="151">
        <f t="shared" si="45"/>
        <v>6.6149999999999993</v>
      </c>
      <c r="U32" s="151">
        <f t="shared" si="105"/>
        <v>145.71199999999999</v>
      </c>
      <c r="V32" s="151">
        <f t="shared" si="106"/>
        <v>6.4562399999999993</v>
      </c>
      <c r="W32" s="151">
        <f t="shared" si="107"/>
        <v>143.75002600000002</v>
      </c>
      <c r="X32" s="142">
        <v>1910</v>
      </c>
      <c r="Y32" s="140">
        <v>93.3</v>
      </c>
      <c r="Z32" s="141">
        <v>64.099999999999994</v>
      </c>
      <c r="AA32" s="151">
        <f t="shared" si="46"/>
        <v>59.805299999999988</v>
      </c>
      <c r="AB32" s="141">
        <v>125</v>
      </c>
      <c r="AC32" s="150">
        <f t="shared" si="47"/>
        <v>2.0901157589711952</v>
      </c>
      <c r="AD32" s="151">
        <f t="shared" si="48"/>
        <v>6.5309999999999997</v>
      </c>
      <c r="AE32" s="151">
        <f t="shared" si="108"/>
        <v>144.893</v>
      </c>
      <c r="AF32" s="151">
        <f t="shared" si="109"/>
        <v>6.3742559999999999</v>
      </c>
      <c r="AG32" s="151">
        <f t="shared" si="110"/>
        <v>142.94662900000003</v>
      </c>
      <c r="AH32" s="142">
        <v>1954</v>
      </c>
      <c r="AI32" s="140">
        <v>92.8</v>
      </c>
      <c r="AJ32" s="141">
        <v>63.5</v>
      </c>
      <c r="AK32" s="151">
        <f t="shared" si="49"/>
        <v>58.927999999999997</v>
      </c>
      <c r="AL32" s="141">
        <v>125</v>
      </c>
      <c r="AM32" s="150">
        <f t="shared" si="50"/>
        <v>2.1212326907412438</v>
      </c>
      <c r="AN32" s="151">
        <f t="shared" si="51"/>
        <v>6.4959999999999996</v>
      </c>
      <c r="AO32" s="151">
        <f t="shared" si="111"/>
        <v>151.56399999999999</v>
      </c>
      <c r="AP32" s="151">
        <f t="shared" si="112"/>
        <v>6.3400959999999991</v>
      </c>
      <c r="AQ32" s="151">
        <f t="shared" si="113"/>
        <v>149.59993299999999</v>
      </c>
      <c r="AR32" s="143">
        <v>1923</v>
      </c>
      <c r="AS32" s="140">
        <v>92.8</v>
      </c>
      <c r="AT32" s="141">
        <v>63.5</v>
      </c>
      <c r="AU32" s="151">
        <f t="shared" si="52"/>
        <v>58.927999999999997</v>
      </c>
      <c r="AV32" s="141">
        <v>125</v>
      </c>
      <c r="AW32" s="150">
        <f t="shared" si="53"/>
        <v>2.1212326907412438</v>
      </c>
      <c r="AX32" s="151">
        <f t="shared" si="54"/>
        <v>6.4959999999999996</v>
      </c>
      <c r="AY32" s="151">
        <f t="shared" si="114"/>
        <v>151.053</v>
      </c>
      <c r="AZ32" s="151">
        <f t="shared" si="115"/>
        <v>6.3400959999999991</v>
      </c>
      <c r="BA32" s="151">
        <f t="shared" si="116"/>
        <v>149.09146000000001</v>
      </c>
      <c r="BB32" s="143">
        <v>1923</v>
      </c>
      <c r="BC32" s="140">
        <v>91</v>
      </c>
      <c r="BD32" s="141">
        <v>62.799999237060547</v>
      </c>
      <c r="BE32" s="151">
        <f t="shared" si="55"/>
        <v>57.147999305725101</v>
      </c>
      <c r="BF32" s="141">
        <v>125</v>
      </c>
      <c r="BG32" s="150">
        <f t="shared" si="56"/>
        <v>2.1873031692900833</v>
      </c>
      <c r="BH32" s="151">
        <f t="shared" si="57"/>
        <v>6.37</v>
      </c>
      <c r="BI32" s="151">
        <f t="shared" si="117"/>
        <v>153.89500000000001</v>
      </c>
      <c r="BJ32" s="151">
        <f t="shared" si="118"/>
        <v>6.2171199999999995</v>
      </c>
      <c r="BK32" s="151">
        <f t="shared" si="119"/>
        <v>151.93814999999998</v>
      </c>
      <c r="BL32" s="142">
        <v>1939.9999976158142</v>
      </c>
      <c r="BM32" s="140">
        <v>93</v>
      </c>
      <c r="BN32" s="141">
        <v>63.8</v>
      </c>
      <c r="BO32" s="151">
        <f t="shared" si="58"/>
        <v>59.334000000000003</v>
      </c>
      <c r="BP32" s="141">
        <v>125</v>
      </c>
      <c r="BQ32" s="150">
        <f t="shared" si="59"/>
        <v>2.1067179020460443</v>
      </c>
      <c r="BR32" s="151">
        <f t="shared" si="60"/>
        <v>6.5100000000000007</v>
      </c>
      <c r="BS32" s="151">
        <f t="shared" si="120"/>
        <v>146.29999999999998</v>
      </c>
      <c r="BT32" s="151">
        <f t="shared" si="121"/>
        <v>6.3537600000000003</v>
      </c>
      <c r="BU32" s="151">
        <f t="shared" si="122"/>
        <v>144.34546000000003</v>
      </c>
      <c r="BV32" s="143">
        <v>1850</v>
      </c>
      <c r="BW32" s="140">
        <v>91.9</v>
      </c>
      <c r="BX32" s="141">
        <v>63.4</v>
      </c>
      <c r="BY32" s="151">
        <f t="shared" si="61"/>
        <v>58.264600000000002</v>
      </c>
      <c r="BZ32" s="141">
        <v>125</v>
      </c>
      <c r="CA32" s="150">
        <f t="shared" si="62"/>
        <v>2.1453850193771173</v>
      </c>
      <c r="CB32" s="151">
        <f t="shared" si="63"/>
        <v>6.4329999999999998</v>
      </c>
      <c r="CC32" s="151">
        <f t="shared" si="123"/>
        <v>152.06799999999996</v>
      </c>
      <c r="CD32" s="151">
        <f t="shared" si="124"/>
        <v>6.2786079999999993</v>
      </c>
      <c r="CE32" s="151">
        <f t="shared" si="125"/>
        <v>150.10758699999997</v>
      </c>
      <c r="CF32" s="142">
        <v>1906</v>
      </c>
      <c r="CG32" s="140">
        <v>93.8</v>
      </c>
      <c r="CH32" s="141">
        <f>CH31+0.05</f>
        <v>61.05</v>
      </c>
      <c r="CI32" s="151">
        <f t="shared" si="64"/>
        <v>57.264899999999997</v>
      </c>
      <c r="CJ32" s="141">
        <v>125</v>
      </c>
      <c r="CK32" s="150">
        <f t="shared" si="65"/>
        <v>2.1828380037335262</v>
      </c>
      <c r="CL32" s="151">
        <f t="shared" si="66"/>
        <v>6.5659999999999998</v>
      </c>
      <c r="CM32" s="151">
        <f t="shared" si="126"/>
        <v>156.76500000000001</v>
      </c>
      <c r="CN32" s="151">
        <f t="shared" si="127"/>
        <v>6.4084159999999999</v>
      </c>
      <c r="CO32" s="151">
        <f t="shared" si="128"/>
        <v>154.77259700000005</v>
      </c>
      <c r="CP32" s="142">
        <v>1940</v>
      </c>
      <c r="CQ32" s="140">
        <v>93.5</v>
      </c>
      <c r="CR32" s="141">
        <v>62.9</v>
      </c>
      <c r="CS32" s="151">
        <f t="shared" si="67"/>
        <v>58.811500000000002</v>
      </c>
      <c r="CT32" s="141">
        <v>115</v>
      </c>
      <c r="CU32" s="150">
        <f t="shared" si="68"/>
        <v>1.9553998792753118</v>
      </c>
      <c r="CV32" s="151">
        <f t="shared" si="69"/>
        <v>6.5449999999999999</v>
      </c>
      <c r="CW32" s="151">
        <f t="shared" si="129"/>
        <v>143.661</v>
      </c>
      <c r="CX32" s="151">
        <f t="shared" si="130"/>
        <v>6.3879199999999994</v>
      </c>
      <c r="CY32" s="151">
        <f t="shared" si="131"/>
        <v>141.71585400000001</v>
      </c>
      <c r="CZ32" s="142">
        <v>1738</v>
      </c>
      <c r="DA32" s="140">
        <v>94.3</v>
      </c>
      <c r="DB32" s="141">
        <v>61.7</v>
      </c>
      <c r="DC32" s="151">
        <f t="shared" si="70"/>
        <v>58.183099999999996</v>
      </c>
      <c r="DD32" s="138">
        <v>115</v>
      </c>
      <c r="DE32" s="150">
        <f t="shared" si="43"/>
        <v>1.9765189548167768</v>
      </c>
      <c r="DF32" s="151">
        <f t="shared" si="71"/>
        <v>6.601</v>
      </c>
      <c r="DG32" s="151">
        <f t="shared" si="132"/>
        <v>143.92700000000005</v>
      </c>
      <c r="DH32" s="151">
        <f t="shared" si="133"/>
        <v>6.4425759999999999</v>
      </c>
      <c r="DI32" s="151">
        <f t="shared" si="134"/>
        <v>141.97617700000001</v>
      </c>
      <c r="DJ32" s="142">
        <v>1674</v>
      </c>
      <c r="DK32" s="140">
        <v>93.5</v>
      </c>
      <c r="DL32" s="141">
        <v>62.9</v>
      </c>
      <c r="DM32" s="151">
        <f t="shared" si="72"/>
        <v>58.811500000000002</v>
      </c>
      <c r="DN32" s="141">
        <v>115</v>
      </c>
      <c r="DO32" s="150">
        <f t="shared" si="73"/>
        <v>1.9553998792753118</v>
      </c>
      <c r="DP32" s="151">
        <f t="shared" si="74"/>
        <v>6.5449999999999999</v>
      </c>
      <c r="DQ32" s="151">
        <f t="shared" si="135"/>
        <v>143.661</v>
      </c>
      <c r="DR32" s="151">
        <f t="shared" si="136"/>
        <v>6.3879199999999994</v>
      </c>
      <c r="DS32" s="151">
        <f t="shared" si="137"/>
        <v>141.71585400000001</v>
      </c>
      <c r="DT32" s="142">
        <v>1738</v>
      </c>
      <c r="DU32" s="140">
        <v>94</v>
      </c>
      <c r="DV32" s="141">
        <v>62.9</v>
      </c>
      <c r="DW32" s="151">
        <f t="shared" si="75"/>
        <v>59.125999999999998</v>
      </c>
      <c r="DX32" s="141">
        <v>115</v>
      </c>
      <c r="DY32" s="150">
        <f t="shared" si="76"/>
        <v>1.9449988160876772</v>
      </c>
      <c r="DZ32" s="151">
        <f t="shared" si="77"/>
        <v>6.58</v>
      </c>
      <c r="EA32" s="151">
        <f t="shared" si="138"/>
        <v>154.00000000000009</v>
      </c>
      <c r="EB32" s="151">
        <f t="shared" si="139"/>
        <v>6.4220800000000002</v>
      </c>
      <c r="EC32" s="151">
        <f t="shared" si="140"/>
        <v>152.01788000000002</v>
      </c>
      <c r="ED32" s="143">
        <v>1687</v>
      </c>
      <c r="EE32" s="140">
        <v>96.15</v>
      </c>
      <c r="EF32" s="141">
        <v>63.4</v>
      </c>
      <c r="EG32" s="151">
        <f t="shared" si="78"/>
        <v>60.959099999999999</v>
      </c>
      <c r="EH32" s="141">
        <v>115</v>
      </c>
      <c r="EI32" s="150">
        <f t="shared" si="79"/>
        <v>1.8865107916619503</v>
      </c>
      <c r="EJ32" s="151">
        <f t="shared" si="80"/>
        <v>6.7305000000000001</v>
      </c>
      <c r="EK32" s="151">
        <f t="shared" si="141"/>
        <v>153.06900000000002</v>
      </c>
      <c r="EL32" s="151">
        <f t="shared" si="142"/>
        <v>6.5689679999999999</v>
      </c>
      <c r="EM32" s="151">
        <f t="shared" si="143"/>
        <v>151.05844950000005</v>
      </c>
      <c r="EN32" s="142">
        <v>1655</v>
      </c>
      <c r="EO32" s="140">
        <v>94</v>
      </c>
      <c r="EP32" s="141">
        <v>62.1</v>
      </c>
      <c r="EQ32" s="151">
        <f t="shared" si="81"/>
        <v>58.373999999999995</v>
      </c>
      <c r="ER32" s="141">
        <v>115</v>
      </c>
      <c r="ES32" s="150">
        <f t="shared" si="82"/>
        <v>1.9700551615445234</v>
      </c>
      <c r="ET32" s="151">
        <f t="shared" si="83"/>
        <v>6.58</v>
      </c>
      <c r="EU32" s="151">
        <f t="shared" si="144"/>
        <v>153.52400000000003</v>
      </c>
      <c r="EV32" s="151">
        <f t="shared" si="145"/>
        <v>6.4220800000000002</v>
      </c>
      <c r="EW32" s="151">
        <f t="shared" si="146"/>
        <v>151.53915700000002</v>
      </c>
      <c r="EX32" s="143">
        <v>1699</v>
      </c>
      <c r="EY32" s="140"/>
      <c r="EZ32" s="141"/>
      <c r="FA32" s="151">
        <f t="shared" si="84"/>
        <v>0</v>
      </c>
      <c r="FB32" s="141"/>
      <c r="FC32" s="150" t="e">
        <f t="shared" si="85"/>
        <v>#DIV/0!</v>
      </c>
      <c r="FD32" s="151">
        <f t="shared" si="86"/>
        <v>0</v>
      </c>
      <c r="FE32" s="151">
        <f t="shared" si="147"/>
        <v>0</v>
      </c>
      <c r="FF32" s="151">
        <f t="shared" si="148"/>
        <v>0</v>
      </c>
      <c r="FG32" s="151">
        <f t="shared" si="149"/>
        <v>0</v>
      </c>
      <c r="FH32" s="142"/>
      <c r="FI32" s="140"/>
      <c r="FJ32" s="141"/>
      <c r="FK32" s="151">
        <f t="shared" si="87"/>
        <v>0</v>
      </c>
      <c r="FL32" s="141">
        <v>120</v>
      </c>
      <c r="FM32" s="150" t="e">
        <f t="shared" si="88"/>
        <v>#DIV/0!</v>
      </c>
      <c r="FN32" s="151">
        <f t="shared" si="89"/>
        <v>0</v>
      </c>
      <c r="FO32" s="151">
        <f t="shared" si="150"/>
        <v>0</v>
      </c>
      <c r="FP32" s="151">
        <f t="shared" si="151"/>
        <v>0</v>
      </c>
      <c r="FQ32" s="151">
        <f t="shared" si="152"/>
        <v>0</v>
      </c>
      <c r="FR32" s="142"/>
      <c r="FS32" s="140"/>
      <c r="FT32" s="141"/>
      <c r="FU32" s="151">
        <f t="shared" si="90"/>
        <v>0</v>
      </c>
      <c r="FV32" s="141"/>
      <c r="FW32" s="150" t="e">
        <f t="shared" si="91"/>
        <v>#DIV/0!</v>
      </c>
      <c r="FX32" s="151">
        <f t="shared" si="92"/>
        <v>0</v>
      </c>
      <c r="FY32" s="151">
        <f t="shared" si="153"/>
        <v>0</v>
      </c>
      <c r="FZ32" s="151">
        <f t="shared" si="154"/>
        <v>0</v>
      </c>
      <c r="GA32" s="151">
        <f t="shared" si="155"/>
        <v>0</v>
      </c>
      <c r="GB32" s="142"/>
      <c r="GC32" s="140"/>
      <c r="GD32" s="141"/>
      <c r="GE32" s="151">
        <f t="shared" si="93"/>
        <v>0</v>
      </c>
      <c r="GF32" s="141"/>
      <c r="GG32" s="150" t="e">
        <f t="shared" si="94"/>
        <v>#DIV/0!</v>
      </c>
      <c r="GH32" s="151">
        <f t="shared" si="95"/>
        <v>0</v>
      </c>
      <c r="GI32" s="151">
        <f t="shared" si="156"/>
        <v>0</v>
      </c>
      <c r="GJ32" s="151">
        <f t="shared" si="157"/>
        <v>0</v>
      </c>
      <c r="GK32" s="151">
        <f t="shared" si="158"/>
        <v>0</v>
      </c>
      <c r="GL32" s="142"/>
      <c r="GM32" s="140"/>
      <c r="GN32" s="141"/>
      <c r="GO32" s="151">
        <f t="shared" si="96"/>
        <v>0</v>
      </c>
      <c r="GP32" s="141"/>
      <c r="GQ32" s="150" t="e">
        <f t="shared" si="97"/>
        <v>#DIV/0!</v>
      </c>
      <c r="GR32" s="151">
        <f t="shared" si="98"/>
        <v>0</v>
      </c>
      <c r="GS32" s="151">
        <f t="shared" si="159"/>
        <v>0</v>
      </c>
      <c r="GT32" s="151">
        <f t="shared" si="160"/>
        <v>0</v>
      </c>
      <c r="GU32" s="151">
        <f t="shared" si="161"/>
        <v>0</v>
      </c>
      <c r="GV32" s="142"/>
      <c r="GW32" s="140"/>
      <c r="GX32" s="141"/>
      <c r="GY32" s="151">
        <f t="shared" si="99"/>
        <v>0</v>
      </c>
      <c r="GZ32" s="141"/>
      <c r="HA32" s="150" t="e">
        <f t="shared" si="100"/>
        <v>#DIV/0!</v>
      </c>
      <c r="HB32" s="151">
        <f t="shared" si="101"/>
        <v>0</v>
      </c>
      <c r="HC32" s="151">
        <f t="shared" si="162"/>
        <v>0</v>
      </c>
      <c r="HD32" s="151">
        <f t="shared" si="163"/>
        <v>0</v>
      </c>
      <c r="HE32" s="151">
        <f t="shared" si="164"/>
        <v>0</v>
      </c>
      <c r="HF32" s="142"/>
      <c r="HG32" s="140"/>
      <c r="HH32" s="141"/>
      <c r="HI32" s="151"/>
      <c r="HJ32" s="141"/>
      <c r="HK32" s="150"/>
      <c r="HL32" s="151"/>
      <c r="HM32" s="151"/>
      <c r="HN32" s="151"/>
      <c r="HO32" s="151"/>
      <c r="HP32" s="142"/>
      <c r="HQ32" s="140"/>
      <c r="HR32" s="141"/>
      <c r="HS32" s="151"/>
      <c r="HT32" s="141"/>
      <c r="HU32" s="150"/>
      <c r="HV32" s="151"/>
      <c r="HW32" s="151"/>
      <c r="HX32" s="151"/>
      <c r="HY32" s="151"/>
      <c r="HZ32" s="142"/>
      <c r="IA32" s="140"/>
      <c r="IB32" s="141"/>
      <c r="IC32" s="151"/>
      <c r="ID32" s="141"/>
      <c r="IE32" s="150"/>
      <c r="IF32" s="151"/>
      <c r="IG32" s="151"/>
      <c r="IH32" s="151"/>
      <c r="II32" s="151"/>
      <c r="IJ32" s="142"/>
      <c r="IK32" s="140"/>
      <c r="IL32" s="141"/>
      <c r="IM32" s="151"/>
      <c r="IN32" s="141"/>
      <c r="IO32" s="150"/>
      <c r="IP32" s="151"/>
      <c r="IQ32" s="151"/>
      <c r="IR32" s="151"/>
      <c r="IS32" s="151"/>
      <c r="IT32" s="142"/>
      <c r="IU32" s="140"/>
      <c r="IV32" s="141"/>
      <c r="IW32" s="151"/>
      <c r="IX32" s="141"/>
      <c r="IY32" s="150"/>
      <c r="IZ32" s="151"/>
      <c r="JA32" s="151"/>
      <c r="JB32" s="151"/>
      <c r="JC32" s="151"/>
      <c r="JD32" s="142"/>
      <c r="JE32" s="140"/>
      <c r="JG32" s="151"/>
      <c r="JH32" s="141"/>
      <c r="JI32" s="150"/>
      <c r="JJ32" s="151"/>
      <c r="JK32" s="151"/>
      <c r="JL32" s="151"/>
      <c r="JM32" s="151"/>
      <c r="JN32" s="142"/>
      <c r="JO32" s="140"/>
      <c r="JP32" s="141"/>
      <c r="JQ32" s="151"/>
      <c r="JR32" s="141"/>
      <c r="JS32" s="150"/>
      <c r="JT32" s="151"/>
      <c r="JU32" s="151"/>
      <c r="JV32" s="151"/>
      <c r="JW32" s="151"/>
      <c r="JX32" s="142"/>
      <c r="JY32" s="140"/>
      <c r="JZ32" s="141"/>
      <c r="KA32" s="151"/>
      <c r="KB32" s="141"/>
      <c r="KC32" s="150"/>
      <c r="KD32" s="151"/>
      <c r="KE32" s="151"/>
      <c r="KF32" s="151"/>
      <c r="KG32" s="151"/>
      <c r="KH32" s="142"/>
      <c r="KI32" s="140"/>
      <c r="KJ32" s="141"/>
      <c r="KK32" s="151"/>
      <c r="KL32" s="141"/>
      <c r="KM32" s="150"/>
      <c r="KN32" s="151"/>
      <c r="KO32" s="151"/>
      <c r="KP32" s="151"/>
      <c r="KQ32" s="151"/>
      <c r="KR32" s="142"/>
      <c r="KS32" s="140"/>
      <c r="KT32" s="141"/>
      <c r="KU32" s="151"/>
      <c r="KV32" s="141"/>
      <c r="KW32" s="150"/>
      <c r="KX32" s="151"/>
      <c r="KY32" s="151"/>
      <c r="KZ32" s="151"/>
      <c r="LA32" s="151"/>
      <c r="LB32" s="142"/>
      <c r="LC32" s="140"/>
      <c r="LD32" s="141"/>
      <c r="LE32" s="151"/>
      <c r="LF32" s="141"/>
      <c r="LG32" s="150"/>
      <c r="LH32" s="151"/>
      <c r="LI32" s="151"/>
      <c r="LJ32" s="151"/>
      <c r="LK32" s="151"/>
      <c r="LL32" s="142"/>
      <c r="LM32" s="140"/>
      <c r="LN32" s="141"/>
      <c r="LO32" s="151"/>
      <c r="LP32" s="141"/>
      <c r="LQ32" s="150"/>
      <c r="LR32" s="151"/>
      <c r="LS32" s="151"/>
      <c r="LT32" s="151"/>
      <c r="LU32" s="151"/>
      <c r="LV32" s="142"/>
      <c r="LW32" s="140"/>
      <c r="LX32" s="141"/>
      <c r="LY32" s="151"/>
      <c r="LZ32" s="141"/>
      <c r="MA32" s="150"/>
      <c r="MB32" s="151"/>
      <c r="MC32" s="151"/>
      <c r="MD32" s="151"/>
      <c r="ME32" s="151"/>
      <c r="MF32" s="142"/>
      <c r="MG32" s="140"/>
      <c r="MH32" s="141"/>
      <c r="MI32" s="151"/>
      <c r="MJ32" s="141"/>
      <c r="MK32" s="150"/>
      <c r="ML32" s="151"/>
      <c r="MM32" s="151"/>
      <c r="MN32" s="151"/>
      <c r="MO32" s="151"/>
      <c r="MP32" s="142"/>
      <c r="MQ32" s="140"/>
      <c r="MR32" s="141"/>
      <c r="MS32" s="151"/>
      <c r="MT32" s="141"/>
      <c r="MU32" s="150"/>
      <c r="MV32" s="151"/>
      <c r="MW32" s="151"/>
      <c r="MX32" s="151"/>
      <c r="MY32" s="151"/>
      <c r="MZ32" s="142"/>
      <c r="NA32" s="140"/>
      <c r="NB32" s="141"/>
      <c r="NC32" s="151"/>
      <c r="ND32" s="141"/>
      <c r="NE32" s="150"/>
      <c r="NF32" s="151"/>
      <c r="NG32" s="151"/>
      <c r="NH32" s="151"/>
      <c r="NI32" s="151"/>
      <c r="NJ32" s="142"/>
      <c r="NK32" s="140"/>
      <c r="NL32" s="141"/>
      <c r="NM32" s="151"/>
      <c r="NN32" s="141"/>
      <c r="NO32" s="150"/>
      <c r="NP32" s="151"/>
      <c r="NQ32" s="151"/>
      <c r="NR32" s="151"/>
      <c r="NS32" s="151"/>
      <c r="NT32" s="142"/>
      <c r="NU32" s="140"/>
      <c r="NV32" s="141"/>
      <c r="NW32" s="151"/>
      <c r="NX32" s="141"/>
      <c r="NY32" s="150"/>
      <c r="NZ32" s="151"/>
      <c r="OA32" s="151"/>
      <c r="OB32" s="151"/>
      <c r="OC32" s="151"/>
      <c r="OD32" s="142"/>
      <c r="OE32" s="140"/>
      <c r="OF32" s="141"/>
      <c r="OG32" s="151"/>
      <c r="OH32" s="141"/>
      <c r="OI32" s="150"/>
      <c r="OJ32" s="151"/>
      <c r="OK32" s="151"/>
      <c r="OL32" s="151"/>
      <c r="OM32" s="151"/>
      <c r="ON32" s="142"/>
      <c r="OO32" s="140"/>
      <c r="OP32" s="141"/>
      <c r="OQ32" s="151"/>
      <c r="OR32" s="141"/>
      <c r="OS32" s="150"/>
      <c r="OT32" s="151"/>
      <c r="OU32" s="151"/>
      <c r="OV32" s="151"/>
      <c r="OW32" s="151"/>
      <c r="OX32" s="142"/>
      <c r="OY32" s="140"/>
      <c r="OZ32" s="141"/>
      <c r="PA32" s="151"/>
      <c r="PB32" s="141"/>
      <c r="PC32" s="150"/>
      <c r="PD32" s="151"/>
      <c r="PE32" s="151"/>
      <c r="PF32" s="151"/>
      <c r="PG32" s="151"/>
      <c r="PH32" s="142"/>
      <c r="PI32" s="140"/>
      <c r="PJ32" s="141"/>
      <c r="PK32" s="151"/>
      <c r="PL32" s="141"/>
      <c r="PM32" s="150"/>
      <c r="PN32" s="151"/>
      <c r="PO32" s="151"/>
      <c r="PP32" s="151"/>
      <c r="PQ32" s="151"/>
      <c r="PR32" s="142"/>
      <c r="PS32" s="140"/>
      <c r="PT32" s="141"/>
      <c r="PU32" s="151"/>
      <c r="PV32" s="141"/>
      <c r="PW32" s="150"/>
      <c r="PX32" s="151"/>
      <c r="PY32" s="151"/>
      <c r="PZ32" s="151"/>
      <c r="QA32" s="151"/>
      <c r="QB32" s="142"/>
      <c r="QC32" s="140"/>
      <c r="QD32" s="141"/>
      <c r="QE32" s="151"/>
      <c r="QF32" s="141"/>
      <c r="QG32" s="150"/>
      <c r="QH32" s="151"/>
      <c r="QI32" s="151"/>
      <c r="QJ32" s="151"/>
      <c r="QK32" s="151"/>
      <c r="QL32" s="142"/>
      <c r="QM32" s="140"/>
      <c r="QN32" s="141"/>
      <c r="QO32" s="151"/>
      <c r="QP32" s="141"/>
      <c r="QQ32" s="150"/>
      <c r="QR32" s="151"/>
      <c r="QS32" s="151"/>
      <c r="QT32" s="151"/>
      <c r="QU32" s="151"/>
      <c r="QV32" s="142"/>
      <c r="QW32" s="140"/>
    </row>
    <row r="33" spans="1:465" s="134" customFormat="1" x14ac:dyDescent="0.25">
      <c r="A33" s="146"/>
      <c r="B33" s="144">
        <f t="shared" si="37"/>
        <v>44</v>
      </c>
      <c r="C33" s="144">
        <v>0.1</v>
      </c>
      <c r="D33" s="144">
        <f t="shared" si="38"/>
        <v>2.5000000000000009</v>
      </c>
      <c r="E33" s="145">
        <v>94.3</v>
      </c>
      <c r="F33" s="148">
        <v>63.1</v>
      </c>
      <c r="G33" s="148">
        <f t="shared" si="39"/>
        <v>59.503299999999996</v>
      </c>
      <c r="H33" s="146">
        <v>125</v>
      </c>
      <c r="I33" s="152">
        <f t="shared" si="40"/>
        <v>2.1007238254012806</v>
      </c>
      <c r="J33" s="148">
        <f t="shared" si="44"/>
        <v>6.601</v>
      </c>
      <c r="K33" s="148">
        <f t="shared" si="102"/>
        <v>152.31299999999999</v>
      </c>
      <c r="L33" s="148">
        <f t="shared" si="103"/>
        <v>6.435975</v>
      </c>
      <c r="M33" s="148">
        <f t="shared" si="104"/>
        <v>150.18600100000003</v>
      </c>
      <c r="N33" s="147">
        <v>1912</v>
      </c>
      <c r="O33" s="145">
        <v>94.3</v>
      </c>
      <c r="P33" s="148">
        <v>63.1</v>
      </c>
      <c r="Q33" s="148">
        <f t="shared" si="41"/>
        <v>59.503299999999996</v>
      </c>
      <c r="R33" s="146">
        <v>125</v>
      </c>
      <c r="S33" s="152">
        <f t="shared" si="42"/>
        <v>2.1007238254012806</v>
      </c>
      <c r="T33" s="148">
        <f t="shared" si="45"/>
        <v>6.601</v>
      </c>
      <c r="U33" s="148">
        <f t="shared" si="105"/>
        <v>152.31299999999999</v>
      </c>
      <c r="V33" s="148">
        <f t="shared" si="106"/>
        <v>6.435975</v>
      </c>
      <c r="W33" s="148">
        <f t="shared" si="107"/>
        <v>150.18600100000003</v>
      </c>
      <c r="X33" s="147">
        <v>1912</v>
      </c>
      <c r="Y33" s="145">
        <v>93.1</v>
      </c>
      <c r="Z33" s="146">
        <v>64.3</v>
      </c>
      <c r="AA33" s="148">
        <f t="shared" si="46"/>
        <v>59.863299999999995</v>
      </c>
      <c r="AB33" s="146">
        <v>125</v>
      </c>
      <c r="AC33" s="152">
        <f t="shared" si="47"/>
        <v>2.088090699978117</v>
      </c>
      <c r="AD33" s="148">
        <f t="shared" si="48"/>
        <v>6.5169999999999995</v>
      </c>
      <c r="AE33" s="148">
        <f t="shared" si="108"/>
        <v>151.41</v>
      </c>
      <c r="AF33" s="148">
        <f t="shared" si="109"/>
        <v>6.354074999999999</v>
      </c>
      <c r="AG33" s="148">
        <f t="shared" si="110"/>
        <v>149.30070400000002</v>
      </c>
      <c r="AH33" s="147">
        <v>1956</v>
      </c>
      <c r="AI33" s="145">
        <v>92.5</v>
      </c>
      <c r="AJ33" s="146">
        <v>63.6</v>
      </c>
      <c r="AK33" s="148">
        <f t="shared" si="49"/>
        <v>58.830000000000005</v>
      </c>
      <c r="AL33" s="146">
        <v>125</v>
      </c>
      <c r="AM33" s="152">
        <f t="shared" si="50"/>
        <v>2.1247662757096717</v>
      </c>
      <c r="AN33" s="148">
        <f t="shared" si="51"/>
        <v>6.4750000000000005</v>
      </c>
      <c r="AO33" s="148">
        <f t="shared" si="111"/>
        <v>158.03899999999999</v>
      </c>
      <c r="AP33" s="148">
        <f t="shared" si="112"/>
        <v>6.3131250000000003</v>
      </c>
      <c r="AQ33" s="148">
        <f t="shared" si="113"/>
        <v>155.91305800000001</v>
      </c>
      <c r="AR33" s="149">
        <v>1927</v>
      </c>
      <c r="AS33" s="145">
        <v>92.6</v>
      </c>
      <c r="AT33" s="146">
        <v>63.5</v>
      </c>
      <c r="AU33" s="148">
        <f t="shared" si="52"/>
        <v>58.800999999999995</v>
      </c>
      <c r="AV33" s="146">
        <v>125</v>
      </c>
      <c r="AW33" s="152">
        <f t="shared" si="53"/>
        <v>2.1258141868335576</v>
      </c>
      <c r="AX33" s="148">
        <f t="shared" si="54"/>
        <v>6.4819999999999993</v>
      </c>
      <c r="AY33" s="148">
        <f t="shared" si="114"/>
        <v>157.535</v>
      </c>
      <c r="AZ33" s="148">
        <f t="shared" si="115"/>
        <v>6.3199499999999995</v>
      </c>
      <c r="BA33" s="148">
        <f t="shared" si="116"/>
        <v>155.41141000000002</v>
      </c>
      <c r="BB33" s="149">
        <v>1927</v>
      </c>
      <c r="BC33" s="145">
        <v>91</v>
      </c>
      <c r="BD33" s="146">
        <v>62.899997711181641</v>
      </c>
      <c r="BE33" s="148">
        <f t="shared" si="55"/>
        <v>57.238997917175297</v>
      </c>
      <c r="BF33" s="146">
        <v>125</v>
      </c>
      <c r="BG33" s="152">
        <f t="shared" si="56"/>
        <v>2.1838257927029878</v>
      </c>
      <c r="BH33" s="148">
        <f t="shared" si="57"/>
        <v>6.37</v>
      </c>
      <c r="BI33" s="148">
        <f t="shared" si="117"/>
        <v>160.26500000000001</v>
      </c>
      <c r="BJ33" s="148">
        <f t="shared" si="118"/>
        <v>6.21075</v>
      </c>
      <c r="BK33" s="148">
        <f t="shared" si="119"/>
        <v>158.14889999999997</v>
      </c>
      <c r="BL33" s="147">
        <v>1939.9999976158142</v>
      </c>
      <c r="BM33" s="145">
        <v>93</v>
      </c>
      <c r="BN33" s="146">
        <v>63.9</v>
      </c>
      <c r="BO33" s="148">
        <f t="shared" si="58"/>
        <v>59.427</v>
      </c>
      <c r="BP33" s="146">
        <v>125</v>
      </c>
      <c r="BQ33" s="152">
        <f t="shared" si="59"/>
        <v>2.1034210039207766</v>
      </c>
      <c r="BR33" s="148">
        <f t="shared" si="60"/>
        <v>6.5100000000000007</v>
      </c>
      <c r="BS33" s="148">
        <f t="shared" si="120"/>
        <v>152.80999999999997</v>
      </c>
      <c r="BT33" s="148">
        <f t="shared" si="121"/>
        <v>6.3472500000000007</v>
      </c>
      <c r="BU33" s="148">
        <f t="shared" si="122"/>
        <v>150.69271000000003</v>
      </c>
      <c r="BV33" s="149">
        <v>1850</v>
      </c>
      <c r="BW33" s="145">
        <v>91.6</v>
      </c>
      <c r="BX33" s="146">
        <v>63.5</v>
      </c>
      <c r="BY33" s="148">
        <f t="shared" si="61"/>
        <v>58.165999999999997</v>
      </c>
      <c r="BZ33" s="146">
        <v>125</v>
      </c>
      <c r="CA33" s="152">
        <f t="shared" si="62"/>
        <v>2.149021765292439</v>
      </c>
      <c r="CB33" s="148">
        <f t="shared" si="63"/>
        <v>6.411999999999999</v>
      </c>
      <c r="CC33" s="148">
        <f t="shared" si="123"/>
        <v>158.47999999999996</v>
      </c>
      <c r="CD33" s="148">
        <f t="shared" si="124"/>
        <v>6.2516999999999987</v>
      </c>
      <c r="CE33" s="148">
        <f t="shared" si="125"/>
        <v>156.35928699999997</v>
      </c>
      <c r="CF33" s="147">
        <v>1909</v>
      </c>
      <c r="CG33" s="145">
        <v>93.6</v>
      </c>
      <c r="CH33" s="146">
        <f t="shared" ref="CH33:CH89" si="165">CH32+0.05</f>
        <v>61.099999999999994</v>
      </c>
      <c r="CI33" s="148">
        <f t="shared" si="64"/>
        <v>57.189599999999992</v>
      </c>
      <c r="CJ33" s="146">
        <v>125</v>
      </c>
      <c r="CK33" s="152">
        <f t="shared" si="65"/>
        <v>2.1857120875124152</v>
      </c>
      <c r="CL33" s="148">
        <f t="shared" si="66"/>
        <v>6.5519999999999996</v>
      </c>
      <c r="CM33" s="148">
        <f t="shared" si="126"/>
        <v>163.31700000000001</v>
      </c>
      <c r="CN33" s="148">
        <f t="shared" si="127"/>
        <v>6.3881999999999994</v>
      </c>
      <c r="CO33" s="148">
        <f t="shared" si="128"/>
        <v>161.16079700000006</v>
      </c>
      <c r="CP33" s="147">
        <v>1940</v>
      </c>
      <c r="CQ33" s="145">
        <v>93.2</v>
      </c>
      <c r="CR33" s="146">
        <v>63</v>
      </c>
      <c r="CS33" s="148">
        <f t="shared" si="67"/>
        <v>58.716000000000001</v>
      </c>
      <c r="CT33" s="146">
        <v>115</v>
      </c>
      <c r="CU33" s="152">
        <f t="shared" si="68"/>
        <v>1.9585802847605422</v>
      </c>
      <c r="CV33" s="148">
        <f t="shared" si="69"/>
        <v>6.524</v>
      </c>
      <c r="CW33" s="148">
        <f t="shared" si="129"/>
        <v>150.185</v>
      </c>
      <c r="CX33" s="148">
        <f t="shared" si="130"/>
        <v>6.3609</v>
      </c>
      <c r="CY33" s="148">
        <f t="shared" si="131"/>
        <v>148.07675399999999</v>
      </c>
      <c r="CZ33" s="147">
        <v>1740</v>
      </c>
      <c r="DA33" s="145">
        <v>94.1</v>
      </c>
      <c r="DB33" s="146">
        <v>61.8</v>
      </c>
      <c r="DC33" s="148">
        <f t="shared" si="70"/>
        <v>58.153799999999997</v>
      </c>
      <c r="DD33" s="134">
        <v>115</v>
      </c>
      <c r="DE33" s="152">
        <f t="shared" si="43"/>
        <v>1.9775147969694158</v>
      </c>
      <c r="DF33" s="148">
        <f t="shared" si="71"/>
        <v>6.5869999999999997</v>
      </c>
      <c r="DG33" s="148">
        <f t="shared" si="132"/>
        <v>150.51400000000004</v>
      </c>
      <c r="DH33" s="148">
        <f t="shared" si="133"/>
        <v>6.4223249999999998</v>
      </c>
      <c r="DI33" s="148">
        <f t="shared" si="134"/>
        <v>148.39850200000001</v>
      </c>
      <c r="DJ33" s="147">
        <v>1676</v>
      </c>
      <c r="DK33" s="145">
        <v>93.2</v>
      </c>
      <c r="DL33" s="146">
        <v>63</v>
      </c>
      <c r="DM33" s="148">
        <f t="shared" si="72"/>
        <v>58.716000000000001</v>
      </c>
      <c r="DN33" s="146">
        <v>115</v>
      </c>
      <c r="DO33" s="152">
        <f t="shared" si="73"/>
        <v>1.9585802847605422</v>
      </c>
      <c r="DP33" s="148">
        <f t="shared" si="74"/>
        <v>6.524</v>
      </c>
      <c r="DQ33" s="148">
        <f t="shared" si="135"/>
        <v>150.185</v>
      </c>
      <c r="DR33" s="148">
        <f t="shared" si="136"/>
        <v>6.3609</v>
      </c>
      <c r="DS33" s="148">
        <f t="shared" si="137"/>
        <v>148.07675399999999</v>
      </c>
      <c r="DT33" s="147">
        <v>1740</v>
      </c>
      <c r="DU33" s="145">
        <v>94</v>
      </c>
      <c r="DV33" s="146">
        <v>63.1</v>
      </c>
      <c r="DW33" s="148">
        <f t="shared" si="75"/>
        <v>59.314</v>
      </c>
      <c r="DX33" s="146">
        <v>115</v>
      </c>
      <c r="DY33" s="152">
        <f t="shared" si="76"/>
        <v>1.9388340020905688</v>
      </c>
      <c r="DZ33" s="148">
        <f t="shared" si="77"/>
        <v>6.58</v>
      </c>
      <c r="EA33" s="148">
        <f t="shared" si="138"/>
        <v>160.5800000000001</v>
      </c>
      <c r="EB33" s="148">
        <f t="shared" si="139"/>
        <v>6.4154999999999998</v>
      </c>
      <c r="EC33" s="148">
        <f t="shared" si="140"/>
        <v>158.43338000000003</v>
      </c>
      <c r="ED33" s="149">
        <v>1687</v>
      </c>
      <c r="EE33" s="145">
        <v>96</v>
      </c>
      <c r="EF33" s="146">
        <v>63.4</v>
      </c>
      <c r="EG33" s="148">
        <f t="shared" si="78"/>
        <v>60.863999999999997</v>
      </c>
      <c r="EH33" s="146">
        <v>115</v>
      </c>
      <c r="EI33" s="152">
        <f t="shared" si="79"/>
        <v>1.8894584647739223</v>
      </c>
      <c r="EJ33" s="148">
        <f t="shared" si="80"/>
        <v>6.72</v>
      </c>
      <c r="EK33" s="148">
        <f t="shared" si="141"/>
        <v>159.78900000000002</v>
      </c>
      <c r="EL33" s="148">
        <f t="shared" si="142"/>
        <v>6.5519999999999996</v>
      </c>
      <c r="EM33" s="148">
        <f t="shared" si="143"/>
        <v>157.61044950000004</v>
      </c>
      <c r="EN33" s="147">
        <v>1655</v>
      </c>
      <c r="EO33" s="145">
        <v>93.8</v>
      </c>
      <c r="EP33" s="146">
        <v>62.2</v>
      </c>
      <c r="EQ33" s="148">
        <f t="shared" si="81"/>
        <v>58.343600000000002</v>
      </c>
      <c r="ER33" s="146">
        <v>115</v>
      </c>
      <c r="ES33" s="152">
        <f t="shared" si="82"/>
        <v>1.9710816610562254</v>
      </c>
      <c r="ET33" s="148">
        <f t="shared" si="83"/>
        <v>6.5659999999999998</v>
      </c>
      <c r="EU33" s="148">
        <f t="shared" si="144"/>
        <v>160.09000000000003</v>
      </c>
      <c r="EV33" s="148">
        <f t="shared" si="145"/>
        <v>6.4018499999999996</v>
      </c>
      <c r="EW33" s="148">
        <f t="shared" si="146"/>
        <v>157.94100700000001</v>
      </c>
      <c r="EX33" s="149">
        <v>1702</v>
      </c>
      <c r="EY33" s="145"/>
      <c r="EZ33" s="146"/>
      <c r="FA33" s="148">
        <f t="shared" si="84"/>
        <v>0</v>
      </c>
      <c r="FB33" s="146"/>
      <c r="FC33" s="152" t="e">
        <f t="shared" si="85"/>
        <v>#DIV/0!</v>
      </c>
      <c r="FD33" s="148">
        <f t="shared" si="86"/>
        <v>0</v>
      </c>
      <c r="FE33" s="148">
        <f t="shared" si="147"/>
        <v>0</v>
      </c>
      <c r="FF33" s="148">
        <f t="shared" si="148"/>
        <v>0</v>
      </c>
      <c r="FG33" s="148">
        <f t="shared" si="149"/>
        <v>0</v>
      </c>
      <c r="FH33" s="147"/>
      <c r="FI33" s="145"/>
      <c r="FJ33" s="146"/>
      <c r="FK33" s="148">
        <f t="shared" si="87"/>
        <v>0</v>
      </c>
      <c r="FL33" s="146">
        <v>120</v>
      </c>
      <c r="FM33" s="152" t="e">
        <f t="shared" si="88"/>
        <v>#DIV/0!</v>
      </c>
      <c r="FN33" s="148">
        <f t="shared" si="89"/>
        <v>0</v>
      </c>
      <c r="FO33" s="148">
        <f t="shared" si="150"/>
        <v>0</v>
      </c>
      <c r="FP33" s="148">
        <f t="shared" si="151"/>
        <v>0</v>
      </c>
      <c r="FQ33" s="148">
        <f t="shared" si="152"/>
        <v>0</v>
      </c>
      <c r="FR33" s="147"/>
      <c r="FS33" s="145"/>
      <c r="FT33" s="146"/>
      <c r="FU33" s="148">
        <f t="shared" si="90"/>
        <v>0</v>
      </c>
      <c r="FV33" s="146"/>
      <c r="FW33" s="152" t="e">
        <f t="shared" si="91"/>
        <v>#DIV/0!</v>
      </c>
      <c r="FX33" s="148">
        <f t="shared" si="92"/>
        <v>0</v>
      </c>
      <c r="FY33" s="148">
        <f t="shared" si="153"/>
        <v>0</v>
      </c>
      <c r="FZ33" s="148">
        <f t="shared" si="154"/>
        <v>0</v>
      </c>
      <c r="GA33" s="148">
        <f t="shared" si="155"/>
        <v>0</v>
      </c>
      <c r="GB33" s="147"/>
      <c r="GC33" s="145"/>
      <c r="GD33" s="146"/>
      <c r="GE33" s="148">
        <f t="shared" si="93"/>
        <v>0</v>
      </c>
      <c r="GF33" s="146"/>
      <c r="GG33" s="152" t="e">
        <f t="shared" si="94"/>
        <v>#DIV/0!</v>
      </c>
      <c r="GH33" s="148">
        <f t="shared" si="95"/>
        <v>0</v>
      </c>
      <c r="GI33" s="148">
        <f t="shared" si="156"/>
        <v>0</v>
      </c>
      <c r="GJ33" s="148">
        <f t="shared" si="157"/>
        <v>0</v>
      </c>
      <c r="GK33" s="148">
        <f t="shared" si="158"/>
        <v>0</v>
      </c>
      <c r="GL33" s="147"/>
      <c r="GM33" s="145"/>
      <c r="GN33" s="146"/>
      <c r="GO33" s="148">
        <f t="shared" si="96"/>
        <v>0</v>
      </c>
      <c r="GP33" s="146"/>
      <c r="GQ33" s="152" t="e">
        <f t="shared" si="97"/>
        <v>#DIV/0!</v>
      </c>
      <c r="GR33" s="148">
        <f t="shared" si="98"/>
        <v>0</v>
      </c>
      <c r="GS33" s="148">
        <f t="shared" si="159"/>
        <v>0</v>
      </c>
      <c r="GT33" s="148">
        <f t="shared" si="160"/>
        <v>0</v>
      </c>
      <c r="GU33" s="148">
        <f t="shared" si="161"/>
        <v>0</v>
      </c>
      <c r="GV33" s="147"/>
      <c r="GW33" s="145"/>
      <c r="GX33" s="146"/>
      <c r="GY33" s="148">
        <f t="shared" si="99"/>
        <v>0</v>
      </c>
      <c r="GZ33" s="146"/>
      <c r="HA33" s="152" t="e">
        <f t="shared" si="100"/>
        <v>#DIV/0!</v>
      </c>
      <c r="HB33" s="148">
        <f t="shared" si="101"/>
        <v>0</v>
      </c>
      <c r="HC33" s="148">
        <f t="shared" si="162"/>
        <v>0</v>
      </c>
      <c r="HD33" s="148">
        <f t="shared" si="163"/>
        <v>0</v>
      </c>
      <c r="HE33" s="148">
        <f t="shared" si="164"/>
        <v>0</v>
      </c>
      <c r="HF33" s="147"/>
      <c r="HG33" s="145"/>
      <c r="HH33" s="146"/>
      <c r="HI33" s="148"/>
      <c r="HJ33" s="146"/>
      <c r="HK33" s="152"/>
      <c r="HL33" s="148"/>
      <c r="HM33" s="148"/>
      <c r="HN33" s="148"/>
      <c r="HO33" s="148"/>
      <c r="HP33" s="147"/>
      <c r="HQ33" s="145"/>
      <c r="HR33" s="146"/>
      <c r="HS33" s="148"/>
      <c r="HT33" s="146"/>
      <c r="HU33" s="152"/>
      <c r="HV33" s="148"/>
      <c r="HW33" s="148"/>
      <c r="HX33" s="148"/>
      <c r="HY33" s="148"/>
      <c r="HZ33" s="147"/>
      <c r="IA33" s="145"/>
      <c r="IB33" s="146"/>
      <c r="IC33" s="148"/>
      <c r="ID33" s="146"/>
      <c r="IE33" s="152"/>
      <c r="IF33" s="148"/>
      <c r="IG33" s="148"/>
      <c r="IH33" s="148"/>
      <c r="II33" s="148"/>
      <c r="IJ33" s="147"/>
      <c r="IK33" s="145"/>
      <c r="IL33" s="146"/>
      <c r="IM33" s="148"/>
      <c r="IN33" s="146"/>
      <c r="IO33" s="152"/>
      <c r="IP33" s="148"/>
      <c r="IQ33" s="148"/>
      <c r="IR33" s="148"/>
      <c r="IS33" s="148"/>
      <c r="IT33" s="147"/>
      <c r="IU33" s="145"/>
      <c r="IV33" s="146"/>
      <c r="IW33" s="148"/>
      <c r="IX33" s="146"/>
      <c r="IY33" s="152"/>
      <c r="IZ33" s="148"/>
      <c r="JA33" s="148"/>
      <c r="JB33" s="148"/>
      <c r="JC33" s="148"/>
      <c r="JD33" s="147"/>
      <c r="JE33" s="145"/>
      <c r="JG33" s="148"/>
      <c r="JH33" s="146"/>
      <c r="JI33" s="152"/>
      <c r="JJ33" s="148"/>
      <c r="JK33" s="148"/>
      <c r="JL33" s="148"/>
      <c r="JM33" s="148"/>
      <c r="JN33" s="147"/>
      <c r="JO33" s="145"/>
      <c r="JP33" s="146"/>
      <c r="JQ33" s="148"/>
      <c r="JR33" s="146"/>
      <c r="JS33" s="152"/>
      <c r="JT33" s="148"/>
      <c r="JU33" s="148"/>
      <c r="JV33" s="148"/>
      <c r="JW33" s="148"/>
      <c r="JX33" s="147"/>
      <c r="JY33" s="145"/>
      <c r="JZ33" s="146"/>
      <c r="KA33" s="148"/>
      <c r="KB33" s="146"/>
      <c r="KC33" s="152"/>
      <c r="KD33" s="148"/>
      <c r="KE33" s="148"/>
      <c r="KF33" s="148"/>
      <c r="KG33" s="148"/>
      <c r="KH33" s="147"/>
      <c r="KI33" s="145"/>
      <c r="KJ33" s="146"/>
      <c r="KK33" s="148"/>
      <c r="KL33" s="146"/>
      <c r="KM33" s="152"/>
      <c r="KN33" s="148"/>
      <c r="KO33" s="148"/>
      <c r="KP33" s="148"/>
      <c r="KQ33" s="148"/>
      <c r="KR33" s="147"/>
      <c r="KS33" s="145"/>
      <c r="KT33" s="146"/>
      <c r="KU33" s="148"/>
      <c r="KV33" s="146"/>
      <c r="KW33" s="152"/>
      <c r="KX33" s="148"/>
      <c r="KY33" s="148"/>
      <c r="KZ33" s="148"/>
      <c r="LA33" s="148"/>
      <c r="LB33" s="147"/>
      <c r="LC33" s="145"/>
      <c r="LD33" s="146"/>
      <c r="LE33" s="148"/>
      <c r="LF33" s="146"/>
      <c r="LG33" s="152"/>
      <c r="LH33" s="148"/>
      <c r="LI33" s="148"/>
      <c r="LJ33" s="148"/>
      <c r="LK33" s="148"/>
      <c r="LL33" s="147"/>
      <c r="LM33" s="145"/>
      <c r="LN33" s="146"/>
      <c r="LO33" s="148"/>
      <c r="LP33" s="146"/>
      <c r="LQ33" s="152"/>
      <c r="LR33" s="148"/>
      <c r="LS33" s="148"/>
      <c r="LT33" s="148"/>
      <c r="LU33" s="148"/>
      <c r="LV33" s="147"/>
      <c r="LW33" s="145"/>
      <c r="LX33" s="146"/>
      <c r="LY33" s="148"/>
      <c r="LZ33" s="146"/>
      <c r="MA33" s="152"/>
      <c r="MB33" s="148"/>
      <c r="MC33" s="148"/>
      <c r="MD33" s="148"/>
      <c r="ME33" s="148"/>
      <c r="MF33" s="147"/>
      <c r="MG33" s="145"/>
      <c r="MH33" s="146"/>
      <c r="MI33" s="148"/>
      <c r="MJ33" s="146"/>
      <c r="MK33" s="152"/>
      <c r="ML33" s="148"/>
      <c r="MM33" s="148"/>
      <c r="MN33" s="148"/>
      <c r="MO33" s="148"/>
      <c r="MP33" s="147"/>
      <c r="MQ33" s="145"/>
      <c r="MR33" s="146"/>
      <c r="MS33" s="148"/>
      <c r="MT33" s="146"/>
      <c r="MU33" s="152"/>
      <c r="MV33" s="148"/>
      <c r="MW33" s="148"/>
      <c r="MX33" s="148"/>
      <c r="MY33" s="148"/>
      <c r="MZ33" s="147"/>
      <c r="NA33" s="145"/>
      <c r="NB33" s="146"/>
      <c r="NC33" s="148"/>
      <c r="ND33" s="146"/>
      <c r="NE33" s="152"/>
      <c r="NF33" s="148"/>
      <c r="NG33" s="148"/>
      <c r="NH33" s="148"/>
      <c r="NI33" s="148"/>
      <c r="NJ33" s="147"/>
      <c r="NK33" s="145"/>
      <c r="NL33" s="146"/>
      <c r="NM33" s="148"/>
      <c r="NN33" s="146"/>
      <c r="NO33" s="152"/>
      <c r="NP33" s="148"/>
      <c r="NQ33" s="148"/>
      <c r="NR33" s="148"/>
      <c r="NS33" s="148"/>
      <c r="NT33" s="147"/>
      <c r="NU33" s="145"/>
      <c r="NV33" s="146"/>
      <c r="NW33" s="148"/>
      <c r="NX33" s="146"/>
      <c r="NY33" s="152"/>
      <c r="NZ33" s="148"/>
      <c r="OA33" s="148"/>
      <c r="OB33" s="148"/>
      <c r="OC33" s="148"/>
      <c r="OD33" s="147"/>
      <c r="OE33" s="145"/>
      <c r="OF33" s="146"/>
      <c r="OG33" s="148"/>
      <c r="OH33" s="146"/>
      <c r="OI33" s="152"/>
      <c r="OJ33" s="148"/>
      <c r="OK33" s="148"/>
      <c r="OL33" s="148"/>
      <c r="OM33" s="148"/>
      <c r="ON33" s="147"/>
      <c r="OO33" s="145"/>
      <c r="OP33" s="146"/>
      <c r="OQ33" s="148"/>
      <c r="OR33" s="146"/>
      <c r="OS33" s="152"/>
      <c r="OT33" s="148"/>
      <c r="OU33" s="148"/>
      <c r="OV33" s="148"/>
      <c r="OW33" s="148"/>
      <c r="OX33" s="147"/>
      <c r="OY33" s="145"/>
      <c r="OZ33" s="146"/>
      <c r="PA33" s="148"/>
      <c r="PB33" s="146"/>
      <c r="PC33" s="152"/>
      <c r="PD33" s="148"/>
      <c r="PE33" s="148"/>
      <c r="PF33" s="148"/>
      <c r="PG33" s="148"/>
      <c r="PH33" s="147"/>
      <c r="PI33" s="145"/>
      <c r="PJ33" s="146"/>
      <c r="PK33" s="148"/>
      <c r="PL33" s="146"/>
      <c r="PM33" s="152"/>
      <c r="PN33" s="148"/>
      <c r="PO33" s="148"/>
      <c r="PP33" s="148"/>
      <c r="PQ33" s="148"/>
      <c r="PR33" s="147"/>
      <c r="PS33" s="145"/>
      <c r="PT33" s="146"/>
      <c r="PU33" s="148"/>
      <c r="PV33" s="146"/>
      <c r="PW33" s="152"/>
      <c r="PX33" s="148"/>
      <c r="PY33" s="148"/>
      <c r="PZ33" s="148"/>
      <c r="QA33" s="148"/>
      <c r="QB33" s="147"/>
      <c r="QC33" s="145"/>
      <c r="QD33" s="146"/>
      <c r="QE33" s="148"/>
      <c r="QF33" s="146"/>
      <c r="QG33" s="152"/>
      <c r="QH33" s="148"/>
      <c r="QI33" s="148"/>
      <c r="QJ33" s="148"/>
      <c r="QK33" s="148"/>
      <c r="QL33" s="147"/>
      <c r="QM33" s="145"/>
      <c r="QN33" s="146"/>
      <c r="QO33" s="148"/>
      <c r="QP33" s="146"/>
      <c r="QQ33" s="152"/>
      <c r="QR33" s="148"/>
      <c r="QS33" s="148"/>
      <c r="QT33" s="148"/>
      <c r="QU33" s="148"/>
      <c r="QV33" s="147"/>
      <c r="QW33" s="145"/>
    </row>
    <row r="34" spans="1:465" s="138" customFormat="1" x14ac:dyDescent="0.25">
      <c r="A34" s="141"/>
      <c r="B34" s="139">
        <f t="shared" si="37"/>
        <v>45</v>
      </c>
      <c r="C34" s="139">
        <v>0.1</v>
      </c>
      <c r="D34" s="139">
        <f t="shared" si="38"/>
        <v>2.600000000000001</v>
      </c>
      <c r="E34" s="140">
        <v>94.1</v>
      </c>
      <c r="F34" s="151">
        <v>63.3</v>
      </c>
      <c r="G34" s="151">
        <f t="shared" si="39"/>
        <v>59.565299999999993</v>
      </c>
      <c r="H34" s="141">
        <v>125</v>
      </c>
      <c r="I34" s="150">
        <f t="shared" si="40"/>
        <v>2.0985372356052938</v>
      </c>
      <c r="J34" s="151">
        <f t="shared" si="44"/>
        <v>6.5869999999999997</v>
      </c>
      <c r="K34" s="151">
        <f t="shared" si="102"/>
        <v>158.89999999999998</v>
      </c>
      <c r="L34" s="151">
        <f t="shared" si="103"/>
        <v>6.4157380000000002</v>
      </c>
      <c r="M34" s="151">
        <f t="shared" si="104"/>
        <v>156.60173900000004</v>
      </c>
      <c r="N34" s="142">
        <v>1915</v>
      </c>
      <c r="O34" s="140">
        <v>94.1</v>
      </c>
      <c r="P34" s="151">
        <v>63.3</v>
      </c>
      <c r="Q34" s="151">
        <f t="shared" si="41"/>
        <v>59.565299999999993</v>
      </c>
      <c r="R34" s="141">
        <v>125</v>
      </c>
      <c r="S34" s="150">
        <f t="shared" si="42"/>
        <v>2.0985372356052938</v>
      </c>
      <c r="T34" s="151">
        <f t="shared" si="45"/>
        <v>6.5869999999999997</v>
      </c>
      <c r="U34" s="151">
        <f t="shared" si="105"/>
        <v>158.89999999999998</v>
      </c>
      <c r="V34" s="151">
        <f t="shared" si="106"/>
        <v>6.4157380000000002</v>
      </c>
      <c r="W34" s="151">
        <f t="shared" si="107"/>
        <v>156.60173900000004</v>
      </c>
      <c r="X34" s="142">
        <v>1915</v>
      </c>
      <c r="Y34" s="140">
        <v>92.9</v>
      </c>
      <c r="Z34" s="141">
        <v>64.5</v>
      </c>
      <c r="AA34" s="151">
        <f t="shared" si="46"/>
        <v>59.920500000000004</v>
      </c>
      <c r="AB34" s="141">
        <v>125</v>
      </c>
      <c r="AC34" s="150">
        <f t="shared" si="47"/>
        <v>2.0860974124047695</v>
      </c>
      <c r="AD34" s="151">
        <f t="shared" si="48"/>
        <v>6.5030000000000001</v>
      </c>
      <c r="AE34" s="151">
        <f t="shared" si="108"/>
        <v>157.91300000000001</v>
      </c>
      <c r="AF34" s="151">
        <f t="shared" si="109"/>
        <v>6.3339220000000003</v>
      </c>
      <c r="AG34" s="151">
        <f t="shared" si="110"/>
        <v>155.63462600000003</v>
      </c>
      <c r="AH34" s="142">
        <v>1959</v>
      </c>
      <c r="AI34" s="140">
        <v>92.2</v>
      </c>
      <c r="AJ34" s="141">
        <v>63.6</v>
      </c>
      <c r="AK34" s="151">
        <f t="shared" si="49"/>
        <v>58.639200000000002</v>
      </c>
      <c r="AL34" s="141">
        <v>125</v>
      </c>
      <c r="AM34" s="150">
        <f t="shared" si="50"/>
        <v>2.1316798319213084</v>
      </c>
      <c r="AN34" s="151">
        <f t="shared" si="51"/>
        <v>6.4540000000000006</v>
      </c>
      <c r="AO34" s="151">
        <f t="shared" si="111"/>
        <v>164.49299999999999</v>
      </c>
      <c r="AP34" s="151">
        <f t="shared" si="112"/>
        <v>6.2861960000000012</v>
      </c>
      <c r="AQ34" s="151">
        <f t="shared" si="113"/>
        <v>162.199254</v>
      </c>
      <c r="AR34" s="143">
        <v>1931</v>
      </c>
      <c r="AS34" s="140">
        <v>92.3</v>
      </c>
      <c r="AT34" s="141">
        <v>63.5</v>
      </c>
      <c r="AU34" s="151">
        <f t="shared" si="52"/>
        <v>58.610499999999995</v>
      </c>
      <c r="AV34" s="141">
        <v>125</v>
      </c>
      <c r="AW34" s="150">
        <f t="shared" si="53"/>
        <v>2.1327236587300913</v>
      </c>
      <c r="AX34" s="151">
        <f t="shared" si="54"/>
        <v>6.4609999999999994</v>
      </c>
      <c r="AY34" s="151">
        <f t="shared" si="114"/>
        <v>163.99600000000001</v>
      </c>
      <c r="AZ34" s="151">
        <f t="shared" si="115"/>
        <v>6.2930140000000003</v>
      </c>
      <c r="BA34" s="151">
        <f t="shared" si="116"/>
        <v>161.70442400000002</v>
      </c>
      <c r="BB34" s="143">
        <v>1931</v>
      </c>
      <c r="BC34" s="140">
        <v>90</v>
      </c>
      <c r="BD34" s="141">
        <v>62.899997711181641</v>
      </c>
      <c r="BE34" s="151">
        <f t="shared" si="55"/>
        <v>56.609997940063479</v>
      </c>
      <c r="BF34" s="141">
        <v>125</v>
      </c>
      <c r="BG34" s="150">
        <f t="shared" si="56"/>
        <v>2.2080905237330208</v>
      </c>
      <c r="BH34" s="151">
        <f t="shared" si="57"/>
        <v>6.3</v>
      </c>
      <c r="BI34" s="151">
        <f t="shared" si="117"/>
        <v>166.56500000000003</v>
      </c>
      <c r="BJ34" s="151">
        <f t="shared" si="118"/>
        <v>6.1362000000000005</v>
      </c>
      <c r="BK34" s="151">
        <f t="shared" si="119"/>
        <v>164.28509999999997</v>
      </c>
      <c r="BL34" s="142">
        <v>1949.999988079071</v>
      </c>
      <c r="BM34" s="140">
        <v>92</v>
      </c>
      <c r="BN34" s="141">
        <v>64</v>
      </c>
      <c r="BO34" s="151">
        <f t="shared" si="58"/>
        <v>58.88</v>
      </c>
      <c r="BP34" s="141">
        <v>125</v>
      </c>
      <c r="BQ34" s="150">
        <f t="shared" si="59"/>
        <v>2.1229619565217392</v>
      </c>
      <c r="BR34" s="151">
        <f t="shared" si="60"/>
        <v>6.44</v>
      </c>
      <c r="BS34" s="151">
        <f t="shared" si="120"/>
        <v>159.24999999999997</v>
      </c>
      <c r="BT34" s="151">
        <f t="shared" si="121"/>
        <v>6.2725600000000012</v>
      </c>
      <c r="BU34" s="151">
        <f t="shared" si="122"/>
        <v>156.96527000000003</v>
      </c>
      <c r="BV34" s="143">
        <v>1850</v>
      </c>
      <c r="BW34" s="140">
        <v>91.1</v>
      </c>
      <c r="BX34" s="141">
        <v>63.5</v>
      </c>
      <c r="BY34" s="151">
        <f t="shared" si="61"/>
        <v>57.848499999999994</v>
      </c>
      <c r="BZ34" s="141">
        <v>125</v>
      </c>
      <c r="CA34" s="150">
        <f t="shared" si="62"/>
        <v>2.1608166158154494</v>
      </c>
      <c r="CB34" s="151">
        <f t="shared" si="63"/>
        <v>6.3769999999999998</v>
      </c>
      <c r="CC34" s="151">
        <f t="shared" si="123"/>
        <v>164.85699999999997</v>
      </c>
      <c r="CD34" s="151">
        <f t="shared" si="124"/>
        <v>6.2111980000000004</v>
      </c>
      <c r="CE34" s="151">
        <f t="shared" si="125"/>
        <v>162.57048499999996</v>
      </c>
      <c r="CF34" s="142">
        <v>1912</v>
      </c>
      <c r="CG34" s="140">
        <v>93.4</v>
      </c>
      <c r="CH34" s="141">
        <f t="shared" si="165"/>
        <v>61.149999999999991</v>
      </c>
      <c r="CI34" s="151">
        <f t="shared" si="64"/>
        <v>57.114099999999993</v>
      </c>
      <c r="CJ34" s="141">
        <v>125</v>
      </c>
      <c r="CK34" s="150">
        <f t="shared" si="65"/>
        <v>2.1886014136614254</v>
      </c>
      <c r="CL34" s="151">
        <f t="shared" si="66"/>
        <v>6.5380000000000003</v>
      </c>
      <c r="CM34" s="151">
        <f t="shared" si="126"/>
        <v>169.85500000000002</v>
      </c>
      <c r="CN34" s="151">
        <f t="shared" si="127"/>
        <v>6.3680120000000011</v>
      </c>
      <c r="CO34" s="151">
        <f t="shared" si="128"/>
        <v>167.52880900000005</v>
      </c>
      <c r="CP34" s="142">
        <v>1940</v>
      </c>
      <c r="CQ34" s="140">
        <v>93</v>
      </c>
      <c r="CR34" s="141">
        <v>63.1</v>
      </c>
      <c r="CS34" s="151">
        <f t="shared" si="67"/>
        <v>58.683000000000007</v>
      </c>
      <c r="CT34" s="141">
        <v>115</v>
      </c>
      <c r="CU34" s="150">
        <f t="shared" si="68"/>
        <v>1.9596816795324026</v>
      </c>
      <c r="CV34" s="151">
        <f t="shared" si="69"/>
        <v>6.5100000000000007</v>
      </c>
      <c r="CW34" s="151">
        <f t="shared" si="129"/>
        <v>156.69499999999999</v>
      </c>
      <c r="CX34" s="151">
        <f t="shared" si="130"/>
        <v>6.3407400000000012</v>
      </c>
      <c r="CY34" s="151">
        <f t="shared" si="131"/>
        <v>154.417494</v>
      </c>
      <c r="CZ34" s="142">
        <v>1743</v>
      </c>
      <c r="DA34" s="140">
        <v>93.9</v>
      </c>
      <c r="DB34" s="141">
        <v>61.9</v>
      </c>
      <c r="DC34" s="151">
        <f t="shared" si="70"/>
        <v>58.124100000000006</v>
      </c>
      <c r="DD34" s="138">
        <v>115</v>
      </c>
      <c r="DE34" s="150">
        <f t="shared" si="43"/>
        <v>1.9785252588857287</v>
      </c>
      <c r="DF34" s="151">
        <f t="shared" si="71"/>
        <v>6.5730000000000004</v>
      </c>
      <c r="DG34" s="151">
        <f t="shared" si="132"/>
        <v>157.08700000000005</v>
      </c>
      <c r="DH34" s="151">
        <f t="shared" si="133"/>
        <v>6.4021020000000011</v>
      </c>
      <c r="DI34" s="151">
        <f t="shared" si="134"/>
        <v>154.80060400000002</v>
      </c>
      <c r="DJ34" s="142">
        <v>1677</v>
      </c>
      <c r="DK34" s="140">
        <v>93</v>
      </c>
      <c r="DL34" s="141">
        <v>63.1</v>
      </c>
      <c r="DM34" s="151">
        <f t="shared" si="72"/>
        <v>58.683000000000007</v>
      </c>
      <c r="DN34" s="141">
        <v>115</v>
      </c>
      <c r="DO34" s="150">
        <f t="shared" si="73"/>
        <v>1.9596816795324026</v>
      </c>
      <c r="DP34" s="151">
        <f t="shared" si="74"/>
        <v>6.5100000000000007</v>
      </c>
      <c r="DQ34" s="151">
        <f t="shared" si="135"/>
        <v>156.69499999999999</v>
      </c>
      <c r="DR34" s="151">
        <f t="shared" si="136"/>
        <v>6.3407400000000012</v>
      </c>
      <c r="DS34" s="151">
        <f t="shared" si="137"/>
        <v>154.417494</v>
      </c>
      <c r="DT34" s="142">
        <v>1743</v>
      </c>
      <c r="DU34" s="140">
        <v>94</v>
      </c>
      <c r="DV34" s="141">
        <v>63.2</v>
      </c>
      <c r="DW34" s="151">
        <f t="shared" si="75"/>
        <v>59.408000000000001</v>
      </c>
      <c r="DX34" s="141">
        <v>115</v>
      </c>
      <c r="DY34" s="150">
        <f t="shared" si="76"/>
        <v>1.9357662267708053</v>
      </c>
      <c r="DZ34" s="151">
        <f t="shared" si="77"/>
        <v>6.58</v>
      </c>
      <c r="EA34" s="151">
        <f t="shared" si="138"/>
        <v>167.16000000000011</v>
      </c>
      <c r="EB34" s="151">
        <f t="shared" si="139"/>
        <v>6.4089200000000011</v>
      </c>
      <c r="EC34" s="151">
        <f t="shared" si="140"/>
        <v>164.84230000000002</v>
      </c>
      <c r="ED34" s="143">
        <v>1688</v>
      </c>
      <c r="EE34" s="140">
        <v>95.85</v>
      </c>
      <c r="EF34" s="141">
        <v>63.5</v>
      </c>
      <c r="EG34" s="151">
        <f t="shared" si="78"/>
        <v>60.864749999999994</v>
      </c>
      <c r="EH34" s="141">
        <v>115</v>
      </c>
      <c r="EI34" s="150">
        <f t="shared" si="79"/>
        <v>1.8894351821045845</v>
      </c>
      <c r="EJ34" s="151">
        <f t="shared" si="80"/>
        <v>6.7094999999999994</v>
      </c>
      <c r="EK34" s="151">
        <f t="shared" si="141"/>
        <v>166.49850000000001</v>
      </c>
      <c r="EL34" s="151">
        <f t="shared" si="142"/>
        <v>6.5350529999999996</v>
      </c>
      <c r="EM34" s="151">
        <f t="shared" si="143"/>
        <v>164.14550250000005</v>
      </c>
      <c r="EN34" s="142">
        <v>1655</v>
      </c>
      <c r="EO34" s="140">
        <v>93.6</v>
      </c>
      <c r="EP34" s="141">
        <v>62.3</v>
      </c>
      <c r="EQ34" s="151">
        <f t="shared" si="81"/>
        <v>58.312799999999996</v>
      </c>
      <c r="ER34" s="141">
        <v>115</v>
      </c>
      <c r="ES34" s="150">
        <f t="shared" si="82"/>
        <v>1.9721227586396126</v>
      </c>
      <c r="ET34" s="151">
        <f t="shared" si="83"/>
        <v>6.5519999999999996</v>
      </c>
      <c r="EU34" s="151">
        <f t="shared" si="144"/>
        <v>166.64200000000002</v>
      </c>
      <c r="EV34" s="151">
        <f t="shared" si="145"/>
        <v>6.3816480000000002</v>
      </c>
      <c r="EW34" s="151">
        <f t="shared" si="146"/>
        <v>164.32265500000003</v>
      </c>
      <c r="EX34" s="143">
        <v>1704</v>
      </c>
      <c r="EY34" s="140"/>
      <c r="EZ34" s="141"/>
      <c r="FA34" s="151">
        <f t="shared" si="84"/>
        <v>0</v>
      </c>
      <c r="FB34" s="141"/>
      <c r="FC34" s="150" t="e">
        <f t="shared" si="85"/>
        <v>#DIV/0!</v>
      </c>
      <c r="FD34" s="151">
        <f t="shared" si="86"/>
        <v>0</v>
      </c>
      <c r="FE34" s="151">
        <f t="shared" si="147"/>
        <v>0</v>
      </c>
      <c r="FF34" s="151">
        <f t="shared" si="148"/>
        <v>0</v>
      </c>
      <c r="FG34" s="151">
        <f t="shared" si="149"/>
        <v>0</v>
      </c>
      <c r="FH34" s="142"/>
      <c r="FI34" s="140"/>
      <c r="FJ34" s="141"/>
      <c r="FK34" s="151">
        <f t="shared" si="87"/>
        <v>0</v>
      </c>
      <c r="FL34" s="141">
        <v>120</v>
      </c>
      <c r="FM34" s="150" t="e">
        <f t="shared" si="88"/>
        <v>#DIV/0!</v>
      </c>
      <c r="FN34" s="151">
        <f t="shared" si="89"/>
        <v>0</v>
      </c>
      <c r="FO34" s="151">
        <f t="shared" si="150"/>
        <v>0</v>
      </c>
      <c r="FP34" s="151">
        <f t="shared" si="151"/>
        <v>0</v>
      </c>
      <c r="FQ34" s="151">
        <f t="shared" si="152"/>
        <v>0</v>
      </c>
      <c r="FR34" s="142"/>
      <c r="FS34" s="140"/>
      <c r="FT34" s="141"/>
      <c r="FU34" s="151">
        <f t="shared" si="90"/>
        <v>0</v>
      </c>
      <c r="FV34" s="141"/>
      <c r="FW34" s="150" t="e">
        <f t="shared" si="91"/>
        <v>#DIV/0!</v>
      </c>
      <c r="FX34" s="151">
        <f t="shared" si="92"/>
        <v>0</v>
      </c>
      <c r="FY34" s="151">
        <f t="shared" si="153"/>
        <v>0</v>
      </c>
      <c r="FZ34" s="151">
        <f t="shared" si="154"/>
        <v>0</v>
      </c>
      <c r="GA34" s="151">
        <f t="shared" si="155"/>
        <v>0</v>
      </c>
      <c r="GB34" s="142"/>
      <c r="GC34" s="140"/>
      <c r="GD34" s="141"/>
      <c r="GE34" s="151">
        <f t="shared" si="93"/>
        <v>0</v>
      </c>
      <c r="GF34" s="141"/>
      <c r="GG34" s="150" t="e">
        <f t="shared" si="94"/>
        <v>#DIV/0!</v>
      </c>
      <c r="GH34" s="151">
        <f t="shared" si="95"/>
        <v>0</v>
      </c>
      <c r="GI34" s="151">
        <f t="shared" si="156"/>
        <v>0</v>
      </c>
      <c r="GJ34" s="151">
        <f t="shared" si="157"/>
        <v>0</v>
      </c>
      <c r="GK34" s="151">
        <f t="shared" si="158"/>
        <v>0</v>
      </c>
      <c r="GL34" s="142"/>
      <c r="GM34" s="140"/>
      <c r="GN34" s="141"/>
      <c r="GO34" s="151">
        <f t="shared" si="96"/>
        <v>0</v>
      </c>
      <c r="GP34" s="141"/>
      <c r="GQ34" s="150" t="e">
        <f t="shared" si="97"/>
        <v>#DIV/0!</v>
      </c>
      <c r="GR34" s="151">
        <f t="shared" si="98"/>
        <v>0</v>
      </c>
      <c r="GS34" s="151">
        <f t="shared" si="159"/>
        <v>0</v>
      </c>
      <c r="GT34" s="151">
        <f t="shared" si="160"/>
        <v>0</v>
      </c>
      <c r="GU34" s="151">
        <f t="shared" si="161"/>
        <v>0</v>
      </c>
      <c r="GV34" s="142"/>
      <c r="GW34" s="140"/>
      <c r="GX34" s="141"/>
      <c r="GY34" s="151">
        <f t="shared" si="99"/>
        <v>0</v>
      </c>
      <c r="GZ34" s="141"/>
      <c r="HA34" s="150" t="e">
        <f t="shared" si="100"/>
        <v>#DIV/0!</v>
      </c>
      <c r="HB34" s="151">
        <f t="shared" si="101"/>
        <v>0</v>
      </c>
      <c r="HC34" s="151">
        <f t="shared" si="162"/>
        <v>0</v>
      </c>
      <c r="HD34" s="151">
        <f t="shared" si="163"/>
        <v>0</v>
      </c>
      <c r="HE34" s="151">
        <f t="shared" si="164"/>
        <v>0</v>
      </c>
      <c r="HF34" s="142"/>
      <c r="HG34" s="140"/>
      <c r="HH34" s="141"/>
      <c r="HI34" s="151"/>
      <c r="HJ34" s="141"/>
      <c r="HK34" s="150"/>
      <c r="HL34" s="151"/>
      <c r="HM34" s="151"/>
      <c r="HN34" s="151"/>
      <c r="HO34" s="151"/>
      <c r="HP34" s="142"/>
      <c r="HQ34" s="140"/>
      <c r="HR34" s="141"/>
      <c r="HS34" s="151"/>
      <c r="HT34" s="141"/>
      <c r="HU34" s="150"/>
      <c r="HV34" s="151"/>
      <c r="HW34" s="151"/>
      <c r="HX34" s="151"/>
      <c r="HY34" s="151"/>
      <c r="HZ34" s="142"/>
      <c r="IA34" s="140"/>
      <c r="IB34" s="141"/>
      <c r="IC34" s="151"/>
      <c r="ID34" s="141"/>
      <c r="IE34" s="150"/>
      <c r="IF34" s="151"/>
      <c r="IG34" s="151"/>
      <c r="IH34" s="151"/>
      <c r="II34" s="151"/>
      <c r="IJ34" s="142"/>
      <c r="IK34" s="140"/>
      <c r="IL34" s="141"/>
      <c r="IM34" s="151"/>
      <c r="IN34" s="141"/>
      <c r="IO34" s="150"/>
      <c r="IP34" s="151"/>
      <c r="IQ34" s="151"/>
      <c r="IR34" s="151"/>
      <c r="IS34" s="151"/>
      <c r="IT34" s="142"/>
      <c r="IU34" s="140"/>
      <c r="IV34" s="141"/>
      <c r="IW34" s="151"/>
      <c r="IX34" s="141"/>
      <c r="IY34" s="150"/>
      <c r="IZ34" s="151"/>
      <c r="JA34" s="151"/>
      <c r="JB34" s="151"/>
      <c r="JC34" s="151"/>
      <c r="JD34" s="142"/>
      <c r="JE34" s="140"/>
      <c r="JG34" s="151"/>
      <c r="JH34" s="141"/>
      <c r="JI34" s="150"/>
      <c r="JJ34" s="151"/>
      <c r="JK34" s="151"/>
      <c r="JL34" s="151"/>
      <c r="JM34" s="151"/>
      <c r="JN34" s="142"/>
      <c r="JO34" s="140"/>
      <c r="JP34" s="141"/>
      <c r="JQ34" s="151"/>
      <c r="JR34" s="141"/>
      <c r="JS34" s="150"/>
      <c r="JT34" s="151"/>
      <c r="JU34" s="151"/>
      <c r="JV34" s="151"/>
      <c r="JW34" s="151"/>
      <c r="JX34" s="142"/>
      <c r="JY34" s="140"/>
      <c r="JZ34" s="141"/>
      <c r="KA34" s="151"/>
      <c r="KB34" s="141"/>
      <c r="KC34" s="150"/>
      <c r="KD34" s="151"/>
      <c r="KE34" s="151"/>
      <c r="KF34" s="151"/>
      <c r="KG34" s="151"/>
      <c r="KH34" s="142"/>
      <c r="KI34" s="140"/>
      <c r="KJ34" s="141"/>
      <c r="KK34" s="151"/>
      <c r="KL34" s="141"/>
      <c r="KM34" s="150"/>
      <c r="KN34" s="151"/>
      <c r="KO34" s="151"/>
      <c r="KP34" s="151"/>
      <c r="KQ34" s="151"/>
      <c r="KR34" s="142"/>
      <c r="KS34" s="140"/>
      <c r="KT34" s="141"/>
      <c r="KU34" s="151"/>
      <c r="KV34" s="141"/>
      <c r="KW34" s="150"/>
      <c r="KX34" s="151"/>
      <c r="KY34" s="151"/>
      <c r="KZ34" s="151"/>
      <c r="LA34" s="151"/>
      <c r="LB34" s="142"/>
      <c r="LC34" s="140"/>
      <c r="LD34" s="141"/>
      <c r="LE34" s="151"/>
      <c r="LF34" s="141"/>
      <c r="LG34" s="150"/>
      <c r="LH34" s="151"/>
      <c r="LI34" s="151"/>
      <c r="LJ34" s="151"/>
      <c r="LK34" s="151"/>
      <c r="LL34" s="142"/>
      <c r="LM34" s="140"/>
      <c r="LN34" s="141"/>
      <c r="LO34" s="151"/>
      <c r="LP34" s="141"/>
      <c r="LQ34" s="150"/>
      <c r="LR34" s="151"/>
      <c r="LS34" s="151"/>
      <c r="LT34" s="151"/>
      <c r="LU34" s="151"/>
      <c r="LV34" s="142"/>
      <c r="LW34" s="140"/>
      <c r="LX34" s="141"/>
      <c r="LY34" s="151"/>
      <c r="LZ34" s="141"/>
      <c r="MA34" s="150"/>
      <c r="MB34" s="151"/>
      <c r="MC34" s="151"/>
      <c r="MD34" s="151"/>
      <c r="ME34" s="151"/>
      <c r="MF34" s="142"/>
      <c r="MG34" s="140"/>
      <c r="MH34" s="141"/>
      <c r="MI34" s="151"/>
      <c r="MJ34" s="141"/>
      <c r="MK34" s="150"/>
      <c r="ML34" s="151"/>
      <c r="MM34" s="151"/>
      <c r="MN34" s="151"/>
      <c r="MO34" s="151"/>
      <c r="MP34" s="142"/>
      <c r="MQ34" s="140"/>
      <c r="MR34" s="141"/>
      <c r="MS34" s="151"/>
      <c r="MT34" s="141"/>
      <c r="MU34" s="150"/>
      <c r="MV34" s="151"/>
      <c r="MW34" s="151"/>
      <c r="MX34" s="151"/>
      <c r="MY34" s="151"/>
      <c r="MZ34" s="142"/>
      <c r="NA34" s="140"/>
      <c r="NB34" s="141"/>
      <c r="NC34" s="151"/>
      <c r="ND34" s="141"/>
      <c r="NE34" s="150"/>
      <c r="NF34" s="151"/>
      <c r="NG34" s="151"/>
      <c r="NH34" s="151"/>
      <c r="NI34" s="151"/>
      <c r="NJ34" s="142"/>
      <c r="NK34" s="140"/>
      <c r="NL34" s="141"/>
      <c r="NM34" s="151"/>
      <c r="NN34" s="141"/>
      <c r="NO34" s="150"/>
      <c r="NP34" s="151"/>
      <c r="NQ34" s="151"/>
      <c r="NR34" s="151"/>
      <c r="NS34" s="151"/>
      <c r="NT34" s="142"/>
      <c r="NU34" s="140"/>
      <c r="NV34" s="141"/>
      <c r="NW34" s="151"/>
      <c r="NX34" s="141"/>
      <c r="NY34" s="150"/>
      <c r="NZ34" s="151"/>
      <c r="OA34" s="151"/>
      <c r="OB34" s="151"/>
      <c r="OC34" s="151"/>
      <c r="OD34" s="142"/>
      <c r="OE34" s="140"/>
      <c r="OF34" s="141"/>
      <c r="OG34" s="151"/>
      <c r="OH34" s="141"/>
      <c r="OI34" s="150"/>
      <c r="OJ34" s="151"/>
      <c r="OK34" s="151"/>
      <c r="OL34" s="151"/>
      <c r="OM34" s="151"/>
      <c r="ON34" s="142"/>
      <c r="OO34" s="140"/>
      <c r="OP34" s="141"/>
      <c r="OQ34" s="151"/>
      <c r="OR34" s="141"/>
      <c r="OS34" s="150"/>
      <c r="OT34" s="151"/>
      <c r="OU34" s="151"/>
      <c r="OV34" s="151"/>
      <c r="OW34" s="151"/>
      <c r="OX34" s="142"/>
      <c r="OY34" s="140"/>
      <c r="OZ34" s="141"/>
      <c r="PA34" s="151"/>
      <c r="PB34" s="141"/>
      <c r="PC34" s="150"/>
      <c r="PD34" s="151"/>
      <c r="PE34" s="151"/>
      <c r="PF34" s="151"/>
      <c r="PG34" s="151"/>
      <c r="PH34" s="142"/>
      <c r="PI34" s="140"/>
      <c r="PJ34" s="141"/>
      <c r="PK34" s="151"/>
      <c r="PL34" s="141"/>
      <c r="PM34" s="150"/>
      <c r="PN34" s="151"/>
      <c r="PO34" s="151"/>
      <c r="PP34" s="151"/>
      <c r="PQ34" s="151"/>
      <c r="PR34" s="142"/>
      <c r="PS34" s="140"/>
      <c r="PT34" s="141"/>
      <c r="PU34" s="151"/>
      <c r="PV34" s="141"/>
      <c r="PW34" s="150"/>
      <c r="PX34" s="151"/>
      <c r="PY34" s="151"/>
      <c r="PZ34" s="151"/>
      <c r="QA34" s="151"/>
      <c r="QB34" s="142"/>
      <c r="QC34" s="140"/>
      <c r="QD34" s="141"/>
      <c r="QE34" s="151"/>
      <c r="QF34" s="141"/>
      <c r="QG34" s="150"/>
      <c r="QH34" s="151"/>
      <c r="QI34" s="151"/>
      <c r="QJ34" s="151"/>
      <c r="QK34" s="151"/>
      <c r="QL34" s="142"/>
      <c r="QM34" s="140"/>
      <c r="QN34" s="141"/>
      <c r="QO34" s="151"/>
      <c r="QP34" s="141"/>
      <c r="QQ34" s="150"/>
      <c r="QR34" s="151"/>
      <c r="QS34" s="151"/>
      <c r="QT34" s="151"/>
      <c r="QU34" s="151"/>
      <c r="QV34" s="142"/>
      <c r="QW34" s="140"/>
    </row>
    <row r="35" spans="1:465" s="134" customFormat="1" x14ac:dyDescent="0.25">
      <c r="A35" s="146"/>
      <c r="B35" s="144">
        <f t="shared" si="37"/>
        <v>46</v>
      </c>
      <c r="C35" s="144">
        <v>0.1</v>
      </c>
      <c r="D35" s="144">
        <f t="shared" si="38"/>
        <v>2.7000000000000011</v>
      </c>
      <c r="E35" s="145">
        <v>94</v>
      </c>
      <c r="F35" s="148">
        <v>63.5</v>
      </c>
      <c r="G35" s="148">
        <f t="shared" si="39"/>
        <v>59.69</v>
      </c>
      <c r="H35" s="146">
        <v>125</v>
      </c>
      <c r="I35" s="152">
        <f t="shared" si="40"/>
        <v>2.094153124476462</v>
      </c>
      <c r="J35" s="148">
        <f t="shared" si="44"/>
        <v>6.58</v>
      </c>
      <c r="K35" s="148">
        <f t="shared" si="102"/>
        <v>165.48</v>
      </c>
      <c r="L35" s="148">
        <f t="shared" si="103"/>
        <v>6.4023399999999997</v>
      </c>
      <c r="M35" s="148">
        <f t="shared" si="104"/>
        <v>163.00407900000005</v>
      </c>
      <c r="N35" s="147">
        <v>1917</v>
      </c>
      <c r="O35" s="145">
        <v>94</v>
      </c>
      <c r="P35" s="148">
        <v>63.5</v>
      </c>
      <c r="Q35" s="148">
        <f t="shared" si="41"/>
        <v>59.69</v>
      </c>
      <c r="R35" s="146">
        <v>125</v>
      </c>
      <c r="S35" s="152">
        <f t="shared" si="42"/>
        <v>2.094153124476462</v>
      </c>
      <c r="T35" s="148">
        <f t="shared" si="45"/>
        <v>6.58</v>
      </c>
      <c r="U35" s="148">
        <f t="shared" si="105"/>
        <v>165.48</v>
      </c>
      <c r="V35" s="148">
        <f t="shared" si="106"/>
        <v>6.4023399999999997</v>
      </c>
      <c r="W35" s="148">
        <f t="shared" si="107"/>
        <v>163.00407900000005</v>
      </c>
      <c r="X35" s="147">
        <v>1917</v>
      </c>
      <c r="Y35" s="145">
        <v>92.7</v>
      </c>
      <c r="Z35" s="146">
        <v>64.7</v>
      </c>
      <c r="AA35" s="148">
        <f t="shared" si="46"/>
        <v>59.976900000000008</v>
      </c>
      <c r="AB35" s="146">
        <v>125</v>
      </c>
      <c r="AC35" s="152">
        <f t="shared" si="47"/>
        <v>2.0841357255876845</v>
      </c>
      <c r="AD35" s="148">
        <f t="shared" si="48"/>
        <v>6.4890000000000008</v>
      </c>
      <c r="AE35" s="148">
        <f t="shared" si="108"/>
        <v>164.40200000000002</v>
      </c>
      <c r="AF35" s="148">
        <f t="shared" si="109"/>
        <v>6.313797000000001</v>
      </c>
      <c r="AG35" s="148">
        <f t="shared" si="110"/>
        <v>161.94842300000002</v>
      </c>
      <c r="AH35" s="147">
        <v>1961</v>
      </c>
      <c r="AI35" s="145">
        <v>91.9</v>
      </c>
      <c r="AJ35" s="146">
        <v>63.7</v>
      </c>
      <c r="AK35" s="148">
        <f t="shared" si="49"/>
        <v>58.540300000000002</v>
      </c>
      <c r="AL35" s="146">
        <v>125</v>
      </c>
      <c r="AM35" s="152">
        <f t="shared" si="50"/>
        <v>2.1352811652827195</v>
      </c>
      <c r="AN35" s="148">
        <f t="shared" si="51"/>
        <v>6.4329999999999998</v>
      </c>
      <c r="AO35" s="148">
        <f t="shared" si="111"/>
        <v>170.92599999999999</v>
      </c>
      <c r="AP35" s="148">
        <f t="shared" si="112"/>
        <v>6.259309</v>
      </c>
      <c r="AQ35" s="148">
        <f t="shared" si="113"/>
        <v>168.458563</v>
      </c>
      <c r="AR35" s="149">
        <v>1935</v>
      </c>
      <c r="AS35" s="145">
        <v>92</v>
      </c>
      <c r="AT35" s="146">
        <v>63.6</v>
      </c>
      <c r="AU35" s="148">
        <f t="shared" si="52"/>
        <v>58.512</v>
      </c>
      <c r="AV35" s="146">
        <v>125</v>
      </c>
      <c r="AW35" s="152">
        <f t="shared" si="53"/>
        <v>2.136313918512442</v>
      </c>
      <c r="AX35" s="148">
        <f t="shared" si="54"/>
        <v>6.44</v>
      </c>
      <c r="AY35" s="148">
        <f t="shared" si="114"/>
        <v>170.43600000000001</v>
      </c>
      <c r="AZ35" s="148">
        <f t="shared" si="115"/>
        <v>6.2661199999999999</v>
      </c>
      <c r="BA35" s="148">
        <f t="shared" si="116"/>
        <v>167.97054400000002</v>
      </c>
      <c r="BB35" s="149">
        <v>1935</v>
      </c>
      <c r="BC35" s="145">
        <v>90</v>
      </c>
      <c r="BD35" s="146">
        <v>63.000001907348633</v>
      </c>
      <c r="BE35" s="148">
        <f t="shared" si="55"/>
        <v>56.70000171661377</v>
      </c>
      <c r="BF35" s="146">
        <v>125</v>
      </c>
      <c r="BG35" s="152">
        <f t="shared" si="56"/>
        <v>2.204585471174219</v>
      </c>
      <c r="BH35" s="148">
        <f t="shared" si="57"/>
        <v>6.3</v>
      </c>
      <c r="BI35" s="148">
        <f t="shared" si="117"/>
        <v>172.86500000000004</v>
      </c>
      <c r="BJ35" s="148">
        <f t="shared" si="118"/>
        <v>6.1298999999999992</v>
      </c>
      <c r="BK35" s="148">
        <f t="shared" si="119"/>
        <v>170.41499999999996</v>
      </c>
      <c r="BL35" s="147">
        <v>1949.999988079071</v>
      </c>
      <c r="BM35" s="145">
        <v>92</v>
      </c>
      <c r="BN35" s="146">
        <v>64.099999999999994</v>
      </c>
      <c r="BO35" s="148">
        <f t="shared" si="58"/>
        <v>58.971999999999994</v>
      </c>
      <c r="BP35" s="146">
        <v>125</v>
      </c>
      <c r="BQ35" s="152">
        <f t="shared" si="59"/>
        <v>2.1196500033914401</v>
      </c>
      <c r="BR35" s="148">
        <f t="shared" si="60"/>
        <v>6.44</v>
      </c>
      <c r="BS35" s="148">
        <f t="shared" si="120"/>
        <v>165.68999999999997</v>
      </c>
      <c r="BT35" s="148">
        <f t="shared" si="121"/>
        <v>6.2661199999999999</v>
      </c>
      <c r="BU35" s="148">
        <f t="shared" si="122"/>
        <v>163.23139000000003</v>
      </c>
      <c r="BV35" s="149">
        <v>1855</v>
      </c>
      <c r="BW35" s="145">
        <v>90.6</v>
      </c>
      <c r="BX35" s="146">
        <v>63.6</v>
      </c>
      <c r="BY35" s="148">
        <f t="shared" si="61"/>
        <v>57.621599999999994</v>
      </c>
      <c r="BZ35" s="146">
        <v>125</v>
      </c>
      <c r="CA35" s="152">
        <f t="shared" si="62"/>
        <v>2.1693253918669391</v>
      </c>
      <c r="CB35" s="148">
        <f t="shared" si="63"/>
        <v>6.3419999999999996</v>
      </c>
      <c r="CC35" s="148">
        <f t="shared" si="123"/>
        <v>171.19899999999998</v>
      </c>
      <c r="CD35" s="148">
        <f t="shared" si="124"/>
        <v>6.1707659999999995</v>
      </c>
      <c r="CE35" s="148">
        <f t="shared" si="125"/>
        <v>168.74125099999995</v>
      </c>
      <c r="CF35" s="147">
        <v>1915</v>
      </c>
      <c r="CG35" s="145">
        <v>93.1</v>
      </c>
      <c r="CH35" s="146">
        <f t="shared" si="165"/>
        <v>61.199999999999989</v>
      </c>
      <c r="CI35" s="148">
        <f t="shared" si="64"/>
        <v>56.977199999999989</v>
      </c>
      <c r="CJ35" s="146">
        <v>125</v>
      </c>
      <c r="CK35" s="152">
        <f t="shared" si="65"/>
        <v>2.1938600001404076</v>
      </c>
      <c r="CL35" s="148">
        <f t="shared" si="66"/>
        <v>6.5169999999999995</v>
      </c>
      <c r="CM35" s="148">
        <f t="shared" si="126"/>
        <v>176.37200000000001</v>
      </c>
      <c r="CN35" s="148">
        <f t="shared" si="127"/>
        <v>6.3410409999999997</v>
      </c>
      <c r="CO35" s="148">
        <f t="shared" si="128"/>
        <v>173.86985000000004</v>
      </c>
      <c r="CP35" s="147">
        <v>1945</v>
      </c>
      <c r="CQ35" s="145">
        <v>92.7</v>
      </c>
      <c r="CR35" s="146">
        <v>63.2</v>
      </c>
      <c r="CS35" s="148">
        <f t="shared" si="67"/>
        <v>58.586400000000005</v>
      </c>
      <c r="CT35" s="146">
        <v>115</v>
      </c>
      <c r="CU35" s="152">
        <f t="shared" si="68"/>
        <v>1.9629128944601475</v>
      </c>
      <c r="CV35" s="148">
        <f t="shared" si="69"/>
        <v>6.4890000000000008</v>
      </c>
      <c r="CW35" s="148">
        <f t="shared" si="129"/>
        <v>163.184</v>
      </c>
      <c r="CX35" s="148">
        <f t="shared" si="130"/>
        <v>6.313797000000001</v>
      </c>
      <c r="CY35" s="148">
        <f t="shared" si="131"/>
        <v>160.731291</v>
      </c>
      <c r="CZ35" s="147">
        <v>1745</v>
      </c>
      <c r="DA35" s="145">
        <v>93.7</v>
      </c>
      <c r="DB35" s="146">
        <v>62</v>
      </c>
      <c r="DC35" s="148">
        <f t="shared" si="70"/>
        <v>58.094000000000001</v>
      </c>
      <c r="DD35" s="134">
        <v>115</v>
      </c>
      <c r="DE35" s="152">
        <f t="shared" si="43"/>
        <v>1.9795503838606396</v>
      </c>
      <c r="DF35" s="148">
        <f t="shared" si="71"/>
        <v>6.5590000000000002</v>
      </c>
      <c r="DG35" s="148">
        <f t="shared" si="132"/>
        <v>163.64600000000004</v>
      </c>
      <c r="DH35" s="148">
        <f t="shared" si="133"/>
        <v>6.381907</v>
      </c>
      <c r="DI35" s="148">
        <f t="shared" si="134"/>
        <v>161.18251100000003</v>
      </c>
      <c r="DJ35" s="147">
        <v>1679</v>
      </c>
      <c r="DK35" s="145">
        <v>92.7</v>
      </c>
      <c r="DL35" s="146">
        <v>63.2</v>
      </c>
      <c r="DM35" s="148">
        <f t="shared" si="72"/>
        <v>58.586400000000005</v>
      </c>
      <c r="DN35" s="146">
        <v>115</v>
      </c>
      <c r="DO35" s="152">
        <f t="shared" si="73"/>
        <v>1.9629128944601475</v>
      </c>
      <c r="DP35" s="148">
        <f t="shared" si="74"/>
        <v>6.4890000000000008</v>
      </c>
      <c r="DQ35" s="148">
        <f t="shared" si="135"/>
        <v>163.184</v>
      </c>
      <c r="DR35" s="148">
        <f t="shared" si="136"/>
        <v>6.313797000000001</v>
      </c>
      <c r="DS35" s="148">
        <f t="shared" si="137"/>
        <v>160.731291</v>
      </c>
      <c r="DT35" s="147">
        <v>1745</v>
      </c>
      <c r="DU35" s="145">
        <v>94</v>
      </c>
      <c r="DV35" s="146">
        <v>63.3</v>
      </c>
      <c r="DW35" s="148">
        <f t="shared" si="75"/>
        <v>59.501999999999995</v>
      </c>
      <c r="DX35" s="146">
        <v>115</v>
      </c>
      <c r="DY35" s="152">
        <f t="shared" si="76"/>
        <v>1.9327081442640586</v>
      </c>
      <c r="DZ35" s="148">
        <f t="shared" si="77"/>
        <v>6.58</v>
      </c>
      <c r="EA35" s="148">
        <f t="shared" si="138"/>
        <v>173.74000000000012</v>
      </c>
      <c r="EB35" s="148">
        <f t="shared" si="139"/>
        <v>6.4023399999999997</v>
      </c>
      <c r="EC35" s="148">
        <f t="shared" si="140"/>
        <v>171.24464000000003</v>
      </c>
      <c r="ED35" s="149">
        <v>1688</v>
      </c>
      <c r="EE35" s="145">
        <v>95.6</v>
      </c>
      <c r="EF35" s="146">
        <v>63.5</v>
      </c>
      <c r="EG35" s="148">
        <f t="shared" si="78"/>
        <v>60.705999999999996</v>
      </c>
      <c r="EH35" s="146">
        <v>115</v>
      </c>
      <c r="EI35" s="152">
        <f t="shared" si="79"/>
        <v>1.8943761736895861</v>
      </c>
      <c r="EJ35" s="148">
        <f t="shared" si="80"/>
        <v>6.6920000000000002</v>
      </c>
      <c r="EK35" s="148">
        <f t="shared" si="141"/>
        <v>173.19050000000001</v>
      </c>
      <c r="EL35" s="148">
        <f t="shared" si="142"/>
        <v>6.5113159999999999</v>
      </c>
      <c r="EM35" s="148">
        <f t="shared" si="143"/>
        <v>170.65681850000004</v>
      </c>
      <c r="EN35" s="147">
        <v>1660.0000000000002</v>
      </c>
      <c r="EO35" s="145">
        <v>93.3</v>
      </c>
      <c r="EP35" s="146">
        <v>62.4</v>
      </c>
      <c r="EQ35" s="148">
        <f t="shared" si="81"/>
        <v>58.219199999999994</v>
      </c>
      <c r="ER35" s="146">
        <v>115</v>
      </c>
      <c r="ES35" s="152">
        <f t="shared" si="82"/>
        <v>1.9752933740072005</v>
      </c>
      <c r="ET35" s="148">
        <f t="shared" si="83"/>
        <v>6.5309999999999997</v>
      </c>
      <c r="EU35" s="148">
        <f t="shared" si="144"/>
        <v>173.17300000000003</v>
      </c>
      <c r="EV35" s="148">
        <f t="shared" si="145"/>
        <v>6.3546629999999995</v>
      </c>
      <c r="EW35" s="148">
        <f t="shared" si="146"/>
        <v>170.67731800000001</v>
      </c>
      <c r="EX35" s="149">
        <v>1707</v>
      </c>
      <c r="EY35" s="145"/>
      <c r="EZ35" s="146"/>
      <c r="FA35" s="148">
        <f t="shared" si="84"/>
        <v>0</v>
      </c>
      <c r="FB35" s="146"/>
      <c r="FC35" s="152" t="e">
        <f t="shared" si="85"/>
        <v>#DIV/0!</v>
      </c>
      <c r="FD35" s="148">
        <f t="shared" si="86"/>
        <v>0</v>
      </c>
      <c r="FE35" s="148">
        <f t="shared" si="147"/>
        <v>0</v>
      </c>
      <c r="FF35" s="148">
        <f t="shared" si="148"/>
        <v>0</v>
      </c>
      <c r="FG35" s="148">
        <f t="shared" si="149"/>
        <v>0</v>
      </c>
      <c r="FH35" s="147"/>
      <c r="FI35" s="145"/>
      <c r="FJ35" s="146"/>
      <c r="FK35" s="148">
        <f t="shared" si="87"/>
        <v>0</v>
      </c>
      <c r="FL35" s="146">
        <v>120</v>
      </c>
      <c r="FM35" s="152" t="e">
        <f t="shared" si="88"/>
        <v>#DIV/0!</v>
      </c>
      <c r="FN35" s="148">
        <f t="shared" si="89"/>
        <v>0</v>
      </c>
      <c r="FO35" s="148">
        <f t="shared" si="150"/>
        <v>0</v>
      </c>
      <c r="FP35" s="148">
        <f t="shared" si="151"/>
        <v>0</v>
      </c>
      <c r="FQ35" s="148">
        <f t="shared" si="152"/>
        <v>0</v>
      </c>
      <c r="FR35" s="147"/>
      <c r="FS35" s="145"/>
      <c r="FT35" s="146"/>
      <c r="FU35" s="148">
        <f t="shared" si="90"/>
        <v>0</v>
      </c>
      <c r="FV35" s="146"/>
      <c r="FW35" s="152" t="e">
        <f t="shared" si="91"/>
        <v>#DIV/0!</v>
      </c>
      <c r="FX35" s="148">
        <f t="shared" si="92"/>
        <v>0</v>
      </c>
      <c r="FY35" s="148">
        <f t="shared" si="153"/>
        <v>0</v>
      </c>
      <c r="FZ35" s="148">
        <f t="shared" si="154"/>
        <v>0</v>
      </c>
      <c r="GA35" s="148">
        <f t="shared" si="155"/>
        <v>0</v>
      </c>
      <c r="GB35" s="147"/>
      <c r="GC35" s="145"/>
      <c r="GD35" s="146"/>
      <c r="GE35" s="148">
        <f t="shared" si="93"/>
        <v>0</v>
      </c>
      <c r="GF35" s="146"/>
      <c r="GG35" s="152" t="e">
        <f t="shared" si="94"/>
        <v>#DIV/0!</v>
      </c>
      <c r="GH35" s="148">
        <f t="shared" si="95"/>
        <v>0</v>
      </c>
      <c r="GI35" s="148">
        <f t="shared" si="156"/>
        <v>0</v>
      </c>
      <c r="GJ35" s="148">
        <f t="shared" si="157"/>
        <v>0</v>
      </c>
      <c r="GK35" s="148">
        <f t="shared" si="158"/>
        <v>0</v>
      </c>
      <c r="GL35" s="147"/>
      <c r="GM35" s="145"/>
      <c r="GN35" s="146"/>
      <c r="GO35" s="148">
        <f t="shared" si="96"/>
        <v>0</v>
      </c>
      <c r="GP35" s="146"/>
      <c r="GQ35" s="152" t="e">
        <f t="shared" si="97"/>
        <v>#DIV/0!</v>
      </c>
      <c r="GR35" s="148">
        <f t="shared" si="98"/>
        <v>0</v>
      </c>
      <c r="GS35" s="148">
        <f t="shared" si="159"/>
        <v>0</v>
      </c>
      <c r="GT35" s="148">
        <f t="shared" si="160"/>
        <v>0</v>
      </c>
      <c r="GU35" s="148">
        <f t="shared" si="161"/>
        <v>0</v>
      </c>
      <c r="GV35" s="147"/>
      <c r="GW35" s="145"/>
      <c r="GX35" s="146"/>
      <c r="GY35" s="148">
        <f t="shared" si="99"/>
        <v>0</v>
      </c>
      <c r="GZ35" s="146"/>
      <c r="HA35" s="152" t="e">
        <f t="shared" si="100"/>
        <v>#DIV/0!</v>
      </c>
      <c r="HB35" s="148">
        <f t="shared" si="101"/>
        <v>0</v>
      </c>
      <c r="HC35" s="148">
        <f t="shared" si="162"/>
        <v>0</v>
      </c>
      <c r="HD35" s="148">
        <f t="shared" si="163"/>
        <v>0</v>
      </c>
      <c r="HE35" s="148">
        <f t="shared" si="164"/>
        <v>0</v>
      </c>
      <c r="HF35" s="147"/>
      <c r="HG35" s="145"/>
      <c r="HH35" s="146"/>
      <c r="HI35" s="148"/>
      <c r="HJ35" s="146"/>
      <c r="HK35" s="152"/>
      <c r="HL35" s="148"/>
      <c r="HM35" s="148"/>
      <c r="HN35" s="148"/>
      <c r="HO35" s="148"/>
      <c r="HP35" s="147"/>
      <c r="HQ35" s="145"/>
      <c r="HR35" s="146"/>
      <c r="HS35" s="148"/>
      <c r="HT35" s="146"/>
      <c r="HU35" s="152"/>
      <c r="HV35" s="148"/>
      <c r="HW35" s="148"/>
      <c r="HX35" s="148"/>
      <c r="HY35" s="148"/>
      <c r="HZ35" s="147"/>
      <c r="IA35" s="145"/>
      <c r="IB35" s="146"/>
      <c r="IC35" s="148"/>
      <c r="ID35" s="146"/>
      <c r="IE35" s="152"/>
      <c r="IF35" s="148"/>
      <c r="IG35" s="148"/>
      <c r="IH35" s="148"/>
      <c r="II35" s="148"/>
      <c r="IJ35" s="147"/>
      <c r="IK35" s="145"/>
      <c r="IL35" s="146"/>
      <c r="IM35" s="148"/>
      <c r="IN35" s="146"/>
      <c r="IO35" s="152"/>
      <c r="IP35" s="148"/>
      <c r="IQ35" s="148"/>
      <c r="IR35" s="148"/>
      <c r="IS35" s="148"/>
      <c r="IT35" s="147"/>
      <c r="IU35" s="145"/>
      <c r="IV35" s="146"/>
      <c r="IW35" s="148"/>
      <c r="IX35" s="146"/>
      <c r="IY35" s="152"/>
      <c r="IZ35" s="148"/>
      <c r="JA35" s="148"/>
      <c r="JB35" s="148"/>
      <c r="JC35" s="148"/>
      <c r="JD35" s="147"/>
      <c r="JE35" s="145"/>
      <c r="JG35" s="148"/>
      <c r="JH35" s="146"/>
      <c r="JI35" s="152"/>
      <c r="JJ35" s="148"/>
      <c r="JK35" s="148"/>
      <c r="JL35" s="148"/>
      <c r="JM35" s="148"/>
      <c r="JN35" s="147"/>
      <c r="JO35" s="145"/>
      <c r="JP35" s="146"/>
      <c r="JQ35" s="148"/>
      <c r="JR35" s="146"/>
      <c r="JS35" s="152"/>
      <c r="JT35" s="148"/>
      <c r="JU35" s="148"/>
      <c r="JV35" s="148"/>
      <c r="JW35" s="148"/>
      <c r="JX35" s="147"/>
      <c r="JY35" s="145"/>
      <c r="JZ35" s="146"/>
      <c r="KA35" s="148"/>
      <c r="KB35" s="146"/>
      <c r="KC35" s="152"/>
      <c r="KD35" s="148"/>
      <c r="KE35" s="148"/>
      <c r="KF35" s="148"/>
      <c r="KG35" s="148"/>
      <c r="KH35" s="147"/>
      <c r="KI35" s="145"/>
      <c r="KJ35" s="146"/>
      <c r="KK35" s="148"/>
      <c r="KL35" s="146"/>
      <c r="KM35" s="152"/>
      <c r="KN35" s="148"/>
      <c r="KO35" s="148"/>
      <c r="KP35" s="148"/>
      <c r="KQ35" s="148"/>
      <c r="KR35" s="147"/>
      <c r="KS35" s="145"/>
      <c r="KT35" s="146"/>
      <c r="KU35" s="148"/>
      <c r="KV35" s="146"/>
      <c r="KW35" s="152"/>
      <c r="KX35" s="148"/>
      <c r="KY35" s="148"/>
      <c r="KZ35" s="148"/>
      <c r="LA35" s="148"/>
      <c r="LB35" s="147"/>
      <c r="LC35" s="145"/>
      <c r="LD35" s="146"/>
      <c r="LE35" s="148"/>
      <c r="LF35" s="146"/>
      <c r="LG35" s="152"/>
      <c r="LH35" s="148"/>
      <c r="LI35" s="148"/>
      <c r="LJ35" s="148"/>
      <c r="LK35" s="148"/>
      <c r="LL35" s="147"/>
      <c r="LM35" s="145"/>
      <c r="LN35" s="146"/>
      <c r="LO35" s="148"/>
      <c r="LP35" s="146"/>
      <c r="LQ35" s="152"/>
      <c r="LR35" s="148"/>
      <c r="LS35" s="148"/>
      <c r="LT35" s="148"/>
      <c r="LU35" s="148"/>
      <c r="LV35" s="147"/>
      <c r="LW35" s="145"/>
      <c r="LX35" s="146"/>
      <c r="LY35" s="148"/>
      <c r="LZ35" s="146"/>
      <c r="MA35" s="152"/>
      <c r="MB35" s="148"/>
      <c r="MC35" s="148"/>
      <c r="MD35" s="148"/>
      <c r="ME35" s="148"/>
      <c r="MF35" s="147"/>
      <c r="MG35" s="145"/>
      <c r="MH35" s="146"/>
      <c r="MI35" s="148"/>
      <c r="MJ35" s="146"/>
      <c r="MK35" s="152"/>
      <c r="ML35" s="148"/>
      <c r="MM35" s="148"/>
      <c r="MN35" s="148"/>
      <c r="MO35" s="148"/>
      <c r="MP35" s="147"/>
      <c r="MQ35" s="145"/>
      <c r="MR35" s="146"/>
      <c r="MS35" s="148"/>
      <c r="MT35" s="146"/>
      <c r="MU35" s="152"/>
      <c r="MV35" s="148"/>
      <c r="MW35" s="148"/>
      <c r="MX35" s="148"/>
      <c r="MY35" s="148"/>
      <c r="MZ35" s="147"/>
      <c r="NA35" s="145"/>
      <c r="NB35" s="146"/>
      <c r="NC35" s="148"/>
      <c r="ND35" s="146"/>
      <c r="NE35" s="152"/>
      <c r="NF35" s="148"/>
      <c r="NG35" s="148"/>
      <c r="NH35" s="148"/>
      <c r="NI35" s="148"/>
      <c r="NJ35" s="147"/>
      <c r="NK35" s="145"/>
      <c r="NL35" s="146"/>
      <c r="NM35" s="148"/>
      <c r="NN35" s="146"/>
      <c r="NO35" s="152"/>
      <c r="NP35" s="148"/>
      <c r="NQ35" s="148"/>
      <c r="NR35" s="148"/>
      <c r="NS35" s="148"/>
      <c r="NT35" s="147"/>
      <c r="NU35" s="145"/>
      <c r="NV35" s="146"/>
      <c r="NW35" s="148"/>
      <c r="NX35" s="146"/>
      <c r="NY35" s="152"/>
      <c r="NZ35" s="148"/>
      <c r="OA35" s="148"/>
      <c r="OB35" s="148"/>
      <c r="OC35" s="148"/>
      <c r="OD35" s="147"/>
      <c r="OE35" s="145"/>
      <c r="OF35" s="146"/>
      <c r="OG35" s="148"/>
      <c r="OH35" s="146"/>
      <c r="OI35" s="152"/>
      <c r="OJ35" s="148"/>
      <c r="OK35" s="148"/>
      <c r="OL35" s="148"/>
      <c r="OM35" s="148"/>
      <c r="ON35" s="147"/>
      <c r="OO35" s="145"/>
      <c r="OP35" s="146"/>
      <c r="OQ35" s="148"/>
      <c r="OR35" s="146"/>
      <c r="OS35" s="152"/>
      <c r="OT35" s="148"/>
      <c r="OU35" s="148"/>
      <c r="OV35" s="148"/>
      <c r="OW35" s="148"/>
      <c r="OX35" s="147"/>
      <c r="OY35" s="145"/>
      <c r="OZ35" s="146"/>
      <c r="PA35" s="148"/>
      <c r="PB35" s="146"/>
      <c r="PC35" s="152"/>
      <c r="PD35" s="148"/>
      <c r="PE35" s="148"/>
      <c r="PF35" s="148"/>
      <c r="PG35" s="148"/>
      <c r="PH35" s="147"/>
      <c r="PI35" s="145"/>
      <c r="PJ35" s="146"/>
      <c r="PK35" s="148"/>
      <c r="PL35" s="146"/>
      <c r="PM35" s="152"/>
      <c r="PN35" s="148"/>
      <c r="PO35" s="148"/>
      <c r="PP35" s="148"/>
      <c r="PQ35" s="148"/>
      <c r="PR35" s="147"/>
      <c r="PS35" s="145"/>
      <c r="PT35" s="146"/>
      <c r="PU35" s="148"/>
      <c r="PV35" s="146"/>
      <c r="PW35" s="152"/>
      <c r="PX35" s="148"/>
      <c r="PY35" s="148"/>
      <c r="PZ35" s="148"/>
      <c r="QA35" s="148"/>
      <c r="QB35" s="147"/>
      <c r="QC35" s="145"/>
      <c r="QD35" s="146"/>
      <c r="QE35" s="148"/>
      <c r="QF35" s="146"/>
      <c r="QG35" s="152"/>
      <c r="QH35" s="148"/>
      <c r="QI35" s="148"/>
      <c r="QJ35" s="148"/>
      <c r="QK35" s="148"/>
      <c r="QL35" s="147"/>
      <c r="QM35" s="145"/>
      <c r="QN35" s="146"/>
      <c r="QO35" s="148"/>
      <c r="QP35" s="146"/>
      <c r="QQ35" s="152"/>
      <c r="QR35" s="148"/>
      <c r="QS35" s="148"/>
      <c r="QT35" s="148"/>
      <c r="QU35" s="148"/>
      <c r="QV35" s="147"/>
      <c r="QW35" s="145"/>
    </row>
    <row r="36" spans="1:465" s="138" customFormat="1" x14ac:dyDescent="0.25">
      <c r="A36" s="141"/>
      <c r="B36" s="139">
        <f t="shared" si="37"/>
        <v>47</v>
      </c>
      <c r="C36" s="139">
        <v>0.1</v>
      </c>
      <c r="D36" s="139">
        <f t="shared" si="38"/>
        <v>2.8000000000000012</v>
      </c>
      <c r="E36" s="140">
        <v>93.8</v>
      </c>
      <c r="F36" s="151">
        <v>63.7</v>
      </c>
      <c r="G36" s="151">
        <f t="shared" si="39"/>
        <v>59.750599999999999</v>
      </c>
      <c r="H36" s="141">
        <v>125</v>
      </c>
      <c r="I36" s="150">
        <f t="shared" si="40"/>
        <v>2.0920292013804045</v>
      </c>
      <c r="J36" s="151">
        <f t="shared" si="44"/>
        <v>6.5659999999999998</v>
      </c>
      <c r="K36" s="151">
        <f t="shared" si="102"/>
        <v>172.04599999999999</v>
      </c>
      <c r="L36" s="151">
        <f t="shared" si="103"/>
        <v>6.3821519999999996</v>
      </c>
      <c r="M36" s="151">
        <f t="shared" si="104"/>
        <v>169.38623100000004</v>
      </c>
      <c r="N36" s="142">
        <v>1920</v>
      </c>
      <c r="O36" s="140">
        <v>93.8</v>
      </c>
      <c r="P36" s="151">
        <v>63.7</v>
      </c>
      <c r="Q36" s="151">
        <f t="shared" si="41"/>
        <v>59.750599999999999</v>
      </c>
      <c r="R36" s="141">
        <v>125</v>
      </c>
      <c r="S36" s="150">
        <f t="shared" si="42"/>
        <v>2.0920292013804045</v>
      </c>
      <c r="T36" s="151">
        <f t="shared" si="45"/>
        <v>6.5659999999999998</v>
      </c>
      <c r="U36" s="151">
        <f t="shared" si="105"/>
        <v>172.04599999999999</v>
      </c>
      <c r="V36" s="151">
        <f t="shared" si="106"/>
        <v>6.3821519999999996</v>
      </c>
      <c r="W36" s="151">
        <f t="shared" si="107"/>
        <v>169.38623100000004</v>
      </c>
      <c r="X36" s="142">
        <v>1920</v>
      </c>
      <c r="Y36" s="140">
        <v>92.5</v>
      </c>
      <c r="Z36" s="141">
        <v>64.8</v>
      </c>
      <c r="AA36" s="151">
        <f t="shared" si="46"/>
        <v>59.94</v>
      </c>
      <c r="AB36" s="141">
        <v>125</v>
      </c>
      <c r="AC36" s="150">
        <f t="shared" si="47"/>
        <v>2.085418752085419</v>
      </c>
      <c r="AD36" s="151">
        <f t="shared" si="48"/>
        <v>6.4750000000000005</v>
      </c>
      <c r="AE36" s="151">
        <f t="shared" si="108"/>
        <v>170.87700000000001</v>
      </c>
      <c r="AF36" s="151">
        <f t="shared" si="109"/>
        <v>6.2937000000000003</v>
      </c>
      <c r="AG36" s="151">
        <f t="shared" si="110"/>
        <v>168.24212300000002</v>
      </c>
      <c r="AH36" s="142">
        <v>1964</v>
      </c>
      <c r="AI36" s="140">
        <v>91.6</v>
      </c>
      <c r="AJ36" s="141">
        <v>63.8</v>
      </c>
      <c r="AK36" s="151">
        <f t="shared" si="49"/>
        <v>58.440799999999996</v>
      </c>
      <c r="AL36" s="141">
        <v>125</v>
      </c>
      <c r="AM36" s="150">
        <f t="shared" si="50"/>
        <v>2.1389166472738226</v>
      </c>
      <c r="AN36" s="151">
        <f t="shared" si="51"/>
        <v>6.411999999999999</v>
      </c>
      <c r="AO36" s="151">
        <f t="shared" si="111"/>
        <v>177.33799999999999</v>
      </c>
      <c r="AP36" s="151">
        <f t="shared" si="112"/>
        <v>6.2324639999999993</v>
      </c>
      <c r="AQ36" s="151">
        <f t="shared" si="113"/>
        <v>174.69102699999999</v>
      </c>
      <c r="AR36" s="143">
        <v>1939</v>
      </c>
      <c r="AS36" s="140">
        <v>91.7</v>
      </c>
      <c r="AT36" s="141">
        <v>63.6</v>
      </c>
      <c r="AU36" s="151">
        <f t="shared" si="52"/>
        <v>58.321200000000005</v>
      </c>
      <c r="AV36" s="141">
        <v>125</v>
      </c>
      <c r="AW36" s="150">
        <f t="shared" si="53"/>
        <v>2.1433029498707157</v>
      </c>
      <c r="AX36" s="151">
        <f t="shared" si="54"/>
        <v>6.4190000000000005</v>
      </c>
      <c r="AY36" s="151">
        <f t="shared" si="114"/>
        <v>176.85500000000002</v>
      </c>
      <c r="AZ36" s="151">
        <f t="shared" si="115"/>
        <v>6.239268</v>
      </c>
      <c r="BA36" s="151">
        <f t="shared" si="116"/>
        <v>174.20981200000003</v>
      </c>
      <c r="BB36" s="143">
        <v>1939</v>
      </c>
      <c r="BC36" s="140">
        <v>89</v>
      </c>
      <c r="BD36" s="141">
        <v>63.100000381469727</v>
      </c>
      <c r="BE36" s="151">
        <f t="shared" si="55"/>
        <v>56.159000339508054</v>
      </c>
      <c r="BF36" s="141">
        <v>125</v>
      </c>
      <c r="BG36" s="150">
        <f t="shared" si="56"/>
        <v>2.2258230959296843</v>
      </c>
      <c r="BH36" s="151">
        <f t="shared" si="57"/>
        <v>6.23</v>
      </c>
      <c r="BI36" s="151">
        <f t="shared" si="117"/>
        <v>179.09500000000003</v>
      </c>
      <c r="BJ36" s="151">
        <f t="shared" si="118"/>
        <v>6.0555599999999998</v>
      </c>
      <c r="BK36" s="151">
        <f t="shared" si="119"/>
        <v>176.47055999999998</v>
      </c>
      <c r="BL36" s="142">
        <v>1949.999988079071</v>
      </c>
      <c r="BM36" s="140">
        <v>92</v>
      </c>
      <c r="BN36" s="141">
        <v>64.2</v>
      </c>
      <c r="BO36" s="151">
        <f t="shared" si="58"/>
        <v>59.064000000000007</v>
      </c>
      <c r="BP36" s="141">
        <v>125</v>
      </c>
      <c r="BQ36" s="150">
        <f t="shared" si="59"/>
        <v>2.1163483678721384</v>
      </c>
      <c r="BR36" s="151">
        <f t="shared" si="60"/>
        <v>6.44</v>
      </c>
      <c r="BS36" s="151">
        <f t="shared" si="120"/>
        <v>172.12999999999997</v>
      </c>
      <c r="BT36" s="151">
        <f t="shared" si="121"/>
        <v>6.2596800000000004</v>
      </c>
      <c r="BU36" s="151">
        <f t="shared" si="122"/>
        <v>169.49107000000004</v>
      </c>
      <c r="BV36" s="143">
        <v>1855</v>
      </c>
      <c r="BW36" s="140">
        <v>90.1</v>
      </c>
      <c r="BX36" s="141">
        <v>63.6</v>
      </c>
      <c r="BY36" s="151">
        <f t="shared" si="61"/>
        <v>57.303599999999996</v>
      </c>
      <c r="BZ36" s="141">
        <v>125</v>
      </c>
      <c r="CA36" s="150">
        <f t="shared" si="62"/>
        <v>2.1813638235643138</v>
      </c>
      <c r="CB36" s="151">
        <f t="shared" si="63"/>
        <v>6.3069999999999995</v>
      </c>
      <c r="CC36" s="151">
        <f t="shared" si="123"/>
        <v>177.50599999999997</v>
      </c>
      <c r="CD36" s="151">
        <f t="shared" si="124"/>
        <v>6.1304039999999995</v>
      </c>
      <c r="CE36" s="151">
        <f t="shared" si="125"/>
        <v>174.87165499999995</v>
      </c>
      <c r="CF36" s="142">
        <v>1918</v>
      </c>
      <c r="CG36" s="140">
        <v>92.9</v>
      </c>
      <c r="CH36" s="141">
        <f t="shared" si="165"/>
        <v>61.249999999999986</v>
      </c>
      <c r="CI36" s="151">
        <f t="shared" si="64"/>
        <v>56.90124999999999</v>
      </c>
      <c r="CJ36" s="141">
        <v>125</v>
      </c>
      <c r="CK36" s="150">
        <f t="shared" si="65"/>
        <v>2.1967882955119618</v>
      </c>
      <c r="CL36" s="151">
        <f t="shared" si="66"/>
        <v>6.5030000000000001</v>
      </c>
      <c r="CM36" s="151">
        <f t="shared" si="126"/>
        <v>182.875</v>
      </c>
      <c r="CN36" s="151">
        <f t="shared" si="127"/>
        <v>6.3209159999999995</v>
      </c>
      <c r="CO36" s="151">
        <f t="shared" si="128"/>
        <v>180.19076600000005</v>
      </c>
      <c r="CP36" s="142">
        <v>1945</v>
      </c>
      <c r="CQ36" s="140">
        <v>92.4</v>
      </c>
      <c r="CR36" s="141">
        <v>63.3</v>
      </c>
      <c r="CS36" s="151">
        <f t="shared" si="67"/>
        <v>58.489199999999997</v>
      </c>
      <c r="CT36" s="141">
        <v>115</v>
      </c>
      <c r="CU36" s="150">
        <f t="shared" si="68"/>
        <v>1.9661749519569427</v>
      </c>
      <c r="CV36" s="151">
        <f t="shared" si="69"/>
        <v>6.468</v>
      </c>
      <c r="CW36" s="151">
        <f t="shared" si="129"/>
        <v>169.65199999999999</v>
      </c>
      <c r="CX36" s="151">
        <f t="shared" si="130"/>
        <v>6.2868959999999996</v>
      </c>
      <c r="CY36" s="151">
        <f t="shared" si="131"/>
        <v>167.01818700000001</v>
      </c>
      <c r="CZ36" s="142">
        <v>1747</v>
      </c>
      <c r="DA36" s="140">
        <v>93.5</v>
      </c>
      <c r="DB36" s="141">
        <v>62.1</v>
      </c>
      <c r="DC36" s="151">
        <f t="shared" si="70"/>
        <v>58.063500000000005</v>
      </c>
      <c r="DD36" s="138">
        <v>115</v>
      </c>
      <c r="DE36" s="150">
        <f t="shared" si="43"/>
        <v>1.9805902158843334</v>
      </c>
      <c r="DF36" s="151">
        <f t="shared" si="71"/>
        <v>6.5449999999999999</v>
      </c>
      <c r="DG36" s="151">
        <f t="shared" si="132"/>
        <v>170.19100000000003</v>
      </c>
      <c r="DH36" s="151">
        <f t="shared" si="133"/>
        <v>6.3617400000000002</v>
      </c>
      <c r="DI36" s="151">
        <f t="shared" si="134"/>
        <v>167.54425100000003</v>
      </c>
      <c r="DJ36" s="142">
        <v>1681</v>
      </c>
      <c r="DK36" s="140">
        <v>92.4</v>
      </c>
      <c r="DL36" s="141">
        <v>63.3</v>
      </c>
      <c r="DM36" s="151">
        <f t="shared" si="72"/>
        <v>58.489199999999997</v>
      </c>
      <c r="DN36" s="141">
        <v>115</v>
      </c>
      <c r="DO36" s="150">
        <f t="shared" si="73"/>
        <v>1.9661749519569427</v>
      </c>
      <c r="DP36" s="151">
        <f t="shared" si="74"/>
        <v>6.468</v>
      </c>
      <c r="DQ36" s="151">
        <f t="shared" si="135"/>
        <v>169.65199999999999</v>
      </c>
      <c r="DR36" s="151">
        <f t="shared" si="136"/>
        <v>6.2868959999999996</v>
      </c>
      <c r="DS36" s="151">
        <f t="shared" si="137"/>
        <v>167.01818700000001</v>
      </c>
      <c r="DT36" s="142">
        <v>1747</v>
      </c>
      <c r="DU36" s="140">
        <v>94</v>
      </c>
      <c r="DV36" s="141">
        <v>63.4</v>
      </c>
      <c r="DW36" s="151">
        <f t="shared" si="75"/>
        <v>59.595999999999997</v>
      </c>
      <c r="DX36" s="141">
        <v>115</v>
      </c>
      <c r="DY36" s="150">
        <f t="shared" si="76"/>
        <v>1.9296597087052823</v>
      </c>
      <c r="DZ36" s="151">
        <f t="shared" si="77"/>
        <v>6.58</v>
      </c>
      <c r="EA36" s="151">
        <f t="shared" si="138"/>
        <v>180.32000000000014</v>
      </c>
      <c r="EB36" s="151">
        <f t="shared" si="139"/>
        <v>6.3957600000000001</v>
      </c>
      <c r="EC36" s="151">
        <f t="shared" si="140"/>
        <v>177.64040000000003</v>
      </c>
      <c r="ED36" s="143">
        <v>1689</v>
      </c>
      <c r="EE36" s="140">
        <v>95.4</v>
      </c>
      <c r="EF36" s="141">
        <v>63.6</v>
      </c>
      <c r="EG36" s="151">
        <f t="shared" si="78"/>
        <v>60.674400000000006</v>
      </c>
      <c r="EH36" s="141">
        <v>115</v>
      </c>
      <c r="EI36" s="150">
        <f t="shared" si="79"/>
        <v>1.8953627889192146</v>
      </c>
      <c r="EJ36" s="151">
        <f t="shared" si="80"/>
        <v>6.6780000000000008</v>
      </c>
      <c r="EK36" s="151">
        <f t="shared" si="141"/>
        <v>179.86850000000001</v>
      </c>
      <c r="EL36" s="151">
        <f t="shared" si="142"/>
        <v>6.491016000000001</v>
      </c>
      <c r="EM36" s="151">
        <f t="shared" si="143"/>
        <v>177.14783450000004</v>
      </c>
      <c r="EN36" s="142">
        <v>1660.0000000000002</v>
      </c>
      <c r="EO36" s="140">
        <v>93</v>
      </c>
      <c r="EP36" s="141">
        <v>62.5</v>
      </c>
      <c r="EQ36" s="151">
        <f t="shared" si="81"/>
        <v>58.125</v>
      </c>
      <c r="ER36" s="141">
        <v>115</v>
      </c>
      <c r="ES36" s="150">
        <f t="shared" si="82"/>
        <v>1.978494623655914</v>
      </c>
      <c r="ET36" s="151">
        <f t="shared" si="83"/>
        <v>6.5100000000000007</v>
      </c>
      <c r="EU36" s="151">
        <f t="shared" si="144"/>
        <v>179.68300000000002</v>
      </c>
      <c r="EV36" s="151">
        <f t="shared" si="145"/>
        <v>6.3277200000000002</v>
      </c>
      <c r="EW36" s="151">
        <f t="shared" si="146"/>
        <v>177.00503800000001</v>
      </c>
      <c r="EX36" s="143">
        <v>1709</v>
      </c>
      <c r="EY36" s="140"/>
      <c r="EZ36" s="141"/>
      <c r="FA36" s="151">
        <f t="shared" si="84"/>
        <v>0</v>
      </c>
      <c r="FB36" s="141"/>
      <c r="FC36" s="150" t="e">
        <f t="shared" si="85"/>
        <v>#DIV/0!</v>
      </c>
      <c r="FD36" s="151">
        <f t="shared" si="86"/>
        <v>0</v>
      </c>
      <c r="FE36" s="151">
        <f t="shared" si="147"/>
        <v>0</v>
      </c>
      <c r="FF36" s="151">
        <f t="shared" si="148"/>
        <v>0</v>
      </c>
      <c r="FG36" s="151">
        <f t="shared" si="149"/>
        <v>0</v>
      </c>
      <c r="FH36" s="142"/>
      <c r="FI36" s="140"/>
      <c r="FJ36" s="141"/>
      <c r="FK36" s="151">
        <f t="shared" si="87"/>
        <v>0</v>
      </c>
      <c r="FL36" s="141">
        <v>120</v>
      </c>
      <c r="FM36" s="150" t="e">
        <f t="shared" si="88"/>
        <v>#DIV/0!</v>
      </c>
      <c r="FN36" s="151">
        <f t="shared" si="89"/>
        <v>0</v>
      </c>
      <c r="FO36" s="151">
        <f t="shared" si="150"/>
        <v>0</v>
      </c>
      <c r="FP36" s="151">
        <f t="shared" si="151"/>
        <v>0</v>
      </c>
      <c r="FQ36" s="151">
        <f t="shared" si="152"/>
        <v>0</v>
      </c>
      <c r="FR36" s="142"/>
      <c r="FS36" s="140"/>
      <c r="FT36" s="141"/>
      <c r="FU36" s="151">
        <f t="shared" si="90"/>
        <v>0</v>
      </c>
      <c r="FV36" s="141"/>
      <c r="FW36" s="150" t="e">
        <f t="shared" si="91"/>
        <v>#DIV/0!</v>
      </c>
      <c r="FX36" s="151">
        <f t="shared" si="92"/>
        <v>0</v>
      </c>
      <c r="FY36" s="151">
        <f t="shared" si="153"/>
        <v>0</v>
      </c>
      <c r="FZ36" s="151">
        <f t="shared" si="154"/>
        <v>0</v>
      </c>
      <c r="GA36" s="151">
        <f t="shared" si="155"/>
        <v>0</v>
      </c>
      <c r="GB36" s="142"/>
      <c r="GC36" s="140"/>
      <c r="GD36" s="141"/>
      <c r="GE36" s="151">
        <f t="shared" si="93"/>
        <v>0</v>
      </c>
      <c r="GF36" s="141"/>
      <c r="GG36" s="150" t="e">
        <f t="shared" si="94"/>
        <v>#DIV/0!</v>
      </c>
      <c r="GH36" s="151">
        <f t="shared" si="95"/>
        <v>0</v>
      </c>
      <c r="GI36" s="151">
        <f t="shared" si="156"/>
        <v>0</v>
      </c>
      <c r="GJ36" s="151">
        <f t="shared" si="157"/>
        <v>0</v>
      </c>
      <c r="GK36" s="151">
        <f t="shared" si="158"/>
        <v>0</v>
      </c>
      <c r="GL36" s="142"/>
      <c r="GM36" s="140"/>
      <c r="GN36" s="141"/>
      <c r="GO36" s="151">
        <f t="shared" si="96"/>
        <v>0</v>
      </c>
      <c r="GP36" s="141"/>
      <c r="GQ36" s="150" t="e">
        <f t="shared" si="97"/>
        <v>#DIV/0!</v>
      </c>
      <c r="GR36" s="151">
        <f t="shared" si="98"/>
        <v>0</v>
      </c>
      <c r="GS36" s="151">
        <f t="shared" si="159"/>
        <v>0</v>
      </c>
      <c r="GT36" s="151">
        <f t="shared" si="160"/>
        <v>0</v>
      </c>
      <c r="GU36" s="151">
        <f t="shared" si="161"/>
        <v>0</v>
      </c>
      <c r="GV36" s="142"/>
      <c r="GW36" s="140"/>
      <c r="GX36" s="141"/>
      <c r="GY36" s="151">
        <f t="shared" si="99"/>
        <v>0</v>
      </c>
      <c r="GZ36" s="141"/>
      <c r="HA36" s="150" t="e">
        <f t="shared" si="100"/>
        <v>#DIV/0!</v>
      </c>
      <c r="HB36" s="151">
        <f t="shared" si="101"/>
        <v>0</v>
      </c>
      <c r="HC36" s="151">
        <f t="shared" si="162"/>
        <v>0</v>
      </c>
      <c r="HD36" s="151">
        <f t="shared" si="163"/>
        <v>0</v>
      </c>
      <c r="HE36" s="151">
        <f t="shared" si="164"/>
        <v>0</v>
      </c>
      <c r="HF36" s="142"/>
      <c r="HG36" s="140"/>
      <c r="HH36" s="141"/>
      <c r="HI36" s="151"/>
      <c r="HJ36" s="141"/>
      <c r="HK36" s="150"/>
      <c r="HL36" s="151"/>
      <c r="HM36" s="151"/>
      <c r="HN36" s="151"/>
      <c r="HO36" s="151"/>
      <c r="HP36" s="142"/>
      <c r="HQ36" s="140"/>
      <c r="HR36" s="141"/>
      <c r="HS36" s="151"/>
      <c r="HT36" s="141"/>
      <c r="HU36" s="150"/>
      <c r="HV36" s="151"/>
      <c r="HW36" s="151"/>
      <c r="HX36" s="151"/>
      <c r="HY36" s="151"/>
      <c r="HZ36" s="142"/>
      <c r="IA36" s="140"/>
      <c r="IB36" s="141"/>
      <c r="IC36" s="151"/>
      <c r="ID36" s="141"/>
      <c r="IE36" s="150"/>
      <c r="IF36" s="151"/>
      <c r="IG36" s="151"/>
      <c r="IH36" s="151"/>
      <c r="II36" s="151"/>
      <c r="IJ36" s="142"/>
      <c r="IK36" s="140"/>
      <c r="IL36" s="141"/>
      <c r="IM36" s="151"/>
      <c r="IN36" s="141"/>
      <c r="IO36" s="150"/>
      <c r="IP36" s="151"/>
      <c r="IQ36" s="151"/>
      <c r="IR36" s="151"/>
      <c r="IS36" s="151"/>
      <c r="IT36" s="142"/>
      <c r="IU36" s="140"/>
      <c r="IV36" s="141"/>
      <c r="IW36" s="151"/>
      <c r="IX36" s="141"/>
      <c r="IY36" s="150"/>
      <c r="IZ36" s="151"/>
      <c r="JA36" s="151"/>
      <c r="JB36" s="151"/>
      <c r="JC36" s="151"/>
      <c r="JD36" s="142"/>
      <c r="JE36" s="140"/>
      <c r="JG36" s="151"/>
      <c r="JH36" s="141"/>
      <c r="JI36" s="150"/>
      <c r="JJ36" s="151"/>
      <c r="JK36" s="151"/>
      <c r="JL36" s="151"/>
      <c r="JM36" s="151"/>
      <c r="JN36" s="142"/>
      <c r="JO36" s="140"/>
      <c r="JP36" s="141"/>
      <c r="JQ36" s="151"/>
      <c r="JR36" s="141"/>
      <c r="JS36" s="150"/>
      <c r="JT36" s="151"/>
      <c r="JU36" s="151"/>
      <c r="JV36" s="151"/>
      <c r="JW36" s="151"/>
      <c r="JX36" s="142"/>
      <c r="JY36" s="140"/>
      <c r="JZ36" s="141"/>
      <c r="KA36" s="151"/>
      <c r="KB36" s="141"/>
      <c r="KC36" s="150"/>
      <c r="KD36" s="151"/>
      <c r="KE36" s="151"/>
      <c r="KF36" s="151"/>
      <c r="KG36" s="151"/>
      <c r="KH36" s="142"/>
      <c r="KI36" s="140"/>
      <c r="KJ36" s="141"/>
      <c r="KK36" s="151"/>
      <c r="KL36" s="141"/>
      <c r="KM36" s="150"/>
      <c r="KN36" s="151"/>
      <c r="KO36" s="151"/>
      <c r="KP36" s="151"/>
      <c r="KQ36" s="151"/>
      <c r="KR36" s="142"/>
      <c r="KS36" s="140"/>
      <c r="KT36" s="141"/>
      <c r="KU36" s="151"/>
      <c r="KV36" s="141"/>
      <c r="KW36" s="150"/>
      <c r="KX36" s="151"/>
      <c r="KY36" s="151"/>
      <c r="KZ36" s="151"/>
      <c r="LA36" s="151"/>
      <c r="LB36" s="142"/>
      <c r="LC36" s="140"/>
      <c r="LD36" s="141"/>
      <c r="LE36" s="151"/>
      <c r="LF36" s="141"/>
      <c r="LG36" s="150"/>
      <c r="LH36" s="151"/>
      <c r="LI36" s="151"/>
      <c r="LJ36" s="151"/>
      <c r="LK36" s="151"/>
      <c r="LL36" s="142"/>
      <c r="LM36" s="140"/>
      <c r="LN36" s="141"/>
      <c r="LO36" s="151"/>
      <c r="LP36" s="141"/>
      <c r="LQ36" s="150"/>
      <c r="LR36" s="151"/>
      <c r="LS36" s="151"/>
      <c r="LT36" s="151"/>
      <c r="LU36" s="151"/>
      <c r="LV36" s="142"/>
      <c r="LW36" s="140"/>
      <c r="LX36" s="141"/>
      <c r="LY36" s="151"/>
      <c r="LZ36" s="141"/>
      <c r="MA36" s="150"/>
      <c r="MB36" s="151"/>
      <c r="MC36" s="151"/>
      <c r="MD36" s="151"/>
      <c r="ME36" s="151"/>
      <c r="MF36" s="142"/>
      <c r="MG36" s="140"/>
      <c r="MH36" s="141"/>
      <c r="MI36" s="151"/>
      <c r="MJ36" s="141"/>
      <c r="MK36" s="150"/>
      <c r="ML36" s="151"/>
      <c r="MM36" s="151"/>
      <c r="MN36" s="151"/>
      <c r="MO36" s="151"/>
      <c r="MP36" s="142"/>
      <c r="MQ36" s="140"/>
      <c r="MR36" s="141"/>
      <c r="MS36" s="151"/>
      <c r="MT36" s="141"/>
      <c r="MU36" s="150"/>
      <c r="MV36" s="151"/>
      <c r="MW36" s="151"/>
      <c r="MX36" s="151"/>
      <c r="MY36" s="151"/>
      <c r="MZ36" s="142"/>
      <c r="NA36" s="140"/>
      <c r="NB36" s="141"/>
      <c r="NC36" s="151"/>
      <c r="ND36" s="141"/>
      <c r="NE36" s="150"/>
      <c r="NF36" s="151"/>
      <c r="NG36" s="151"/>
      <c r="NH36" s="151"/>
      <c r="NI36" s="151"/>
      <c r="NJ36" s="142"/>
      <c r="NK36" s="140"/>
      <c r="NL36" s="141"/>
      <c r="NM36" s="151"/>
      <c r="NN36" s="141"/>
      <c r="NO36" s="150"/>
      <c r="NP36" s="151"/>
      <c r="NQ36" s="151"/>
      <c r="NR36" s="151"/>
      <c r="NS36" s="151"/>
      <c r="NT36" s="142"/>
      <c r="NU36" s="140"/>
      <c r="NV36" s="141"/>
      <c r="NW36" s="151"/>
      <c r="NX36" s="141"/>
      <c r="NY36" s="150"/>
      <c r="NZ36" s="151"/>
      <c r="OA36" s="151"/>
      <c r="OB36" s="151"/>
      <c r="OC36" s="151"/>
      <c r="OD36" s="142"/>
      <c r="OE36" s="140"/>
      <c r="OF36" s="141"/>
      <c r="OG36" s="151"/>
      <c r="OH36" s="141"/>
      <c r="OI36" s="150"/>
      <c r="OJ36" s="151"/>
      <c r="OK36" s="151"/>
      <c r="OL36" s="151"/>
      <c r="OM36" s="151"/>
      <c r="ON36" s="142"/>
      <c r="OO36" s="140"/>
      <c r="OP36" s="141"/>
      <c r="OQ36" s="151"/>
      <c r="OR36" s="141"/>
      <c r="OS36" s="150"/>
      <c r="OT36" s="151"/>
      <c r="OU36" s="151"/>
      <c r="OV36" s="151"/>
      <c r="OW36" s="151"/>
      <c r="OX36" s="142"/>
      <c r="OY36" s="140"/>
      <c r="OZ36" s="141"/>
      <c r="PA36" s="151"/>
      <c r="PB36" s="141"/>
      <c r="PC36" s="150"/>
      <c r="PD36" s="151"/>
      <c r="PE36" s="151"/>
      <c r="PF36" s="151"/>
      <c r="PG36" s="151"/>
      <c r="PH36" s="142"/>
      <c r="PI36" s="140"/>
      <c r="PJ36" s="141"/>
      <c r="PK36" s="151"/>
      <c r="PL36" s="141"/>
      <c r="PM36" s="150"/>
      <c r="PN36" s="151"/>
      <c r="PO36" s="151"/>
      <c r="PP36" s="151"/>
      <c r="PQ36" s="151"/>
      <c r="PR36" s="142"/>
      <c r="PS36" s="140"/>
      <c r="PT36" s="141"/>
      <c r="PU36" s="151"/>
      <c r="PV36" s="141"/>
      <c r="PW36" s="150"/>
      <c r="PX36" s="151"/>
      <c r="PY36" s="151"/>
      <c r="PZ36" s="151"/>
      <c r="QA36" s="151"/>
      <c r="QB36" s="142"/>
      <c r="QC36" s="140"/>
      <c r="QD36" s="141"/>
      <c r="QE36" s="151"/>
      <c r="QF36" s="141"/>
      <c r="QG36" s="150"/>
      <c r="QH36" s="151"/>
      <c r="QI36" s="151"/>
      <c r="QJ36" s="151"/>
      <c r="QK36" s="151"/>
      <c r="QL36" s="142"/>
      <c r="QM36" s="140"/>
      <c r="QN36" s="141"/>
      <c r="QO36" s="151"/>
      <c r="QP36" s="141"/>
      <c r="QQ36" s="150"/>
      <c r="QR36" s="151"/>
      <c r="QS36" s="151"/>
      <c r="QT36" s="151"/>
      <c r="QU36" s="151"/>
      <c r="QV36" s="142"/>
      <c r="QW36" s="140"/>
    </row>
    <row r="37" spans="1:465" s="134" customFormat="1" x14ac:dyDescent="0.25">
      <c r="A37" s="146"/>
      <c r="B37" s="144">
        <f t="shared" si="37"/>
        <v>48</v>
      </c>
      <c r="C37" s="144">
        <v>0.1</v>
      </c>
      <c r="D37" s="144">
        <f t="shared" si="38"/>
        <v>2.9000000000000012</v>
      </c>
      <c r="E37" s="145">
        <v>93.5</v>
      </c>
      <c r="F37" s="148">
        <v>63.9</v>
      </c>
      <c r="G37" s="148">
        <f t="shared" si="39"/>
        <v>59.746500000000005</v>
      </c>
      <c r="H37" s="146">
        <v>125</v>
      </c>
      <c r="I37" s="152">
        <f t="shared" si="40"/>
        <v>2.0921727632580986</v>
      </c>
      <c r="J37" s="148">
        <f t="shared" si="44"/>
        <v>6.5449999999999999</v>
      </c>
      <c r="K37" s="148">
        <f t="shared" si="102"/>
        <v>178.59099999999998</v>
      </c>
      <c r="L37" s="148">
        <f t="shared" si="103"/>
        <v>6.3551950000000001</v>
      </c>
      <c r="M37" s="148">
        <f t="shared" si="104"/>
        <v>175.74142600000005</v>
      </c>
      <c r="N37" s="147">
        <v>1922</v>
      </c>
      <c r="O37" s="145">
        <v>93.5</v>
      </c>
      <c r="P37" s="148">
        <v>63.9</v>
      </c>
      <c r="Q37" s="148">
        <f t="shared" si="41"/>
        <v>59.746500000000005</v>
      </c>
      <c r="R37" s="146">
        <v>125</v>
      </c>
      <c r="S37" s="152">
        <f t="shared" si="42"/>
        <v>2.0921727632580986</v>
      </c>
      <c r="T37" s="148">
        <f t="shared" si="45"/>
        <v>6.5449999999999999</v>
      </c>
      <c r="U37" s="148">
        <f t="shared" si="105"/>
        <v>178.59099999999998</v>
      </c>
      <c r="V37" s="148">
        <f t="shared" si="106"/>
        <v>6.3551950000000001</v>
      </c>
      <c r="W37" s="148">
        <f t="shared" si="107"/>
        <v>175.74142600000005</v>
      </c>
      <c r="X37" s="147">
        <v>1922</v>
      </c>
      <c r="Y37" s="145">
        <v>92.2</v>
      </c>
      <c r="Z37" s="146">
        <v>65</v>
      </c>
      <c r="AA37" s="148">
        <f t="shared" si="46"/>
        <v>59.93</v>
      </c>
      <c r="AB37" s="146">
        <v>125</v>
      </c>
      <c r="AC37" s="152">
        <f t="shared" si="47"/>
        <v>2.0857667278491574</v>
      </c>
      <c r="AD37" s="148">
        <f t="shared" si="48"/>
        <v>6.4540000000000006</v>
      </c>
      <c r="AE37" s="148">
        <f t="shared" si="108"/>
        <v>177.33100000000002</v>
      </c>
      <c r="AF37" s="148">
        <f t="shared" si="109"/>
        <v>6.2668340000000002</v>
      </c>
      <c r="AG37" s="148">
        <f t="shared" si="110"/>
        <v>174.50895700000001</v>
      </c>
      <c r="AH37" s="147">
        <v>1966</v>
      </c>
      <c r="AI37" s="145">
        <v>91.3</v>
      </c>
      <c r="AJ37" s="146">
        <v>63.8</v>
      </c>
      <c r="AK37" s="148">
        <f t="shared" si="49"/>
        <v>58.249399999999994</v>
      </c>
      <c r="AL37" s="146">
        <v>125</v>
      </c>
      <c r="AM37" s="152">
        <f t="shared" si="50"/>
        <v>2.1459448509340873</v>
      </c>
      <c r="AN37" s="148">
        <f t="shared" si="51"/>
        <v>6.3909999999999991</v>
      </c>
      <c r="AO37" s="148">
        <f t="shared" si="111"/>
        <v>183.72899999999998</v>
      </c>
      <c r="AP37" s="148">
        <f t="shared" si="112"/>
        <v>6.2056609999999992</v>
      </c>
      <c r="AQ37" s="148">
        <f t="shared" si="113"/>
        <v>180.89668799999998</v>
      </c>
      <c r="AR37" s="149">
        <v>1942</v>
      </c>
      <c r="AS37" s="145">
        <v>91.4</v>
      </c>
      <c r="AT37" s="146">
        <v>63.6</v>
      </c>
      <c r="AU37" s="148">
        <f t="shared" si="52"/>
        <v>58.130400000000002</v>
      </c>
      <c r="AV37" s="146">
        <v>125</v>
      </c>
      <c r="AW37" s="152">
        <f t="shared" si="53"/>
        <v>2.1503378610847337</v>
      </c>
      <c r="AX37" s="148">
        <f t="shared" si="54"/>
        <v>6.3980000000000006</v>
      </c>
      <c r="AY37" s="148">
        <f t="shared" si="114"/>
        <v>183.25300000000001</v>
      </c>
      <c r="AZ37" s="148">
        <f t="shared" si="115"/>
        <v>6.2124580000000007</v>
      </c>
      <c r="BA37" s="148">
        <f t="shared" si="116"/>
        <v>180.42227000000003</v>
      </c>
      <c r="BB37" s="149">
        <v>1942</v>
      </c>
      <c r="BC37" s="145">
        <v>89</v>
      </c>
      <c r="BD37" s="146">
        <v>63.200000762939453</v>
      </c>
      <c r="BE37" s="148">
        <f t="shared" si="55"/>
        <v>56.248000679016116</v>
      </c>
      <c r="BF37" s="146">
        <v>125</v>
      </c>
      <c r="BG37" s="152">
        <f t="shared" si="56"/>
        <v>2.2223012105500937</v>
      </c>
      <c r="BH37" s="148">
        <f t="shared" si="57"/>
        <v>6.23</v>
      </c>
      <c r="BI37" s="148">
        <f t="shared" si="117"/>
        <v>185.32500000000002</v>
      </c>
      <c r="BJ37" s="148">
        <f t="shared" si="118"/>
        <v>6.0493300000000003</v>
      </c>
      <c r="BK37" s="148">
        <f t="shared" si="119"/>
        <v>182.51988999999998</v>
      </c>
      <c r="BL37" s="147">
        <v>1949.999988079071</v>
      </c>
      <c r="BM37" s="145">
        <v>91</v>
      </c>
      <c r="BN37" s="146">
        <v>64.3</v>
      </c>
      <c r="BO37" s="148">
        <f t="shared" si="58"/>
        <v>58.512999999999998</v>
      </c>
      <c r="BP37" s="146">
        <v>125</v>
      </c>
      <c r="BQ37" s="152">
        <f t="shared" si="59"/>
        <v>2.1362774084391503</v>
      </c>
      <c r="BR37" s="148">
        <f t="shared" si="60"/>
        <v>6.37</v>
      </c>
      <c r="BS37" s="148">
        <f t="shared" si="120"/>
        <v>178.49999999999997</v>
      </c>
      <c r="BT37" s="148">
        <f t="shared" si="121"/>
        <v>6.18527</v>
      </c>
      <c r="BU37" s="148">
        <f t="shared" si="122"/>
        <v>175.67634000000004</v>
      </c>
      <c r="BV37" s="149">
        <v>1860</v>
      </c>
      <c r="BW37" s="145">
        <v>89.6</v>
      </c>
      <c r="BX37" s="146">
        <v>63.7</v>
      </c>
      <c r="BY37" s="148">
        <f t="shared" si="61"/>
        <v>57.075199999999995</v>
      </c>
      <c r="BZ37" s="146">
        <v>125</v>
      </c>
      <c r="CA37" s="152">
        <f t="shared" si="62"/>
        <v>2.1900930701951111</v>
      </c>
      <c r="CB37" s="148">
        <f t="shared" si="63"/>
        <v>6.2719999999999994</v>
      </c>
      <c r="CC37" s="148">
        <f t="shared" si="123"/>
        <v>183.77799999999996</v>
      </c>
      <c r="CD37" s="148">
        <f t="shared" si="124"/>
        <v>6.0901119999999995</v>
      </c>
      <c r="CE37" s="148">
        <f t="shared" si="125"/>
        <v>180.96176699999995</v>
      </c>
      <c r="CF37" s="147">
        <v>1921</v>
      </c>
      <c r="CG37" s="145">
        <v>92.6</v>
      </c>
      <c r="CH37" s="146">
        <f t="shared" si="165"/>
        <v>61.299999999999983</v>
      </c>
      <c r="CI37" s="148">
        <f t="shared" si="64"/>
        <v>56.763799999999982</v>
      </c>
      <c r="CJ37" s="146">
        <v>125</v>
      </c>
      <c r="CK37" s="152">
        <f t="shared" si="65"/>
        <v>2.2021076813039304</v>
      </c>
      <c r="CL37" s="148">
        <f t="shared" si="66"/>
        <v>6.4819999999999993</v>
      </c>
      <c r="CM37" s="148">
        <f t="shared" si="126"/>
        <v>189.357</v>
      </c>
      <c r="CN37" s="148">
        <f t="shared" si="127"/>
        <v>6.2940219999999991</v>
      </c>
      <c r="CO37" s="148">
        <f t="shared" si="128"/>
        <v>186.48478800000007</v>
      </c>
      <c r="CP37" s="147">
        <v>1950</v>
      </c>
      <c r="CQ37" s="145">
        <v>92.1</v>
      </c>
      <c r="CR37" s="146">
        <v>63.4</v>
      </c>
      <c r="CS37" s="148">
        <f t="shared" si="67"/>
        <v>58.391399999999997</v>
      </c>
      <c r="CT37" s="146">
        <v>115</v>
      </c>
      <c r="CU37" s="152">
        <f t="shared" si="68"/>
        <v>1.9694681066047399</v>
      </c>
      <c r="CV37" s="148">
        <f t="shared" si="69"/>
        <v>6.4469999999999992</v>
      </c>
      <c r="CW37" s="148">
        <f t="shared" si="129"/>
        <v>176.09899999999999</v>
      </c>
      <c r="CX37" s="148">
        <f t="shared" si="130"/>
        <v>6.2600369999999987</v>
      </c>
      <c r="CY37" s="148">
        <f t="shared" si="131"/>
        <v>173.27822400000002</v>
      </c>
      <c r="CZ37" s="147">
        <v>1749</v>
      </c>
      <c r="DA37" s="145">
        <v>93.2</v>
      </c>
      <c r="DB37" s="146">
        <v>62.2</v>
      </c>
      <c r="DC37" s="148">
        <f t="shared" si="70"/>
        <v>57.970400000000005</v>
      </c>
      <c r="DD37" s="134">
        <v>115</v>
      </c>
      <c r="DE37" s="152">
        <f t="shared" si="43"/>
        <v>1.9837710279728964</v>
      </c>
      <c r="DF37" s="148">
        <f t="shared" si="71"/>
        <v>6.524</v>
      </c>
      <c r="DG37" s="148">
        <f t="shared" si="132"/>
        <v>176.71500000000003</v>
      </c>
      <c r="DH37" s="148">
        <f t="shared" si="133"/>
        <v>6.3348040000000001</v>
      </c>
      <c r="DI37" s="148">
        <f t="shared" si="134"/>
        <v>173.87905500000002</v>
      </c>
      <c r="DJ37" s="147">
        <v>1682</v>
      </c>
      <c r="DK37" s="145">
        <v>92.1</v>
      </c>
      <c r="DL37" s="146">
        <v>63.4</v>
      </c>
      <c r="DM37" s="148">
        <f t="shared" si="72"/>
        <v>58.391399999999997</v>
      </c>
      <c r="DN37" s="146">
        <v>115</v>
      </c>
      <c r="DO37" s="152">
        <f t="shared" si="73"/>
        <v>1.9694681066047399</v>
      </c>
      <c r="DP37" s="148">
        <f t="shared" si="74"/>
        <v>6.4469999999999992</v>
      </c>
      <c r="DQ37" s="148">
        <f t="shared" si="135"/>
        <v>176.09899999999999</v>
      </c>
      <c r="DR37" s="148">
        <f t="shared" si="136"/>
        <v>6.2600369999999987</v>
      </c>
      <c r="DS37" s="148">
        <f t="shared" si="137"/>
        <v>173.27822400000002</v>
      </c>
      <c r="DT37" s="147">
        <v>1749</v>
      </c>
      <c r="DU37" s="145">
        <v>93</v>
      </c>
      <c r="DV37" s="146">
        <v>63.6</v>
      </c>
      <c r="DW37" s="148">
        <f t="shared" si="75"/>
        <v>59.148000000000003</v>
      </c>
      <c r="DX37" s="146">
        <v>115</v>
      </c>
      <c r="DY37" s="152">
        <f t="shared" si="76"/>
        <v>1.9442753770203556</v>
      </c>
      <c r="DZ37" s="148">
        <f t="shared" si="77"/>
        <v>6.5100000000000007</v>
      </c>
      <c r="EA37" s="148">
        <f t="shared" si="138"/>
        <v>186.83000000000013</v>
      </c>
      <c r="EB37" s="148">
        <f t="shared" si="139"/>
        <v>6.3212100000000007</v>
      </c>
      <c r="EC37" s="148">
        <f t="shared" si="140"/>
        <v>183.96161000000004</v>
      </c>
      <c r="ED37" s="149">
        <v>1689</v>
      </c>
      <c r="EE37" s="145">
        <v>95.3</v>
      </c>
      <c r="EF37" s="146">
        <v>63.7</v>
      </c>
      <c r="EG37" s="148">
        <f t="shared" si="78"/>
        <v>60.706099999999999</v>
      </c>
      <c r="EH37" s="146">
        <v>115</v>
      </c>
      <c r="EI37" s="152">
        <f t="shared" si="79"/>
        <v>1.8943730531198677</v>
      </c>
      <c r="EJ37" s="148">
        <f t="shared" si="80"/>
        <v>6.6709999999999994</v>
      </c>
      <c r="EK37" s="148">
        <f t="shared" si="141"/>
        <v>186.5395</v>
      </c>
      <c r="EL37" s="148">
        <f t="shared" si="142"/>
        <v>6.4775409999999995</v>
      </c>
      <c r="EM37" s="148">
        <f t="shared" si="143"/>
        <v>183.62537550000005</v>
      </c>
      <c r="EN37" s="147">
        <v>1660.0000000000002</v>
      </c>
      <c r="EO37" s="145">
        <v>92.8</v>
      </c>
      <c r="EP37" s="146">
        <v>62.6</v>
      </c>
      <c r="EQ37" s="148">
        <f t="shared" si="81"/>
        <v>58.092799999999997</v>
      </c>
      <c r="ER37" s="146">
        <v>115</v>
      </c>
      <c r="ES37" s="152">
        <f t="shared" si="82"/>
        <v>1.9795912746502149</v>
      </c>
      <c r="ET37" s="148">
        <f t="shared" si="83"/>
        <v>6.4959999999999996</v>
      </c>
      <c r="EU37" s="148">
        <f t="shared" si="144"/>
        <v>186.17900000000003</v>
      </c>
      <c r="EV37" s="148">
        <f t="shared" si="145"/>
        <v>6.3076159999999994</v>
      </c>
      <c r="EW37" s="148">
        <f t="shared" si="146"/>
        <v>183.31265400000001</v>
      </c>
      <c r="EX37" s="149">
        <v>1710</v>
      </c>
      <c r="EY37" s="145"/>
      <c r="EZ37" s="146"/>
      <c r="FA37" s="148">
        <f t="shared" si="84"/>
        <v>0</v>
      </c>
      <c r="FB37" s="146"/>
      <c r="FC37" s="152" t="e">
        <f t="shared" si="85"/>
        <v>#DIV/0!</v>
      </c>
      <c r="FD37" s="148">
        <f t="shared" si="86"/>
        <v>0</v>
      </c>
      <c r="FE37" s="148">
        <f t="shared" si="147"/>
        <v>0</v>
      </c>
      <c r="FF37" s="148">
        <f t="shared" si="148"/>
        <v>0</v>
      </c>
      <c r="FG37" s="148">
        <f t="shared" si="149"/>
        <v>0</v>
      </c>
      <c r="FH37" s="147"/>
      <c r="FI37" s="145"/>
      <c r="FJ37" s="146"/>
      <c r="FK37" s="148">
        <f t="shared" si="87"/>
        <v>0</v>
      </c>
      <c r="FL37" s="146">
        <v>120</v>
      </c>
      <c r="FM37" s="152" t="e">
        <f t="shared" si="88"/>
        <v>#DIV/0!</v>
      </c>
      <c r="FN37" s="148">
        <f t="shared" si="89"/>
        <v>0</v>
      </c>
      <c r="FO37" s="148">
        <f t="shared" si="150"/>
        <v>0</v>
      </c>
      <c r="FP37" s="148">
        <f t="shared" si="151"/>
        <v>0</v>
      </c>
      <c r="FQ37" s="148">
        <f t="shared" si="152"/>
        <v>0</v>
      </c>
      <c r="FR37" s="147"/>
      <c r="FS37" s="145"/>
      <c r="FT37" s="146"/>
      <c r="FU37" s="148">
        <f t="shared" si="90"/>
        <v>0</v>
      </c>
      <c r="FV37" s="146"/>
      <c r="FW37" s="152" t="e">
        <f t="shared" si="91"/>
        <v>#DIV/0!</v>
      </c>
      <c r="FX37" s="148">
        <f t="shared" si="92"/>
        <v>0</v>
      </c>
      <c r="FY37" s="148">
        <f t="shared" si="153"/>
        <v>0</v>
      </c>
      <c r="FZ37" s="148">
        <f t="shared" si="154"/>
        <v>0</v>
      </c>
      <c r="GA37" s="148">
        <f t="shared" si="155"/>
        <v>0</v>
      </c>
      <c r="GB37" s="147"/>
      <c r="GC37" s="145"/>
      <c r="GD37" s="146"/>
      <c r="GE37" s="148">
        <f t="shared" si="93"/>
        <v>0</v>
      </c>
      <c r="GF37" s="146"/>
      <c r="GG37" s="152" t="e">
        <f t="shared" si="94"/>
        <v>#DIV/0!</v>
      </c>
      <c r="GH37" s="148">
        <f t="shared" si="95"/>
        <v>0</v>
      </c>
      <c r="GI37" s="148">
        <f t="shared" si="156"/>
        <v>0</v>
      </c>
      <c r="GJ37" s="148">
        <f t="shared" si="157"/>
        <v>0</v>
      </c>
      <c r="GK37" s="148">
        <f t="shared" si="158"/>
        <v>0</v>
      </c>
      <c r="GL37" s="147"/>
      <c r="GM37" s="145"/>
      <c r="GN37" s="146"/>
      <c r="GO37" s="148">
        <f t="shared" si="96"/>
        <v>0</v>
      </c>
      <c r="GP37" s="146"/>
      <c r="GQ37" s="152" t="e">
        <f t="shared" si="97"/>
        <v>#DIV/0!</v>
      </c>
      <c r="GR37" s="148">
        <f t="shared" si="98"/>
        <v>0</v>
      </c>
      <c r="GS37" s="148">
        <f t="shared" si="159"/>
        <v>0</v>
      </c>
      <c r="GT37" s="148">
        <f t="shared" si="160"/>
        <v>0</v>
      </c>
      <c r="GU37" s="148">
        <f t="shared" si="161"/>
        <v>0</v>
      </c>
      <c r="GV37" s="147"/>
      <c r="GW37" s="145"/>
      <c r="GX37" s="146"/>
      <c r="GY37" s="148">
        <f t="shared" si="99"/>
        <v>0</v>
      </c>
      <c r="GZ37" s="146"/>
      <c r="HA37" s="152" t="e">
        <f t="shared" si="100"/>
        <v>#DIV/0!</v>
      </c>
      <c r="HB37" s="148">
        <f t="shared" si="101"/>
        <v>0</v>
      </c>
      <c r="HC37" s="148">
        <f t="shared" si="162"/>
        <v>0</v>
      </c>
      <c r="HD37" s="148">
        <f t="shared" si="163"/>
        <v>0</v>
      </c>
      <c r="HE37" s="148">
        <f t="shared" si="164"/>
        <v>0</v>
      </c>
      <c r="HF37" s="147"/>
      <c r="HG37" s="145"/>
      <c r="HH37" s="146"/>
      <c r="HI37" s="148"/>
      <c r="HJ37" s="146"/>
      <c r="HK37" s="152"/>
      <c r="HL37" s="148"/>
      <c r="HM37" s="148"/>
      <c r="HN37" s="148"/>
      <c r="HO37" s="148"/>
      <c r="HP37" s="147"/>
      <c r="HQ37" s="145"/>
      <c r="HR37" s="146"/>
      <c r="HS37" s="148"/>
      <c r="HT37" s="146"/>
      <c r="HU37" s="152"/>
      <c r="HV37" s="148"/>
      <c r="HW37" s="148"/>
      <c r="HX37" s="148"/>
      <c r="HY37" s="148"/>
      <c r="HZ37" s="147"/>
      <c r="IA37" s="145"/>
      <c r="IB37" s="146"/>
      <c r="IC37" s="148"/>
      <c r="ID37" s="146"/>
      <c r="IE37" s="152"/>
      <c r="IF37" s="148"/>
      <c r="IG37" s="148"/>
      <c r="IH37" s="148"/>
      <c r="II37" s="148"/>
      <c r="IJ37" s="147"/>
      <c r="IK37" s="145"/>
      <c r="IL37" s="146"/>
      <c r="IM37" s="148"/>
      <c r="IN37" s="146"/>
      <c r="IO37" s="152"/>
      <c r="IP37" s="148"/>
      <c r="IQ37" s="148"/>
      <c r="IR37" s="148"/>
      <c r="IS37" s="148"/>
      <c r="IT37" s="147"/>
      <c r="IU37" s="145"/>
      <c r="IV37" s="146"/>
      <c r="IW37" s="148"/>
      <c r="IX37" s="146"/>
      <c r="IY37" s="152"/>
      <c r="IZ37" s="148"/>
      <c r="JA37" s="148"/>
      <c r="JB37" s="148"/>
      <c r="JC37" s="148"/>
      <c r="JD37" s="147"/>
      <c r="JE37" s="145"/>
      <c r="JG37" s="148"/>
      <c r="JH37" s="146"/>
      <c r="JI37" s="152"/>
      <c r="JJ37" s="148"/>
      <c r="JK37" s="148"/>
      <c r="JL37" s="148"/>
      <c r="JM37" s="148"/>
      <c r="JN37" s="147"/>
      <c r="JO37" s="145"/>
      <c r="JP37" s="146"/>
      <c r="JQ37" s="148"/>
      <c r="JR37" s="146"/>
      <c r="JS37" s="152"/>
      <c r="JT37" s="148"/>
      <c r="JU37" s="148"/>
      <c r="JV37" s="148"/>
      <c r="JW37" s="148"/>
      <c r="JX37" s="147"/>
      <c r="JY37" s="145"/>
      <c r="JZ37" s="146"/>
      <c r="KA37" s="148"/>
      <c r="KB37" s="146"/>
      <c r="KC37" s="152"/>
      <c r="KD37" s="148"/>
      <c r="KE37" s="148"/>
      <c r="KF37" s="148"/>
      <c r="KG37" s="148"/>
      <c r="KH37" s="147"/>
      <c r="KI37" s="145"/>
      <c r="KJ37" s="146"/>
      <c r="KK37" s="148"/>
      <c r="KL37" s="146"/>
      <c r="KM37" s="152"/>
      <c r="KN37" s="148"/>
      <c r="KO37" s="148"/>
      <c r="KP37" s="148"/>
      <c r="KQ37" s="148"/>
      <c r="KR37" s="147"/>
      <c r="KS37" s="145"/>
      <c r="KT37" s="146"/>
      <c r="KU37" s="148"/>
      <c r="KV37" s="146"/>
      <c r="KW37" s="152"/>
      <c r="KX37" s="148"/>
      <c r="KY37" s="148"/>
      <c r="KZ37" s="148"/>
      <c r="LA37" s="148"/>
      <c r="LB37" s="147"/>
      <c r="LC37" s="145"/>
      <c r="LD37" s="146"/>
      <c r="LE37" s="148"/>
      <c r="LF37" s="146"/>
      <c r="LG37" s="152"/>
      <c r="LH37" s="148"/>
      <c r="LI37" s="148"/>
      <c r="LJ37" s="148"/>
      <c r="LK37" s="148"/>
      <c r="LL37" s="147"/>
      <c r="LM37" s="145"/>
      <c r="LN37" s="146"/>
      <c r="LO37" s="148"/>
      <c r="LP37" s="146"/>
      <c r="LQ37" s="152"/>
      <c r="LR37" s="148"/>
      <c r="LS37" s="148"/>
      <c r="LT37" s="148"/>
      <c r="LU37" s="148"/>
      <c r="LV37" s="147"/>
      <c r="LW37" s="145"/>
      <c r="LX37" s="146"/>
      <c r="LY37" s="148"/>
      <c r="LZ37" s="146"/>
      <c r="MA37" s="152"/>
      <c r="MB37" s="148"/>
      <c r="MC37" s="148"/>
      <c r="MD37" s="148"/>
      <c r="ME37" s="148"/>
      <c r="MF37" s="147"/>
      <c r="MG37" s="145"/>
      <c r="MH37" s="146"/>
      <c r="MI37" s="148"/>
      <c r="MJ37" s="146"/>
      <c r="MK37" s="152"/>
      <c r="ML37" s="148"/>
      <c r="MM37" s="148"/>
      <c r="MN37" s="148"/>
      <c r="MO37" s="148"/>
      <c r="MP37" s="147"/>
      <c r="MQ37" s="145"/>
      <c r="MR37" s="146"/>
      <c r="MS37" s="148"/>
      <c r="MT37" s="146"/>
      <c r="MU37" s="152"/>
      <c r="MV37" s="148"/>
      <c r="MW37" s="148"/>
      <c r="MX37" s="148"/>
      <c r="MY37" s="148"/>
      <c r="MZ37" s="147"/>
      <c r="NA37" s="145"/>
      <c r="NB37" s="146"/>
      <c r="NC37" s="148"/>
      <c r="ND37" s="146"/>
      <c r="NE37" s="152"/>
      <c r="NF37" s="148"/>
      <c r="NG37" s="148"/>
      <c r="NH37" s="148"/>
      <c r="NI37" s="148"/>
      <c r="NJ37" s="147"/>
      <c r="NK37" s="145"/>
      <c r="NL37" s="146"/>
      <c r="NM37" s="148"/>
      <c r="NN37" s="146"/>
      <c r="NO37" s="152"/>
      <c r="NP37" s="148"/>
      <c r="NQ37" s="148"/>
      <c r="NR37" s="148"/>
      <c r="NS37" s="148"/>
      <c r="NT37" s="147"/>
      <c r="NU37" s="145"/>
      <c r="NV37" s="146"/>
      <c r="NW37" s="148"/>
      <c r="NX37" s="146"/>
      <c r="NY37" s="152"/>
      <c r="NZ37" s="148"/>
      <c r="OA37" s="148"/>
      <c r="OB37" s="148"/>
      <c r="OC37" s="148"/>
      <c r="OD37" s="147"/>
      <c r="OE37" s="145"/>
      <c r="OF37" s="146"/>
      <c r="OG37" s="148"/>
      <c r="OH37" s="146"/>
      <c r="OI37" s="152"/>
      <c r="OJ37" s="148"/>
      <c r="OK37" s="148"/>
      <c r="OL37" s="148"/>
      <c r="OM37" s="148"/>
      <c r="ON37" s="147"/>
      <c r="OO37" s="145"/>
      <c r="OP37" s="146"/>
      <c r="OQ37" s="148"/>
      <c r="OR37" s="146"/>
      <c r="OS37" s="152"/>
      <c r="OT37" s="148"/>
      <c r="OU37" s="148"/>
      <c r="OV37" s="148"/>
      <c r="OW37" s="148"/>
      <c r="OX37" s="147"/>
      <c r="OY37" s="145"/>
      <c r="OZ37" s="146"/>
      <c r="PA37" s="148"/>
      <c r="PB37" s="146"/>
      <c r="PC37" s="152"/>
      <c r="PD37" s="148"/>
      <c r="PE37" s="148"/>
      <c r="PF37" s="148"/>
      <c r="PG37" s="148"/>
      <c r="PH37" s="147"/>
      <c r="PI37" s="145"/>
      <c r="PJ37" s="146"/>
      <c r="PK37" s="148"/>
      <c r="PL37" s="146"/>
      <c r="PM37" s="152"/>
      <c r="PN37" s="148"/>
      <c r="PO37" s="148"/>
      <c r="PP37" s="148"/>
      <c r="PQ37" s="148"/>
      <c r="PR37" s="147"/>
      <c r="PS37" s="145"/>
      <c r="PT37" s="146"/>
      <c r="PU37" s="148"/>
      <c r="PV37" s="146"/>
      <c r="PW37" s="152"/>
      <c r="PX37" s="148"/>
      <c r="PY37" s="148"/>
      <c r="PZ37" s="148"/>
      <c r="QA37" s="148"/>
      <c r="QB37" s="147"/>
      <c r="QC37" s="145"/>
      <c r="QD37" s="146"/>
      <c r="QE37" s="148"/>
      <c r="QF37" s="146"/>
      <c r="QG37" s="152"/>
      <c r="QH37" s="148"/>
      <c r="QI37" s="148"/>
      <c r="QJ37" s="148"/>
      <c r="QK37" s="148"/>
      <c r="QL37" s="147"/>
      <c r="QM37" s="145"/>
      <c r="QN37" s="146"/>
      <c r="QO37" s="148"/>
      <c r="QP37" s="146"/>
      <c r="QQ37" s="152"/>
      <c r="QR37" s="148"/>
      <c r="QS37" s="148"/>
      <c r="QT37" s="148"/>
      <c r="QU37" s="148"/>
      <c r="QV37" s="147"/>
      <c r="QW37" s="145"/>
    </row>
    <row r="38" spans="1:465" s="138" customFormat="1" x14ac:dyDescent="0.25">
      <c r="A38" s="141"/>
      <c r="B38" s="139">
        <f t="shared" si="37"/>
        <v>49</v>
      </c>
      <c r="C38" s="139">
        <v>0.1</v>
      </c>
      <c r="D38" s="139">
        <f t="shared" si="38"/>
        <v>3.0000000000000013</v>
      </c>
      <c r="E38" s="140">
        <v>93.3</v>
      </c>
      <c r="F38" s="151">
        <v>64.099999999999994</v>
      </c>
      <c r="G38" s="151">
        <f t="shared" si="39"/>
        <v>59.805299999999988</v>
      </c>
      <c r="H38" s="141">
        <v>125</v>
      </c>
      <c r="I38" s="150">
        <f t="shared" si="40"/>
        <v>2.0901157589711952</v>
      </c>
      <c r="J38" s="151">
        <f t="shared" si="44"/>
        <v>6.5309999999999997</v>
      </c>
      <c r="K38" s="151">
        <f t="shared" si="102"/>
        <v>185.12199999999999</v>
      </c>
      <c r="L38" s="151">
        <f t="shared" si="103"/>
        <v>6.3350699999999991</v>
      </c>
      <c r="M38" s="151">
        <f t="shared" si="104"/>
        <v>182.07649600000005</v>
      </c>
      <c r="N38" s="142">
        <v>1925</v>
      </c>
      <c r="O38" s="140">
        <v>93.3</v>
      </c>
      <c r="P38" s="151">
        <v>64.099999999999994</v>
      </c>
      <c r="Q38" s="151">
        <f t="shared" si="41"/>
        <v>59.805299999999988</v>
      </c>
      <c r="R38" s="141">
        <v>125</v>
      </c>
      <c r="S38" s="150">
        <f t="shared" si="42"/>
        <v>2.0901157589711952</v>
      </c>
      <c r="T38" s="151">
        <f t="shared" si="45"/>
        <v>6.5309999999999997</v>
      </c>
      <c r="U38" s="151">
        <f t="shared" si="105"/>
        <v>185.12199999999999</v>
      </c>
      <c r="V38" s="151">
        <f t="shared" si="106"/>
        <v>6.3350699999999991</v>
      </c>
      <c r="W38" s="151">
        <f t="shared" si="107"/>
        <v>182.07649600000005</v>
      </c>
      <c r="X38" s="142">
        <v>1925</v>
      </c>
      <c r="Y38" s="140">
        <v>92</v>
      </c>
      <c r="Z38" s="141">
        <v>65.099999999999994</v>
      </c>
      <c r="AA38" s="151">
        <f t="shared" si="46"/>
        <v>59.891999999999996</v>
      </c>
      <c r="AB38" s="141">
        <v>125</v>
      </c>
      <c r="AC38" s="150">
        <f t="shared" si="47"/>
        <v>2.0870900955052427</v>
      </c>
      <c r="AD38" s="151">
        <f t="shared" si="48"/>
        <v>6.44</v>
      </c>
      <c r="AE38" s="151">
        <f t="shared" si="108"/>
        <v>183.77100000000002</v>
      </c>
      <c r="AF38" s="151">
        <f t="shared" si="109"/>
        <v>6.2468000000000004</v>
      </c>
      <c r="AG38" s="151">
        <f t="shared" si="110"/>
        <v>180.75575700000002</v>
      </c>
      <c r="AH38" s="142">
        <v>1969</v>
      </c>
      <c r="AI38" s="140">
        <v>90.9</v>
      </c>
      <c r="AJ38" s="141">
        <v>63.9</v>
      </c>
      <c r="AK38" s="151">
        <f t="shared" si="49"/>
        <v>58.085100000000004</v>
      </c>
      <c r="AL38" s="141">
        <v>125</v>
      </c>
      <c r="AM38" s="150">
        <f t="shared" si="50"/>
        <v>2.1520148884998043</v>
      </c>
      <c r="AN38" s="151">
        <f t="shared" si="51"/>
        <v>6.3630000000000004</v>
      </c>
      <c r="AO38" s="151">
        <f t="shared" si="111"/>
        <v>190.09199999999998</v>
      </c>
      <c r="AP38" s="151">
        <f t="shared" si="112"/>
        <v>6.17211</v>
      </c>
      <c r="AQ38" s="151">
        <f t="shared" si="113"/>
        <v>187.06879799999999</v>
      </c>
      <c r="AR38" s="143">
        <v>1946</v>
      </c>
      <c r="AS38" s="140">
        <v>91.1</v>
      </c>
      <c r="AT38" s="141">
        <v>63.6</v>
      </c>
      <c r="AU38" s="151">
        <f t="shared" si="52"/>
        <v>57.939599999999999</v>
      </c>
      <c r="AV38" s="141">
        <v>125</v>
      </c>
      <c r="AW38" s="150">
        <f t="shared" si="53"/>
        <v>2.1574191054132235</v>
      </c>
      <c r="AX38" s="151">
        <f t="shared" si="54"/>
        <v>6.3769999999999998</v>
      </c>
      <c r="AY38" s="151">
        <f t="shared" si="114"/>
        <v>189.63000000000002</v>
      </c>
      <c r="AZ38" s="151">
        <f t="shared" si="115"/>
        <v>6.1856899999999992</v>
      </c>
      <c r="BA38" s="151">
        <f t="shared" si="116"/>
        <v>186.60796000000002</v>
      </c>
      <c r="BB38" s="143">
        <v>1946</v>
      </c>
      <c r="BC38" s="140">
        <v>89</v>
      </c>
      <c r="BD38" s="141">
        <v>63.299999237060547</v>
      </c>
      <c r="BE38" s="151">
        <f t="shared" si="55"/>
        <v>56.336999320983885</v>
      </c>
      <c r="BF38" s="141">
        <v>125</v>
      </c>
      <c r="BG38" s="150">
        <f t="shared" si="56"/>
        <v>2.2187905196690365</v>
      </c>
      <c r="BH38" s="151">
        <f t="shared" si="57"/>
        <v>6.23</v>
      </c>
      <c r="BI38" s="151">
        <f t="shared" si="117"/>
        <v>191.55500000000001</v>
      </c>
      <c r="BJ38" s="151">
        <f t="shared" si="118"/>
        <v>6.0430999999999999</v>
      </c>
      <c r="BK38" s="151">
        <f t="shared" si="119"/>
        <v>188.56298999999999</v>
      </c>
      <c r="BL38" s="142">
        <v>1949.999988079071</v>
      </c>
      <c r="BM38" s="140">
        <v>91</v>
      </c>
      <c r="BN38" s="141">
        <v>64.400000000000006</v>
      </c>
      <c r="BO38" s="151">
        <f t="shared" si="58"/>
        <v>58.604000000000006</v>
      </c>
      <c r="BP38" s="141">
        <v>125</v>
      </c>
      <c r="BQ38" s="150">
        <f t="shared" si="59"/>
        <v>2.1329602074943685</v>
      </c>
      <c r="BR38" s="151">
        <f t="shared" si="60"/>
        <v>6.37</v>
      </c>
      <c r="BS38" s="151">
        <f t="shared" si="120"/>
        <v>184.86999999999998</v>
      </c>
      <c r="BT38" s="151">
        <f t="shared" si="121"/>
        <v>6.1788999999999996</v>
      </c>
      <c r="BU38" s="151">
        <f t="shared" si="122"/>
        <v>181.85524000000004</v>
      </c>
      <c r="BV38" s="143">
        <v>1860</v>
      </c>
      <c r="BW38" s="140">
        <v>89.1</v>
      </c>
      <c r="BX38" s="141">
        <v>63.7</v>
      </c>
      <c r="BY38" s="151">
        <f t="shared" si="61"/>
        <v>56.756699999999995</v>
      </c>
      <c r="BZ38" s="141">
        <v>125</v>
      </c>
      <c r="CA38" s="150">
        <f t="shared" si="62"/>
        <v>2.2023831547641075</v>
      </c>
      <c r="CB38" s="151">
        <f t="shared" si="63"/>
        <v>6.2369999999999992</v>
      </c>
      <c r="CC38" s="151">
        <f t="shared" si="123"/>
        <v>190.01499999999996</v>
      </c>
      <c r="CD38" s="151">
        <f t="shared" si="124"/>
        <v>6.0498899999999987</v>
      </c>
      <c r="CE38" s="151">
        <f t="shared" si="125"/>
        <v>187.01165699999996</v>
      </c>
      <c r="CF38" s="142">
        <v>1924</v>
      </c>
      <c r="CG38" s="140">
        <v>92.4</v>
      </c>
      <c r="CH38" s="141">
        <f t="shared" si="165"/>
        <v>61.34999999999998</v>
      </c>
      <c r="CI38" s="151">
        <f t="shared" si="64"/>
        <v>56.687399999999982</v>
      </c>
      <c r="CJ38" s="141">
        <v>125</v>
      </c>
      <c r="CK38" s="150">
        <f t="shared" si="65"/>
        <v>2.2050755547088072</v>
      </c>
      <c r="CL38" s="151">
        <f t="shared" si="66"/>
        <v>6.468</v>
      </c>
      <c r="CM38" s="151">
        <f t="shared" si="126"/>
        <v>195.82499999999999</v>
      </c>
      <c r="CN38" s="151">
        <f t="shared" si="127"/>
        <v>6.2739599999999998</v>
      </c>
      <c r="CO38" s="151">
        <f t="shared" si="128"/>
        <v>192.75874800000005</v>
      </c>
      <c r="CP38" s="142">
        <v>1950</v>
      </c>
      <c r="CQ38" s="140">
        <v>91.7</v>
      </c>
      <c r="CR38" s="141">
        <v>63.5</v>
      </c>
      <c r="CS38" s="151">
        <f t="shared" si="67"/>
        <v>58.229500000000002</v>
      </c>
      <c r="CT38" s="141">
        <v>115</v>
      </c>
      <c r="CU38" s="150">
        <f t="shared" si="68"/>
        <v>1.9749439716981942</v>
      </c>
      <c r="CV38" s="151">
        <f t="shared" si="69"/>
        <v>6.4190000000000005</v>
      </c>
      <c r="CW38" s="151">
        <f t="shared" si="129"/>
        <v>182.518</v>
      </c>
      <c r="CX38" s="151">
        <f t="shared" si="130"/>
        <v>6.2264300000000006</v>
      </c>
      <c r="CY38" s="151">
        <f t="shared" si="131"/>
        <v>179.50465400000002</v>
      </c>
      <c r="CZ38" s="142">
        <v>1751</v>
      </c>
      <c r="DA38" s="140">
        <v>93</v>
      </c>
      <c r="DB38" s="141">
        <v>62.2</v>
      </c>
      <c r="DC38" s="151">
        <f t="shared" si="70"/>
        <v>57.846000000000004</v>
      </c>
      <c r="DD38" s="138">
        <v>115</v>
      </c>
      <c r="DE38" s="150">
        <f t="shared" si="43"/>
        <v>1.9880372022266015</v>
      </c>
      <c r="DF38" s="151">
        <f t="shared" si="71"/>
        <v>6.5100000000000007</v>
      </c>
      <c r="DG38" s="151">
        <f t="shared" si="132"/>
        <v>183.22500000000002</v>
      </c>
      <c r="DH38" s="151">
        <f t="shared" si="133"/>
        <v>6.3147000000000002</v>
      </c>
      <c r="DI38" s="151">
        <f t="shared" si="134"/>
        <v>180.19375500000001</v>
      </c>
      <c r="DJ38" s="142">
        <v>1684</v>
      </c>
      <c r="DK38" s="140">
        <v>91.7</v>
      </c>
      <c r="DL38" s="141">
        <v>63.5</v>
      </c>
      <c r="DM38" s="151">
        <f t="shared" si="72"/>
        <v>58.229500000000002</v>
      </c>
      <c r="DN38" s="141">
        <v>115</v>
      </c>
      <c r="DO38" s="150">
        <f t="shared" si="73"/>
        <v>1.9749439716981942</v>
      </c>
      <c r="DP38" s="151">
        <f t="shared" si="74"/>
        <v>6.4190000000000005</v>
      </c>
      <c r="DQ38" s="151">
        <f t="shared" si="135"/>
        <v>182.518</v>
      </c>
      <c r="DR38" s="151">
        <f t="shared" si="136"/>
        <v>6.2264300000000006</v>
      </c>
      <c r="DS38" s="151">
        <f t="shared" si="137"/>
        <v>179.50465400000002</v>
      </c>
      <c r="DT38" s="142">
        <v>1751</v>
      </c>
      <c r="DU38" s="140">
        <v>93</v>
      </c>
      <c r="DV38" s="141">
        <v>63.7</v>
      </c>
      <c r="DW38" s="151">
        <f t="shared" si="75"/>
        <v>59.241000000000007</v>
      </c>
      <c r="DX38" s="141">
        <v>115</v>
      </c>
      <c r="DY38" s="150">
        <f t="shared" si="76"/>
        <v>1.9412231393798212</v>
      </c>
      <c r="DZ38" s="151">
        <f t="shared" si="77"/>
        <v>6.5100000000000007</v>
      </c>
      <c r="EA38" s="151">
        <f t="shared" si="138"/>
        <v>193.34000000000012</v>
      </c>
      <c r="EB38" s="151">
        <f t="shared" si="139"/>
        <v>6.3147000000000002</v>
      </c>
      <c r="EC38" s="151">
        <f t="shared" si="140"/>
        <v>190.27631000000002</v>
      </c>
      <c r="ED38" s="143">
        <v>1690</v>
      </c>
      <c r="EE38" s="140">
        <v>95.2</v>
      </c>
      <c r="EF38" s="141">
        <v>63.7</v>
      </c>
      <c r="EG38" s="151">
        <f t="shared" si="78"/>
        <v>60.642400000000009</v>
      </c>
      <c r="EH38" s="141">
        <v>115</v>
      </c>
      <c r="EI38" s="150">
        <f t="shared" si="79"/>
        <v>1.8963629407807077</v>
      </c>
      <c r="EJ38" s="151">
        <f t="shared" si="80"/>
        <v>6.6640000000000006</v>
      </c>
      <c r="EK38" s="151">
        <f t="shared" si="141"/>
        <v>193.20349999999999</v>
      </c>
      <c r="EL38" s="151">
        <f t="shared" si="142"/>
        <v>6.46408</v>
      </c>
      <c r="EM38" s="151">
        <f t="shared" si="143"/>
        <v>190.08945550000004</v>
      </c>
      <c r="EN38" s="142">
        <v>1660.0000000000002</v>
      </c>
      <c r="EO38" s="140">
        <v>92.5</v>
      </c>
      <c r="EP38" s="141">
        <v>62.6</v>
      </c>
      <c r="EQ38" s="151">
        <f t="shared" si="81"/>
        <v>57.905000000000001</v>
      </c>
      <c r="ER38" s="141">
        <v>115</v>
      </c>
      <c r="ES38" s="150">
        <f t="shared" si="82"/>
        <v>1.9860115706761075</v>
      </c>
      <c r="ET38" s="151">
        <f t="shared" si="83"/>
        <v>6.4750000000000005</v>
      </c>
      <c r="EU38" s="151">
        <f t="shared" si="144"/>
        <v>192.65400000000002</v>
      </c>
      <c r="EV38" s="151">
        <f t="shared" si="145"/>
        <v>6.2807500000000003</v>
      </c>
      <c r="EW38" s="151">
        <f t="shared" si="146"/>
        <v>189.59340400000002</v>
      </c>
      <c r="EX38" s="143">
        <v>1712</v>
      </c>
      <c r="EY38" s="140"/>
      <c r="EZ38" s="141"/>
      <c r="FA38" s="151">
        <f t="shared" si="84"/>
        <v>0</v>
      </c>
      <c r="FB38" s="141"/>
      <c r="FC38" s="150" t="e">
        <f t="shared" si="85"/>
        <v>#DIV/0!</v>
      </c>
      <c r="FD38" s="151">
        <f t="shared" si="86"/>
        <v>0</v>
      </c>
      <c r="FE38" s="151">
        <f t="shared" si="147"/>
        <v>0</v>
      </c>
      <c r="FF38" s="151">
        <f t="shared" si="148"/>
        <v>0</v>
      </c>
      <c r="FG38" s="151">
        <f t="shared" si="149"/>
        <v>0</v>
      </c>
      <c r="FH38" s="142"/>
      <c r="FI38" s="140"/>
      <c r="FJ38" s="141"/>
      <c r="FK38" s="151">
        <f t="shared" si="87"/>
        <v>0</v>
      </c>
      <c r="FL38" s="141">
        <v>120</v>
      </c>
      <c r="FM38" s="150" t="e">
        <f t="shared" si="88"/>
        <v>#DIV/0!</v>
      </c>
      <c r="FN38" s="151">
        <f t="shared" si="89"/>
        <v>0</v>
      </c>
      <c r="FO38" s="151">
        <f t="shared" si="150"/>
        <v>0</v>
      </c>
      <c r="FP38" s="151">
        <f t="shared" si="151"/>
        <v>0</v>
      </c>
      <c r="FQ38" s="151">
        <f t="shared" si="152"/>
        <v>0</v>
      </c>
      <c r="FR38" s="142"/>
      <c r="FS38" s="140"/>
      <c r="FT38" s="141"/>
      <c r="FU38" s="151">
        <f t="shared" si="90"/>
        <v>0</v>
      </c>
      <c r="FV38" s="141"/>
      <c r="FW38" s="150" t="e">
        <f t="shared" si="91"/>
        <v>#DIV/0!</v>
      </c>
      <c r="FX38" s="151">
        <f t="shared" si="92"/>
        <v>0</v>
      </c>
      <c r="FY38" s="151">
        <f t="shared" si="153"/>
        <v>0</v>
      </c>
      <c r="FZ38" s="151">
        <f t="shared" si="154"/>
        <v>0</v>
      </c>
      <c r="GA38" s="151">
        <f t="shared" si="155"/>
        <v>0</v>
      </c>
      <c r="GB38" s="142"/>
      <c r="GC38" s="140"/>
      <c r="GD38" s="141"/>
      <c r="GE38" s="151">
        <f t="shared" si="93"/>
        <v>0</v>
      </c>
      <c r="GF38" s="141"/>
      <c r="GG38" s="150" t="e">
        <f t="shared" si="94"/>
        <v>#DIV/0!</v>
      </c>
      <c r="GH38" s="151">
        <f t="shared" si="95"/>
        <v>0</v>
      </c>
      <c r="GI38" s="151">
        <f t="shared" si="156"/>
        <v>0</v>
      </c>
      <c r="GJ38" s="151">
        <f t="shared" si="157"/>
        <v>0</v>
      </c>
      <c r="GK38" s="151">
        <f t="shared" si="158"/>
        <v>0</v>
      </c>
      <c r="GL38" s="142"/>
      <c r="GM38" s="140"/>
      <c r="GN38" s="141"/>
      <c r="GO38" s="151">
        <f t="shared" si="96"/>
        <v>0</v>
      </c>
      <c r="GP38" s="141"/>
      <c r="GQ38" s="150" t="e">
        <f t="shared" si="97"/>
        <v>#DIV/0!</v>
      </c>
      <c r="GR38" s="151">
        <f t="shared" si="98"/>
        <v>0</v>
      </c>
      <c r="GS38" s="151">
        <f t="shared" si="159"/>
        <v>0</v>
      </c>
      <c r="GT38" s="151">
        <f t="shared" si="160"/>
        <v>0</v>
      </c>
      <c r="GU38" s="151">
        <f t="shared" si="161"/>
        <v>0</v>
      </c>
      <c r="GV38" s="142"/>
      <c r="GW38" s="140"/>
      <c r="GX38" s="141"/>
      <c r="GY38" s="151">
        <f t="shared" si="99"/>
        <v>0</v>
      </c>
      <c r="GZ38" s="141"/>
      <c r="HA38" s="150" t="e">
        <f t="shared" si="100"/>
        <v>#DIV/0!</v>
      </c>
      <c r="HB38" s="151">
        <f t="shared" si="101"/>
        <v>0</v>
      </c>
      <c r="HC38" s="151">
        <f t="shared" si="162"/>
        <v>0</v>
      </c>
      <c r="HD38" s="151">
        <f t="shared" si="163"/>
        <v>0</v>
      </c>
      <c r="HE38" s="151">
        <f t="shared" si="164"/>
        <v>0</v>
      </c>
      <c r="HF38" s="142"/>
      <c r="HG38" s="140"/>
      <c r="HH38" s="141"/>
      <c r="HI38" s="151"/>
      <c r="HJ38" s="141"/>
      <c r="HK38" s="150"/>
      <c r="HL38" s="151"/>
      <c r="HM38" s="151"/>
      <c r="HN38" s="151"/>
      <c r="HO38" s="151"/>
      <c r="HP38" s="142"/>
      <c r="HQ38" s="140"/>
      <c r="HR38" s="141"/>
      <c r="HS38" s="151"/>
      <c r="HT38" s="141"/>
      <c r="HU38" s="150"/>
      <c r="HV38" s="151"/>
      <c r="HW38" s="151"/>
      <c r="HX38" s="151"/>
      <c r="HY38" s="151"/>
      <c r="HZ38" s="142"/>
      <c r="IA38" s="140"/>
      <c r="IB38" s="141"/>
      <c r="IC38" s="151"/>
      <c r="ID38" s="141"/>
      <c r="IE38" s="150"/>
      <c r="IF38" s="151"/>
      <c r="IG38" s="151"/>
      <c r="IH38" s="151"/>
      <c r="II38" s="151"/>
      <c r="IJ38" s="142"/>
      <c r="IK38" s="140"/>
      <c r="IL38" s="141"/>
      <c r="IM38" s="151"/>
      <c r="IN38" s="141"/>
      <c r="IO38" s="150"/>
      <c r="IP38" s="151"/>
      <c r="IQ38" s="151"/>
      <c r="IR38" s="151"/>
      <c r="IS38" s="151"/>
      <c r="IT38" s="142"/>
      <c r="IU38" s="140"/>
      <c r="IV38" s="141"/>
      <c r="IW38" s="151"/>
      <c r="IX38" s="141"/>
      <c r="IY38" s="150"/>
      <c r="IZ38" s="151"/>
      <c r="JA38" s="151"/>
      <c r="JB38" s="151"/>
      <c r="JC38" s="151"/>
      <c r="JD38" s="142"/>
      <c r="JE38" s="140"/>
      <c r="JG38" s="151"/>
      <c r="JH38" s="141"/>
      <c r="JI38" s="150"/>
      <c r="JJ38" s="151"/>
      <c r="JK38" s="151"/>
      <c r="JL38" s="151"/>
      <c r="JM38" s="151"/>
      <c r="JN38" s="142"/>
      <c r="JO38" s="140"/>
      <c r="JP38" s="141"/>
      <c r="JQ38" s="151"/>
      <c r="JR38" s="141"/>
      <c r="JS38" s="150"/>
      <c r="JT38" s="151"/>
      <c r="JU38" s="151"/>
      <c r="JV38" s="151"/>
      <c r="JW38" s="151"/>
      <c r="JX38" s="142"/>
      <c r="JY38" s="140"/>
      <c r="JZ38" s="141"/>
      <c r="KA38" s="151"/>
      <c r="KB38" s="141"/>
      <c r="KC38" s="150"/>
      <c r="KD38" s="151"/>
      <c r="KE38" s="151"/>
      <c r="KF38" s="151"/>
      <c r="KG38" s="151"/>
      <c r="KH38" s="142"/>
      <c r="KI38" s="140"/>
      <c r="KJ38" s="141"/>
      <c r="KK38" s="151"/>
      <c r="KL38" s="141"/>
      <c r="KM38" s="150"/>
      <c r="KN38" s="151"/>
      <c r="KO38" s="151"/>
      <c r="KP38" s="151"/>
      <c r="KQ38" s="151"/>
      <c r="KR38" s="142"/>
      <c r="KS38" s="140"/>
      <c r="KT38" s="141"/>
      <c r="KU38" s="151"/>
      <c r="KV38" s="141"/>
      <c r="KW38" s="150"/>
      <c r="KX38" s="151"/>
      <c r="KY38" s="151"/>
      <c r="KZ38" s="151"/>
      <c r="LA38" s="151"/>
      <c r="LB38" s="142"/>
      <c r="LC38" s="140"/>
      <c r="LD38" s="141"/>
      <c r="LE38" s="151"/>
      <c r="LF38" s="141"/>
      <c r="LG38" s="150"/>
      <c r="LH38" s="151"/>
      <c r="LI38" s="151"/>
      <c r="LJ38" s="151"/>
      <c r="LK38" s="151"/>
      <c r="LL38" s="142"/>
      <c r="LM38" s="140"/>
      <c r="LN38" s="141"/>
      <c r="LO38" s="151"/>
      <c r="LP38" s="141"/>
      <c r="LQ38" s="150"/>
      <c r="LR38" s="151"/>
      <c r="LS38" s="151"/>
      <c r="LT38" s="151"/>
      <c r="LU38" s="151"/>
      <c r="LV38" s="142"/>
      <c r="LW38" s="140"/>
      <c r="LX38" s="141"/>
      <c r="LY38" s="151"/>
      <c r="LZ38" s="141"/>
      <c r="MA38" s="150"/>
      <c r="MB38" s="151"/>
      <c r="MC38" s="151"/>
      <c r="MD38" s="151"/>
      <c r="ME38" s="151"/>
      <c r="MF38" s="142"/>
      <c r="MG38" s="140"/>
      <c r="MH38" s="141"/>
      <c r="MI38" s="151"/>
      <c r="MJ38" s="141"/>
      <c r="MK38" s="150"/>
      <c r="ML38" s="151"/>
      <c r="MM38" s="151"/>
      <c r="MN38" s="151"/>
      <c r="MO38" s="151"/>
      <c r="MP38" s="142"/>
      <c r="MQ38" s="140"/>
      <c r="MR38" s="141"/>
      <c r="MS38" s="151"/>
      <c r="MT38" s="141"/>
      <c r="MU38" s="150"/>
      <c r="MV38" s="151"/>
      <c r="MW38" s="151"/>
      <c r="MX38" s="151"/>
      <c r="MY38" s="151"/>
      <c r="MZ38" s="142"/>
      <c r="NA38" s="140"/>
      <c r="NB38" s="141"/>
      <c r="NC38" s="151"/>
      <c r="ND38" s="141"/>
      <c r="NE38" s="150"/>
      <c r="NF38" s="151"/>
      <c r="NG38" s="151"/>
      <c r="NH38" s="151"/>
      <c r="NI38" s="151"/>
      <c r="NJ38" s="142"/>
      <c r="NK38" s="140"/>
      <c r="NL38" s="141"/>
      <c r="NM38" s="151"/>
      <c r="NN38" s="141"/>
      <c r="NO38" s="150"/>
      <c r="NP38" s="151"/>
      <c r="NQ38" s="151"/>
      <c r="NR38" s="151"/>
      <c r="NS38" s="151"/>
      <c r="NT38" s="142"/>
      <c r="NU38" s="140"/>
      <c r="NV38" s="141"/>
      <c r="NW38" s="151"/>
      <c r="NX38" s="141"/>
      <c r="NY38" s="150"/>
      <c r="NZ38" s="151"/>
      <c r="OA38" s="151"/>
      <c r="OB38" s="151"/>
      <c r="OC38" s="151"/>
      <c r="OD38" s="142"/>
      <c r="OE38" s="140"/>
      <c r="OF38" s="141"/>
      <c r="OG38" s="151"/>
      <c r="OH38" s="141"/>
      <c r="OI38" s="150"/>
      <c r="OJ38" s="151"/>
      <c r="OK38" s="151"/>
      <c r="OL38" s="151"/>
      <c r="OM38" s="151"/>
      <c r="ON38" s="142"/>
      <c r="OO38" s="140"/>
      <c r="OP38" s="141"/>
      <c r="OQ38" s="151"/>
      <c r="OR38" s="141"/>
      <c r="OS38" s="150"/>
      <c r="OT38" s="151"/>
      <c r="OU38" s="151"/>
      <c r="OV38" s="151"/>
      <c r="OW38" s="151"/>
      <c r="OX38" s="142"/>
      <c r="OY38" s="140"/>
      <c r="OZ38" s="141"/>
      <c r="PA38" s="151"/>
      <c r="PB38" s="141"/>
      <c r="PC38" s="150"/>
      <c r="PD38" s="151"/>
      <c r="PE38" s="151"/>
      <c r="PF38" s="151"/>
      <c r="PG38" s="151"/>
      <c r="PH38" s="142"/>
      <c r="PI38" s="140"/>
      <c r="PJ38" s="141"/>
      <c r="PK38" s="151"/>
      <c r="PL38" s="141"/>
      <c r="PM38" s="150"/>
      <c r="PN38" s="151"/>
      <c r="PO38" s="151"/>
      <c r="PP38" s="151"/>
      <c r="PQ38" s="151"/>
      <c r="PR38" s="142"/>
      <c r="PS38" s="140"/>
      <c r="PT38" s="141"/>
      <c r="PU38" s="151"/>
      <c r="PV38" s="141"/>
      <c r="PW38" s="150"/>
      <c r="PX38" s="151"/>
      <c r="PY38" s="151"/>
      <c r="PZ38" s="151"/>
      <c r="QA38" s="151"/>
      <c r="QB38" s="142"/>
      <c r="QC38" s="140"/>
      <c r="QD38" s="141"/>
      <c r="QE38" s="151"/>
      <c r="QF38" s="141"/>
      <c r="QG38" s="150"/>
      <c r="QH38" s="151"/>
      <c r="QI38" s="151"/>
      <c r="QJ38" s="151"/>
      <c r="QK38" s="151"/>
      <c r="QL38" s="142"/>
      <c r="QM38" s="140"/>
      <c r="QN38" s="141"/>
      <c r="QO38" s="151"/>
      <c r="QP38" s="141"/>
      <c r="QQ38" s="150"/>
      <c r="QR38" s="151"/>
      <c r="QS38" s="151"/>
      <c r="QT38" s="151"/>
      <c r="QU38" s="151"/>
      <c r="QV38" s="142"/>
      <c r="QW38" s="140"/>
    </row>
    <row r="39" spans="1:465" s="134" customFormat="1" x14ac:dyDescent="0.25">
      <c r="A39" s="146"/>
      <c r="B39" s="144">
        <f t="shared" si="37"/>
        <v>50</v>
      </c>
      <c r="C39" s="144">
        <v>0.1</v>
      </c>
      <c r="D39" s="144">
        <f t="shared" si="38"/>
        <v>3.1000000000000014</v>
      </c>
      <c r="E39" s="145">
        <v>93.1</v>
      </c>
      <c r="F39" s="148">
        <v>64.3</v>
      </c>
      <c r="G39" s="148">
        <f t="shared" si="39"/>
        <v>59.863299999999995</v>
      </c>
      <c r="H39" s="146">
        <v>125</v>
      </c>
      <c r="I39" s="152">
        <f t="shared" si="40"/>
        <v>2.088090699978117</v>
      </c>
      <c r="J39" s="148">
        <f t="shared" si="44"/>
        <v>6.5169999999999995</v>
      </c>
      <c r="K39" s="148">
        <f t="shared" si="102"/>
        <v>191.63899999999998</v>
      </c>
      <c r="L39" s="148">
        <f t="shared" si="103"/>
        <v>6.3149730000000002</v>
      </c>
      <c r="M39" s="148">
        <f t="shared" si="104"/>
        <v>188.39146900000006</v>
      </c>
      <c r="N39" s="147">
        <v>1928</v>
      </c>
      <c r="O39" s="145">
        <v>93.1</v>
      </c>
      <c r="P39" s="148">
        <v>64.3</v>
      </c>
      <c r="Q39" s="148">
        <f t="shared" si="41"/>
        <v>59.863299999999995</v>
      </c>
      <c r="R39" s="146">
        <v>125</v>
      </c>
      <c r="S39" s="152">
        <f t="shared" si="42"/>
        <v>2.088090699978117</v>
      </c>
      <c r="T39" s="148">
        <f t="shared" si="45"/>
        <v>6.5169999999999995</v>
      </c>
      <c r="U39" s="148">
        <f t="shared" si="105"/>
        <v>191.63899999999998</v>
      </c>
      <c r="V39" s="148">
        <f t="shared" si="106"/>
        <v>6.3149730000000002</v>
      </c>
      <c r="W39" s="148">
        <f t="shared" si="107"/>
        <v>188.39146900000006</v>
      </c>
      <c r="X39" s="147">
        <v>1928</v>
      </c>
      <c r="Y39" s="145">
        <v>91.7</v>
      </c>
      <c r="Z39" s="146">
        <v>65.3</v>
      </c>
      <c r="AA39" s="148">
        <f t="shared" si="46"/>
        <v>59.880099999999999</v>
      </c>
      <c r="AB39" s="146">
        <v>125</v>
      </c>
      <c r="AC39" s="152">
        <f t="shared" si="47"/>
        <v>2.0875048638863327</v>
      </c>
      <c r="AD39" s="148">
        <f t="shared" si="48"/>
        <v>6.4190000000000005</v>
      </c>
      <c r="AE39" s="148">
        <f t="shared" si="108"/>
        <v>190.19000000000003</v>
      </c>
      <c r="AF39" s="148">
        <f t="shared" si="109"/>
        <v>6.2200110000000013</v>
      </c>
      <c r="AG39" s="148">
        <f t="shared" si="110"/>
        <v>186.97576800000002</v>
      </c>
      <c r="AH39" s="147">
        <v>1972</v>
      </c>
      <c r="AI39" s="145">
        <v>90.6</v>
      </c>
      <c r="AJ39" s="146">
        <v>63.9</v>
      </c>
      <c r="AK39" s="148">
        <f t="shared" si="49"/>
        <v>57.893399999999993</v>
      </c>
      <c r="AL39" s="146">
        <v>125</v>
      </c>
      <c r="AM39" s="152">
        <f t="shared" si="50"/>
        <v>2.1591407656140427</v>
      </c>
      <c r="AN39" s="148">
        <f t="shared" si="51"/>
        <v>6.3419999999999996</v>
      </c>
      <c r="AO39" s="148">
        <f t="shared" si="111"/>
        <v>196.434</v>
      </c>
      <c r="AP39" s="148">
        <f t="shared" si="112"/>
        <v>6.1453980000000001</v>
      </c>
      <c r="AQ39" s="148">
        <f t="shared" si="113"/>
        <v>193.21419599999999</v>
      </c>
      <c r="AR39" s="149">
        <v>1949</v>
      </c>
      <c r="AS39" s="145">
        <v>90.8</v>
      </c>
      <c r="AT39" s="146">
        <v>63.7</v>
      </c>
      <c r="AU39" s="148">
        <f t="shared" si="52"/>
        <v>57.839599999999997</v>
      </c>
      <c r="AV39" s="146">
        <v>125</v>
      </c>
      <c r="AW39" s="152">
        <f t="shared" si="53"/>
        <v>2.1611491089149997</v>
      </c>
      <c r="AX39" s="148">
        <f t="shared" si="54"/>
        <v>6.3559999999999999</v>
      </c>
      <c r="AY39" s="148">
        <f t="shared" si="114"/>
        <v>195.98600000000002</v>
      </c>
      <c r="AZ39" s="148">
        <f t="shared" si="115"/>
        <v>6.1589640000000001</v>
      </c>
      <c r="BA39" s="148">
        <f t="shared" si="116"/>
        <v>192.76692400000002</v>
      </c>
      <c r="BB39" s="149">
        <v>1949</v>
      </c>
      <c r="BC39" s="145">
        <v>88.5</v>
      </c>
      <c r="BD39" s="146">
        <v>63.399997711181641</v>
      </c>
      <c r="BE39" s="148">
        <f t="shared" si="55"/>
        <v>56.108997974395756</v>
      </c>
      <c r="BF39" s="146">
        <v>125</v>
      </c>
      <c r="BG39" s="152">
        <f t="shared" si="56"/>
        <v>2.2278066711695921</v>
      </c>
      <c r="BH39" s="148">
        <f t="shared" si="57"/>
        <v>6.1950000000000003</v>
      </c>
      <c r="BI39" s="148">
        <f t="shared" si="117"/>
        <v>197.75</v>
      </c>
      <c r="BJ39" s="148">
        <f t="shared" si="118"/>
        <v>6.0029550000000009</v>
      </c>
      <c r="BK39" s="148">
        <f t="shared" si="119"/>
        <v>194.565945</v>
      </c>
      <c r="BL39" s="147">
        <v>1949.999988079071</v>
      </c>
      <c r="BM39" s="145">
        <v>91</v>
      </c>
      <c r="BN39" s="146">
        <v>64.5</v>
      </c>
      <c r="BO39" s="148">
        <f t="shared" si="58"/>
        <v>58.695</v>
      </c>
      <c r="BP39" s="146">
        <v>125</v>
      </c>
      <c r="BQ39" s="152">
        <f t="shared" si="59"/>
        <v>2.1296532924439902</v>
      </c>
      <c r="BR39" s="148">
        <f t="shared" si="60"/>
        <v>6.37</v>
      </c>
      <c r="BS39" s="148">
        <f t="shared" si="120"/>
        <v>191.23999999999998</v>
      </c>
      <c r="BT39" s="148">
        <f t="shared" si="121"/>
        <v>6.172530000000001</v>
      </c>
      <c r="BU39" s="148">
        <f t="shared" si="122"/>
        <v>188.02777000000003</v>
      </c>
      <c r="BV39" s="149">
        <v>1860</v>
      </c>
      <c r="BW39" s="145">
        <v>88.6</v>
      </c>
      <c r="BX39" s="146">
        <v>63.8</v>
      </c>
      <c r="BY39" s="148">
        <f t="shared" si="61"/>
        <v>56.526799999999994</v>
      </c>
      <c r="BZ39" s="146">
        <v>125</v>
      </c>
      <c r="CA39" s="152">
        <f t="shared" si="62"/>
        <v>2.2113404615155998</v>
      </c>
      <c r="CB39" s="148">
        <f t="shared" si="63"/>
        <v>6.2019999999999991</v>
      </c>
      <c r="CC39" s="148">
        <f t="shared" si="123"/>
        <v>196.21699999999996</v>
      </c>
      <c r="CD39" s="148">
        <f t="shared" si="124"/>
        <v>6.0097379999999996</v>
      </c>
      <c r="CE39" s="148">
        <f t="shared" si="125"/>
        <v>193.02139499999996</v>
      </c>
      <c r="CF39" s="147">
        <v>1927</v>
      </c>
      <c r="CG39" s="145">
        <v>92.1</v>
      </c>
      <c r="CH39" s="146">
        <f t="shared" si="165"/>
        <v>61.399999999999977</v>
      </c>
      <c r="CI39" s="148">
        <f t="shared" si="64"/>
        <v>56.549399999999977</v>
      </c>
      <c r="CJ39" s="146">
        <v>125</v>
      </c>
      <c r="CK39" s="152">
        <f t="shared" si="65"/>
        <v>2.2104566980374689</v>
      </c>
      <c r="CL39" s="148">
        <f t="shared" si="66"/>
        <v>6.4469999999999992</v>
      </c>
      <c r="CM39" s="148">
        <f t="shared" si="126"/>
        <v>202.27199999999999</v>
      </c>
      <c r="CN39" s="148">
        <f t="shared" si="127"/>
        <v>6.2471429999999994</v>
      </c>
      <c r="CO39" s="148">
        <f t="shared" si="128"/>
        <v>199.00589100000005</v>
      </c>
      <c r="CP39" s="147">
        <v>1950</v>
      </c>
      <c r="CQ39" s="145">
        <v>91.4</v>
      </c>
      <c r="CR39" s="146">
        <v>63.6</v>
      </c>
      <c r="CS39" s="148">
        <f t="shared" si="67"/>
        <v>58.130400000000002</v>
      </c>
      <c r="CT39" s="146">
        <v>115</v>
      </c>
      <c r="CU39" s="152">
        <f t="shared" si="68"/>
        <v>1.9783108321979548</v>
      </c>
      <c r="CV39" s="148">
        <f t="shared" si="69"/>
        <v>6.3980000000000006</v>
      </c>
      <c r="CW39" s="148">
        <f t="shared" si="129"/>
        <v>188.916</v>
      </c>
      <c r="CX39" s="148">
        <f t="shared" si="130"/>
        <v>6.1996620000000009</v>
      </c>
      <c r="CY39" s="148">
        <f t="shared" si="131"/>
        <v>185.70431600000001</v>
      </c>
      <c r="CZ39" s="147">
        <v>1752</v>
      </c>
      <c r="DA39" s="145">
        <v>92.6</v>
      </c>
      <c r="DB39" s="146">
        <v>62.3</v>
      </c>
      <c r="DC39" s="148">
        <f t="shared" si="70"/>
        <v>57.689799999999991</v>
      </c>
      <c r="DD39" s="134">
        <v>115</v>
      </c>
      <c r="DE39" s="152">
        <f t="shared" si="43"/>
        <v>1.9934199806551594</v>
      </c>
      <c r="DF39" s="148">
        <f t="shared" si="71"/>
        <v>6.4819999999999993</v>
      </c>
      <c r="DG39" s="148">
        <f t="shared" si="132"/>
        <v>189.70700000000002</v>
      </c>
      <c r="DH39" s="148">
        <f t="shared" si="133"/>
        <v>6.2810579999999998</v>
      </c>
      <c r="DI39" s="148">
        <f t="shared" si="134"/>
        <v>186.47481300000001</v>
      </c>
      <c r="DJ39" s="147">
        <v>1685</v>
      </c>
      <c r="DK39" s="145">
        <v>91.4</v>
      </c>
      <c r="DL39" s="146">
        <v>63.6</v>
      </c>
      <c r="DM39" s="148">
        <f t="shared" si="72"/>
        <v>58.130400000000002</v>
      </c>
      <c r="DN39" s="146">
        <v>115</v>
      </c>
      <c r="DO39" s="152">
        <f t="shared" si="73"/>
        <v>1.9783108321979548</v>
      </c>
      <c r="DP39" s="148">
        <f t="shared" si="74"/>
        <v>6.3980000000000006</v>
      </c>
      <c r="DQ39" s="148">
        <f t="shared" si="135"/>
        <v>188.916</v>
      </c>
      <c r="DR39" s="148">
        <f t="shared" si="136"/>
        <v>6.1996620000000009</v>
      </c>
      <c r="DS39" s="148">
        <f t="shared" si="137"/>
        <v>185.70431600000001</v>
      </c>
      <c r="DT39" s="147">
        <v>1752</v>
      </c>
      <c r="DU39" s="145">
        <v>93</v>
      </c>
      <c r="DV39" s="146">
        <v>63.8</v>
      </c>
      <c r="DW39" s="148">
        <f t="shared" si="75"/>
        <v>59.334000000000003</v>
      </c>
      <c r="DX39" s="146">
        <v>115</v>
      </c>
      <c r="DY39" s="152">
        <f t="shared" si="76"/>
        <v>1.9381804698823608</v>
      </c>
      <c r="DZ39" s="148">
        <f t="shared" si="77"/>
        <v>6.5100000000000007</v>
      </c>
      <c r="EA39" s="148">
        <f t="shared" si="138"/>
        <v>199.85000000000011</v>
      </c>
      <c r="EB39" s="148">
        <f t="shared" si="139"/>
        <v>6.3081900000000015</v>
      </c>
      <c r="EC39" s="148">
        <f t="shared" si="140"/>
        <v>196.58450000000002</v>
      </c>
      <c r="ED39" s="149">
        <v>1690</v>
      </c>
      <c r="EE39" s="145">
        <v>95.1</v>
      </c>
      <c r="EF39" s="146">
        <v>63.8</v>
      </c>
      <c r="EG39" s="148">
        <f t="shared" si="78"/>
        <v>60.673799999999993</v>
      </c>
      <c r="EH39" s="146">
        <v>115</v>
      </c>
      <c r="EI39" s="152">
        <f t="shared" si="79"/>
        <v>1.895381532061615</v>
      </c>
      <c r="EJ39" s="148">
        <f t="shared" si="80"/>
        <v>6.657</v>
      </c>
      <c r="EK39" s="148">
        <f t="shared" si="141"/>
        <v>199.8605</v>
      </c>
      <c r="EL39" s="148">
        <f t="shared" si="142"/>
        <v>6.4506330000000007</v>
      </c>
      <c r="EM39" s="148">
        <f t="shared" si="143"/>
        <v>196.54008850000005</v>
      </c>
      <c r="EN39" s="147">
        <v>1660.0000000000002</v>
      </c>
      <c r="EO39" s="145">
        <v>92.2</v>
      </c>
      <c r="EP39" s="146">
        <v>62.7</v>
      </c>
      <c r="EQ39" s="148">
        <f t="shared" si="81"/>
        <v>57.809400000000004</v>
      </c>
      <c r="ER39" s="146">
        <v>115</v>
      </c>
      <c r="ES39" s="152">
        <f t="shared" si="82"/>
        <v>1.9892958584590048</v>
      </c>
      <c r="ET39" s="148">
        <f t="shared" si="83"/>
        <v>6.4540000000000006</v>
      </c>
      <c r="EU39" s="148">
        <f t="shared" si="144"/>
        <v>199.10800000000003</v>
      </c>
      <c r="EV39" s="148">
        <f t="shared" si="145"/>
        <v>6.2539260000000008</v>
      </c>
      <c r="EW39" s="148">
        <f t="shared" si="146"/>
        <v>195.84733000000003</v>
      </c>
      <c r="EX39" s="149">
        <v>1713</v>
      </c>
      <c r="EY39" s="145"/>
      <c r="EZ39" s="146"/>
      <c r="FA39" s="148">
        <f t="shared" si="84"/>
        <v>0</v>
      </c>
      <c r="FB39" s="146"/>
      <c r="FC39" s="152" t="e">
        <f t="shared" si="85"/>
        <v>#DIV/0!</v>
      </c>
      <c r="FD39" s="148">
        <f t="shared" si="86"/>
        <v>0</v>
      </c>
      <c r="FE39" s="148">
        <f t="shared" si="147"/>
        <v>0</v>
      </c>
      <c r="FF39" s="148">
        <f t="shared" si="148"/>
        <v>0</v>
      </c>
      <c r="FG39" s="148">
        <f t="shared" si="149"/>
        <v>0</v>
      </c>
      <c r="FH39" s="147"/>
      <c r="FI39" s="145"/>
      <c r="FJ39" s="146"/>
      <c r="FK39" s="148">
        <f t="shared" si="87"/>
        <v>0</v>
      </c>
      <c r="FL39" s="146">
        <v>120</v>
      </c>
      <c r="FM39" s="152" t="e">
        <f t="shared" si="88"/>
        <v>#DIV/0!</v>
      </c>
      <c r="FN39" s="148">
        <f t="shared" si="89"/>
        <v>0</v>
      </c>
      <c r="FO39" s="148">
        <f t="shared" si="150"/>
        <v>0</v>
      </c>
      <c r="FP39" s="148">
        <f t="shared" si="151"/>
        <v>0</v>
      </c>
      <c r="FQ39" s="148">
        <f t="shared" si="152"/>
        <v>0</v>
      </c>
      <c r="FR39" s="147"/>
      <c r="FS39" s="145"/>
      <c r="FT39" s="146"/>
      <c r="FU39" s="148">
        <f t="shared" si="90"/>
        <v>0</v>
      </c>
      <c r="FV39" s="146"/>
      <c r="FW39" s="152" t="e">
        <f t="shared" si="91"/>
        <v>#DIV/0!</v>
      </c>
      <c r="FX39" s="148">
        <f t="shared" si="92"/>
        <v>0</v>
      </c>
      <c r="FY39" s="148">
        <f t="shared" si="153"/>
        <v>0</v>
      </c>
      <c r="FZ39" s="148">
        <f t="shared" si="154"/>
        <v>0</v>
      </c>
      <c r="GA39" s="148">
        <f t="shared" si="155"/>
        <v>0</v>
      </c>
      <c r="GB39" s="147"/>
      <c r="GC39" s="145"/>
      <c r="GD39" s="146"/>
      <c r="GE39" s="148">
        <f t="shared" si="93"/>
        <v>0</v>
      </c>
      <c r="GF39" s="146"/>
      <c r="GG39" s="152" t="e">
        <f t="shared" si="94"/>
        <v>#DIV/0!</v>
      </c>
      <c r="GH39" s="148">
        <f t="shared" si="95"/>
        <v>0</v>
      </c>
      <c r="GI39" s="148">
        <f t="shared" si="156"/>
        <v>0</v>
      </c>
      <c r="GJ39" s="148">
        <f t="shared" si="157"/>
        <v>0</v>
      </c>
      <c r="GK39" s="148">
        <f t="shared" si="158"/>
        <v>0</v>
      </c>
      <c r="GL39" s="147"/>
      <c r="GM39" s="145"/>
      <c r="GN39" s="146"/>
      <c r="GO39" s="148">
        <f t="shared" si="96"/>
        <v>0</v>
      </c>
      <c r="GP39" s="146"/>
      <c r="GQ39" s="152" t="e">
        <f t="shared" si="97"/>
        <v>#DIV/0!</v>
      </c>
      <c r="GR39" s="148">
        <f t="shared" si="98"/>
        <v>0</v>
      </c>
      <c r="GS39" s="148">
        <f t="shared" si="159"/>
        <v>0</v>
      </c>
      <c r="GT39" s="148">
        <f t="shared" si="160"/>
        <v>0</v>
      </c>
      <c r="GU39" s="148">
        <f t="shared" si="161"/>
        <v>0</v>
      </c>
      <c r="GV39" s="147"/>
      <c r="GW39" s="145"/>
      <c r="GX39" s="146"/>
      <c r="GY39" s="148">
        <f t="shared" si="99"/>
        <v>0</v>
      </c>
      <c r="GZ39" s="146"/>
      <c r="HA39" s="152" t="e">
        <f t="shared" si="100"/>
        <v>#DIV/0!</v>
      </c>
      <c r="HB39" s="148">
        <f t="shared" si="101"/>
        <v>0</v>
      </c>
      <c r="HC39" s="148">
        <f t="shared" si="162"/>
        <v>0</v>
      </c>
      <c r="HD39" s="148">
        <f t="shared" si="163"/>
        <v>0</v>
      </c>
      <c r="HE39" s="148">
        <f t="shared" si="164"/>
        <v>0</v>
      </c>
      <c r="HF39" s="147"/>
      <c r="HG39" s="145"/>
      <c r="HH39" s="146"/>
      <c r="HI39" s="148"/>
      <c r="HJ39" s="146"/>
      <c r="HK39" s="152"/>
      <c r="HL39" s="148"/>
      <c r="HM39" s="148"/>
      <c r="HN39" s="148"/>
      <c r="HO39" s="148"/>
      <c r="HP39" s="147"/>
      <c r="HQ39" s="145"/>
      <c r="HR39" s="146"/>
      <c r="HS39" s="148"/>
      <c r="HT39" s="146"/>
      <c r="HU39" s="152"/>
      <c r="HV39" s="148"/>
      <c r="HW39" s="148"/>
      <c r="HX39" s="148"/>
      <c r="HY39" s="148"/>
      <c r="HZ39" s="147"/>
      <c r="IA39" s="145"/>
      <c r="IB39" s="146"/>
      <c r="IC39" s="148"/>
      <c r="ID39" s="146"/>
      <c r="IE39" s="152"/>
      <c r="IF39" s="148"/>
      <c r="IG39" s="148"/>
      <c r="IH39" s="148"/>
      <c r="II39" s="148"/>
      <c r="IJ39" s="147"/>
      <c r="IK39" s="145"/>
      <c r="IL39" s="146"/>
      <c r="IM39" s="148"/>
      <c r="IN39" s="146"/>
      <c r="IO39" s="152"/>
      <c r="IP39" s="148"/>
      <c r="IQ39" s="148"/>
      <c r="IR39" s="148"/>
      <c r="IS39" s="148"/>
      <c r="IT39" s="147"/>
      <c r="IU39" s="145"/>
      <c r="IV39" s="146"/>
      <c r="IW39" s="148"/>
      <c r="IX39" s="146"/>
      <c r="IY39" s="152"/>
      <c r="IZ39" s="148"/>
      <c r="JA39" s="148"/>
      <c r="JB39" s="148"/>
      <c r="JC39" s="148"/>
      <c r="JD39" s="147"/>
      <c r="JE39" s="145"/>
      <c r="JG39" s="148"/>
      <c r="JH39" s="146"/>
      <c r="JI39" s="152"/>
      <c r="JJ39" s="148"/>
      <c r="JK39" s="148"/>
      <c r="JL39" s="148"/>
      <c r="JM39" s="148"/>
      <c r="JN39" s="147"/>
      <c r="JO39" s="145"/>
      <c r="JP39" s="146"/>
      <c r="JQ39" s="148"/>
      <c r="JR39" s="146"/>
      <c r="JS39" s="152"/>
      <c r="JT39" s="148"/>
      <c r="JU39" s="148"/>
      <c r="JV39" s="148"/>
      <c r="JW39" s="148"/>
      <c r="JX39" s="147"/>
      <c r="JY39" s="145"/>
      <c r="JZ39" s="146"/>
      <c r="KA39" s="148"/>
      <c r="KB39" s="146"/>
      <c r="KC39" s="152"/>
      <c r="KD39" s="148"/>
      <c r="KE39" s="148"/>
      <c r="KF39" s="148"/>
      <c r="KG39" s="148"/>
      <c r="KH39" s="147"/>
      <c r="KI39" s="145"/>
      <c r="KJ39" s="146"/>
      <c r="KK39" s="148"/>
      <c r="KL39" s="146"/>
      <c r="KM39" s="152"/>
      <c r="KN39" s="148"/>
      <c r="KO39" s="148"/>
      <c r="KP39" s="148"/>
      <c r="KQ39" s="148"/>
      <c r="KR39" s="147"/>
      <c r="KS39" s="145"/>
      <c r="KT39" s="146"/>
      <c r="KU39" s="148"/>
      <c r="KV39" s="146"/>
      <c r="KW39" s="152"/>
      <c r="KX39" s="148"/>
      <c r="KY39" s="148"/>
      <c r="KZ39" s="148"/>
      <c r="LA39" s="148"/>
      <c r="LB39" s="147"/>
      <c r="LC39" s="145"/>
      <c r="LD39" s="146"/>
      <c r="LE39" s="148"/>
      <c r="LF39" s="146"/>
      <c r="LG39" s="152"/>
      <c r="LH39" s="148"/>
      <c r="LI39" s="148"/>
      <c r="LJ39" s="148"/>
      <c r="LK39" s="148"/>
      <c r="LL39" s="147"/>
      <c r="LM39" s="145"/>
      <c r="LN39" s="146"/>
      <c r="LO39" s="148"/>
      <c r="LP39" s="146"/>
      <c r="LQ39" s="152"/>
      <c r="LR39" s="148"/>
      <c r="LS39" s="148"/>
      <c r="LT39" s="148"/>
      <c r="LU39" s="148"/>
      <c r="LV39" s="147"/>
      <c r="LW39" s="145"/>
      <c r="LX39" s="146"/>
      <c r="LY39" s="148"/>
      <c r="LZ39" s="146"/>
      <c r="MA39" s="152"/>
      <c r="MB39" s="148"/>
      <c r="MC39" s="148"/>
      <c r="MD39" s="148"/>
      <c r="ME39" s="148"/>
      <c r="MF39" s="147"/>
      <c r="MG39" s="145"/>
      <c r="MH39" s="146"/>
      <c r="MI39" s="148"/>
      <c r="MJ39" s="146"/>
      <c r="MK39" s="152"/>
      <c r="ML39" s="148"/>
      <c r="MM39" s="148"/>
      <c r="MN39" s="148"/>
      <c r="MO39" s="148"/>
      <c r="MP39" s="147"/>
      <c r="MQ39" s="145"/>
      <c r="MR39" s="146"/>
      <c r="MS39" s="148"/>
      <c r="MT39" s="146"/>
      <c r="MU39" s="152"/>
      <c r="MV39" s="148"/>
      <c r="MW39" s="148"/>
      <c r="MX39" s="148"/>
      <c r="MY39" s="148"/>
      <c r="MZ39" s="147"/>
      <c r="NA39" s="145"/>
      <c r="NB39" s="146"/>
      <c r="NC39" s="148"/>
      <c r="ND39" s="146"/>
      <c r="NE39" s="152"/>
      <c r="NF39" s="148"/>
      <c r="NG39" s="148"/>
      <c r="NH39" s="148"/>
      <c r="NI39" s="148"/>
      <c r="NJ39" s="147"/>
      <c r="NK39" s="145"/>
      <c r="NL39" s="146"/>
      <c r="NM39" s="148"/>
      <c r="NN39" s="146"/>
      <c r="NO39" s="152"/>
      <c r="NP39" s="148"/>
      <c r="NQ39" s="148"/>
      <c r="NR39" s="148"/>
      <c r="NS39" s="148"/>
      <c r="NT39" s="147"/>
      <c r="NU39" s="145"/>
      <c r="NV39" s="146"/>
      <c r="NW39" s="148"/>
      <c r="NX39" s="146"/>
      <c r="NY39" s="152"/>
      <c r="NZ39" s="148"/>
      <c r="OA39" s="148"/>
      <c r="OB39" s="148"/>
      <c r="OC39" s="148"/>
      <c r="OD39" s="147"/>
      <c r="OE39" s="145"/>
      <c r="OF39" s="146"/>
      <c r="OG39" s="148"/>
      <c r="OH39" s="146"/>
      <c r="OI39" s="152"/>
      <c r="OJ39" s="148"/>
      <c r="OK39" s="148"/>
      <c r="OL39" s="148"/>
      <c r="OM39" s="148"/>
      <c r="ON39" s="147"/>
      <c r="OO39" s="145"/>
      <c r="OP39" s="146"/>
      <c r="OQ39" s="148"/>
      <c r="OR39" s="146"/>
      <c r="OS39" s="152"/>
      <c r="OT39" s="148"/>
      <c r="OU39" s="148"/>
      <c r="OV39" s="148"/>
      <c r="OW39" s="148"/>
      <c r="OX39" s="147"/>
      <c r="OY39" s="145"/>
      <c r="OZ39" s="146"/>
      <c r="PA39" s="148"/>
      <c r="PB39" s="146"/>
      <c r="PC39" s="152"/>
      <c r="PD39" s="148"/>
      <c r="PE39" s="148"/>
      <c r="PF39" s="148"/>
      <c r="PG39" s="148"/>
      <c r="PH39" s="147"/>
      <c r="PI39" s="145"/>
      <c r="PJ39" s="146"/>
      <c r="PK39" s="148"/>
      <c r="PL39" s="146"/>
      <c r="PM39" s="152"/>
      <c r="PN39" s="148"/>
      <c r="PO39" s="148"/>
      <c r="PP39" s="148"/>
      <c r="PQ39" s="148"/>
      <c r="PR39" s="147"/>
      <c r="PS39" s="145"/>
      <c r="PT39" s="146"/>
      <c r="PU39" s="148"/>
      <c r="PV39" s="146"/>
      <c r="PW39" s="152"/>
      <c r="PX39" s="148"/>
      <c r="PY39" s="148"/>
      <c r="PZ39" s="148"/>
      <c r="QA39" s="148"/>
      <c r="QB39" s="147"/>
      <c r="QC39" s="145"/>
      <c r="QD39" s="146"/>
      <c r="QE39" s="148"/>
      <c r="QF39" s="146"/>
      <c r="QG39" s="152"/>
      <c r="QH39" s="148"/>
      <c r="QI39" s="148"/>
      <c r="QJ39" s="148"/>
      <c r="QK39" s="148"/>
      <c r="QL39" s="147"/>
      <c r="QM39" s="145"/>
      <c r="QN39" s="146"/>
      <c r="QO39" s="148"/>
      <c r="QP39" s="146"/>
      <c r="QQ39" s="152"/>
      <c r="QR39" s="148"/>
      <c r="QS39" s="148"/>
      <c r="QT39" s="148"/>
      <c r="QU39" s="148"/>
      <c r="QV39" s="147"/>
      <c r="QW39" s="145"/>
    </row>
    <row r="40" spans="1:465" s="138" customFormat="1" x14ac:dyDescent="0.25">
      <c r="A40" s="141"/>
      <c r="B40" s="139">
        <f t="shared" si="37"/>
        <v>51</v>
      </c>
      <c r="C40" s="139">
        <v>0.1</v>
      </c>
      <c r="D40" s="139">
        <f t="shared" si="38"/>
        <v>3.2000000000000015</v>
      </c>
      <c r="E40" s="140">
        <v>92.8</v>
      </c>
      <c r="F40" s="151">
        <v>64.5</v>
      </c>
      <c r="G40" s="151">
        <f t="shared" si="39"/>
        <v>59.855999999999995</v>
      </c>
      <c r="H40" s="141">
        <v>125</v>
      </c>
      <c r="I40" s="150">
        <f t="shared" si="40"/>
        <v>2.0883453622026198</v>
      </c>
      <c r="J40" s="151">
        <f t="shared" si="44"/>
        <v>6.4959999999999996</v>
      </c>
      <c r="K40" s="151">
        <f t="shared" si="102"/>
        <v>198.13499999999999</v>
      </c>
      <c r="L40" s="151">
        <f t="shared" si="103"/>
        <v>6.2881279999999995</v>
      </c>
      <c r="M40" s="151">
        <f t="shared" si="104"/>
        <v>194.67959700000006</v>
      </c>
      <c r="N40" s="142">
        <v>1930</v>
      </c>
      <c r="O40" s="140">
        <v>92.8</v>
      </c>
      <c r="P40" s="151">
        <v>64.5</v>
      </c>
      <c r="Q40" s="151">
        <f t="shared" si="41"/>
        <v>59.855999999999995</v>
      </c>
      <c r="R40" s="141">
        <v>125</v>
      </c>
      <c r="S40" s="150">
        <f t="shared" si="42"/>
        <v>2.0883453622026198</v>
      </c>
      <c r="T40" s="151">
        <f t="shared" si="45"/>
        <v>6.4959999999999996</v>
      </c>
      <c r="U40" s="151">
        <f t="shared" si="105"/>
        <v>198.13499999999999</v>
      </c>
      <c r="V40" s="151">
        <f t="shared" si="106"/>
        <v>6.2881279999999995</v>
      </c>
      <c r="W40" s="151">
        <f t="shared" si="107"/>
        <v>194.67959700000006</v>
      </c>
      <c r="X40" s="142">
        <v>1930</v>
      </c>
      <c r="Y40" s="140">
        <v>91.5</v>
      </c>
      <c r="Z40" s="141">
        <v>65.400000000000006</v>
      </c>
      <c r="AA40" s="151">
        <f t="shared" si="46"/>
        <v>59.841000000000008</v>
      </c>
      <c r="AB40" s="141">
        <v>125</v>
      </c>
      <c r="AC40" s="150">
        <f t="shared" si="47"/>
        <v>2.0888688357480656</v>
      </c>
      <c r="AD40" s="151">
        <f t="shared" si="48"/>
        <v>6.4050000000000002</v>
      </c>
      <c r="AE40" s="151">
        <f t="shared" si="108"/>
        <v>196.59500000000003</v>
      </c>
      <c r="AF40" s="151">
        <f t="shared" si="109"/>
        <v>6.2000400000000004</v>
      </c>
      <c r="AG40" s="151">
        <f t="shared" si="110"/>
        <v>193.17580800000002</v>
      </c>
      <c r="AH40" s="142">
        <v>1974</v>
      </c>
      <c r="AI40" s="140">
        <v>90.2</v>
      </c>
      <c r="AJ40" s="141">
        <v>64</v>
      </c>
      <c r="AK40" s="151">
        <f t="shared" si="49"/>
        <v>57.728000000000002</v>
      </c>
      <c r="AL40" s="141">
        <v>125</v>
      </c>
      <c r="AM40" s="150">
        <f t="shared" si="50"/>
        <v>2.1653270509977824</v>
      </c>
      <c r="AN40" s="151">
        <f t="shared" si="51"/>
        <v>6.3140000000000001</v>
      </c>
      <c r="AO40" s="151">
        <f t="shared" si="111"/>
        <v>202.74799999999999</v>
      </c>
      <c r="AP40" s="151">
        <f t="shared" si="112"/>
        <v>6.1119519999999996</v>
      </c>
      <c r="AQ40" s="151">
        <f t="shared" si="113"/>
        <v>199.32614799999999</v>
      </c>
      <c r="AR40" s="143">
        <v>1953</v>
      </c>
      <c r="AS40" s="140">
        <v>90.4</v>
      </c>
      <c r="AT40" s="141">
        <v>63.7</v>
      </c>
      <c r="AU40" s="151">
        <f t="shared" si="52"/>
        <v>57.584800000000001</v>
      </c>
      <c r="AV40" s="141">
        <v>125</v>
      </c>
      <c r="AW40" s="150">
        <f t="shared" si="53"/>
        <v>2.1707117155916142</v>
      </c>
      <c r="AX40" s="151">
        <f t="shared" si="54"/>
        <v>6.3280000000000003</v>
      </c>
      <c r="AY40" s="151">
        <f t="shared" si="114"/>
        <v>202.31400000000002</v>
      </c>
      <c r="AZ40" s="151">
        <f t="shared" si="115"/>
        <v>6.1255040000000003</v>
      </c>
      <c r="BA40" s="151">
        <f t="shared" si="116"/>
        <v>198.89242800000002</v>
      </c>
      <c r="BB40" s="143">
        <v>1953</v>
      </c>
      <c r="BC40" s="140">
        <v>88</v>
      </c>
      <c r="BD40" s="141">
        <v>63.399997711181641</v>
      </c>
      <c r="BE40" s="151">
        <f t="shared" si="55"/>
        <v>55.791997985839842</v>
      </c>
      <c r="BF40" s="141">
        <v>125</v>
      </c>
      <c r="BG40" s="150">
        <f t="shared" si="56"/>
        <v>2.2404646636194196</v>
      </c>
      <c r="BH40" s="151">
        <f t="shared" si="57"/>
        <v>6.16</v>
      </c>
      <c r="BI40" s="151">
        <f t="shared" si="117"/>
        <v>203.91</v>
      </c>
      <c r="BJ40" s="151">
        <f t="shared" si="118"/>
        <v>5.9628800000000002</v>
      </c>
      <c r="BK40" s="151">
        <f t="shared" si="119"/>
        <v>200.52882500000001</v>
      </c>
      <c r="BL40" s="142">
        <v>1949.999988079071</v>
      </c>
      <c r="BM40" s="140">
        <v>90</v>
      </c>
      <c r="BN40" s="141">
        <v>64.599999999999994</v>
      </c>
      <c r="BO40" s="151">
        <f t="shared" si="58"/>
        <v>58.139999999999993</v>
      </c>
      <c r="BP40" s="141">
        <v>125</v>
      </c>
      <c r="BQ40" s="150">
        <f t="shared" si="59"/>
        <v>2.1499828001375993</v>
      </c>
      <c r="BR40" s="151">
        <f t="shared" si="60"/>
        <v>6.3</v>
      </c>
      <c r="BS40" s="151">
        <f t="shared" si="120"/>
        <v>197.54</v>
      </c>
      <c r="BT40" s="151">
        <f t="shared" si="121"/>
        <v>6.0983999999999998</v>
      </c>
      <c r="BU40" s="151">
        <f t="shared" si="122"/>
        <v>194.12617000000003</v>
      </c>
      <c r="BV40" s="143">
        <v>1865</v>
      </c>
      <c r="BW40" s="140">
        <v>88.4</v>
      </c>
      <c r="BX40" s="141">
        <v>63.8</v>
      </c>
      <c r="BY40" s="151">
        <f t="shared" si="61"/>
        <v>56.3992</v>
      </c>
      <c r="BZ40" s="141">
        <v>125</v>
      </c>
      <c r="CA40" s="150">
        <f t="shared" si="62"/>
        <v>2.2163434942339606</v>
      </c>
      <c r="CB40" s="151">
        <f t="shared" si="63"/>
        <v>6.1879999999999997</v>
      </c>
      <c r="CC40" s="151">
        <f t="shared" si="123"/>
        <v>202.40499999999994</v>
      </c>
      <c r="CD40" s="151">
        <f t="shared" si="124"/>
        <v>5.9899839999999998</v>
      </c>
      <c r="CE40" s="151">
        <f t="shared" si="125"/>
        <v>199.01137899999995</v>
      </c>
      <c r="CF40" s="142">
        <v>1930</v>
      </c>
      <c r="CG40" s="140">
        <v>91.9</v>
      </c>
      <c r="CH40" s="141">
        <f t="shared" si="165"/>
        <v>61.449999999999974</v>
      </c>
      <c r="CI40" s="151">
        <f t="shared" si="64"/>
        <v>56.472549999999977</v>
      </c>
      <c r="CJ40" s="141">
        <v>125</v>
      </c>
      <c r="CK40" s="150">
        <f t="shared" si="65"/>
        <v>2.2134647718227716</v>
      </c>
      <c r="CL40" s="151">
        <f t="shared" si="66"/>
        <v>6.4329999999999998</v>
      </c>
      <c r="CM40" s="151">
        <f t="shared" si="126"/>
        <v>208.70499999999998</v>
      </c>
      <c r="CN40" s="151">
        <f t="shared" si="127"/>
        <v>6.227144</v>
      </c>
      <c r="CO40" s="151">
        <f t="shared" si="128"/>
        <v>205.23303500000006</v>
      </c>
      <c r="CP40" s="142">
        <v>1955</v>
      </c>
      <c r="CQ40" s="140">
        <v>91</v>
      </c>
      <c r="CR40" s="141">
        <v>63.7</v>
      </c>
      <c r="CS40" s="151">
        <f t="shared" si="67"/>
        <v>57.967000000000006</v>
      </c>
      <c r="CT40" s="141">
        <v>115</v>
      </c>
      <c r="CU40" s="150">
        <f t="shared" si="68"/>
        <v>1.9838873842013558</v>
      </c>
      <c r="CV40" s="151">
        <f t="shared" si="69"/>
        <v>6.37</v>
      </c>
      <c r="CW40" s="151">
        <f t="shared" si="129"/>
        <v>195.286</v>
      </c>
      <c r="CX40" s="151">
        <f t="shared" si="130"/>
        <v>6.1661599999999996</v>
      </c>
      <c r="CY40" s="151">
        <f t="shared" si="131"/>
        <v>191.870476</v>
      </c>
      <c r="CZ40" s="142">
        <v>1754</v>
      </c>
      <c r="DA40" s="140">
        <v>92.3</v>
      </c>
      <c r="DB40" s="141">
        <v>62.4</v>
      </c>
      <c r="DC40" s="151">
        <f t="shared" si="70"/>
        <v>57.595199999999991</v>
      </c>
      <c r="DD40" s="138">
        <v>115</v>
      </c>
      <c r="DE40" s="150">
        <f t="shared" si="43"/>
        <v>1.9966941689585247</v>
      </c>
      <c r="DF40" s="151">
        <f t="shared" si="71"/>
        <v>6.4609999999999994</v>
      </c>
      <c r="DG40" s="151">
        <f t="shared" si="132"/>
        <v>196.16800000000003</v>
      </c>
      <c r="DH40" s="151">
        <f t="shared" si="133"/>
        <v>6.2542479999999996</v>
      </c>
      <c r="DI40" s="151">
        <f t="shared" si="134"/>
        <v>192.729061</v>
      </c>
      <c r="DJ40" s="142">
        <v>1686</v>
      </c>
      <c r="DK40" s="140">
        <v>91</v>
      </c>
      <c r="DL40" s="141">
        <v>63.7</v>
      </c>
      <c r="DM40" s="151">
        <f t="shared" si="72"/>
        <v>57.967000000000006</v>
      </c>
      <c r="DN40" s="141">
        <v>115</v>
      </c>
      <c r="DO40" s="150">
        <f t="shared" si="73"/>
        <v>1.9838873842013558</v>
      </c>
      <c r="DP40" s="151">
        <f t="shared" si="74"/>
        <v>6.37</v>
      </c>
      <c r="DQ40" s="151">
        <f t="shared" si="135"/>
        <v>195.286</v>
      </c>
      <c r="DR40" s="151">
        <f t="shared" si="136"/>
        <v>6.1661599999999996</v>
      </c>
      <c r="DS40" s="151">
        <f t="shared" si="137"/>
        <v>191.870476</v>
      </c>
      <c r="DT40" s="142">
        <v>1754</v>
      </c>
      <c r="DU40" s="140">
        <v>92</v>
      </c>
      <c r="DV40" s="141">
        <v>63.9</v>
      </c>
      <c r="DW40" s="151">
        <f t="shared" si="75"/>
        <v>58.788000000000004</v>
      </c>
      <c r="DX40" s="141">
        <v>115</v>
      </c>
      <c r="DY40" s="150">
        <f t="shared" si="76"/>
        <v>1.9561815336463222</v>
      </c>
      <c r="DZ40" s="151">
        <f t="shared" si="77"/>
        <v>6.44</v>
      </c>
      <c r="EA40" s="151">
        <f t="shared" si="138"/>
        <v>206.29000000000011</v>
      </c>
      <c r="EB40" s="151">
        <f t="shared" si="139"/>
        <v>6.2339200000000003</v>
      </c>
      <c r="EC40" s="151">
        <f t="shared" si="140"/>
        <v>202.81842000000003</v>
      </c>
      <c r="ED40" s="143">
        <v>1691</v>
      </c>
      <c r="EE40" s="140">
        <v>95</v>
      </c>
      <c r="EF40" s="141">
        <v>63.8</v>
      </c>
      <c r="EG40" s="151">
        <f t="shared" si="78"/>
        <v>60.609999999999992</v>
      </c>
      <c r="EH40" s="141">
        <v>115</v>
      </c>
      <c r="EI40" s="150">
        <f t="shared" si="79"/>
        <v>1.8973766705164166</v>
      </c>
      <c r="EJ40" s="151">
        <f t="shared" si="80"/>
        <v>6.6499999999999995</v>
      </c>
      <c r="EK40" s="151">
        <f t="shared" si="141"/>
        <v>206.51050000000001</v>
      </c>
      <c r="EL40" s="151">
        <f t="shared" si="142"/>
        <v>6.4371999999999989</v>
      </c>
      <c r="EM40" s="151">
        <f t="shared" si="143"/>
        <v>202.97728850000004</v>
      </c>
      <c r="EN40" s="142">
        <v>1660.0000000000002</v>
      </c>
      <c r="EO40" s="140">
        <v>91.9</v>
      </c>
      <c r="EP40" s="141">
        <v>62.8</v>
      </c>
      <c r="EQ40" s="151">
        <f t="shared" si="81"/>
        <v>57.713200000000001</v>
      </c>
      <c r="ER40" s="141">
        <v>115</v>
      </c>
      <c r="ES40" s="150">
        <f t="shared" si="82"/>
        <v>1.9926117422010909</v>
      </c>
      <c r="ET40" s="151">
        <f t="shared" si="83"/>
        <v>6.4329999999999998</v>
      </c>
      <c r="EU40" s="151">
        <f t="shared" si="144"/>
        <v>205.54100000000003</v>
      </c>
      <c r="EV40" s="151">
        <f t="shared" si="145"/>
        <v>6.227144</v>
      </c>
      <c r="EW40" s="151">
        <f t="shared" si="146"/>
        <v>202.07447400000004</v>
      </c>
      <c r="EX40" s="143">
        <v>1714</v>
      </c>
      <c r="EY40" s="140"/>
      <c r="EZ40" s="141"/>
      <c r="FA40" s="151">
        <f t="shared" si="84"/>
        <v>0</v>
      </c>
      <c r="FB40" s="141"/>
      <c r="FC40" s="150" t="e">
        <f t="shared" si="85"/>
        <v>#DIV/0!</v>
      </c>
      <c r="FD40" s="151">
        <f t="shared" si="86"/>
        <v>0</v>
      </c>
      <c r="FE40" s="151">
        <f t="shared" si="147"/>
        <v>0</v>
      </c>
      <c r="FF40" s="151">
        <f t="shared" si="148"/>
        <v>0</v>
      </c>
      <c r="FG40" s="151">
        <f t="shared" si="149"/>
        <v>0</v>
      </c>
      <c r="FH40" s="142"/>
      <c r="FI40" s="140"/>
      <c r="FJ40" s="141"/>
      <c r="FK40" s="151">
        <f t="shared" si="87"/>
        <v>0</v>
      </c>
      <c r="FL40" s="141">
        <v>120</v>
      </c>
      <c r="FM40" s="150" t="e">
        <f t="shared" si="88"/>
        <v>#DIV/0!</v>
      </c>
      <c r="FN40" s="151">
        <f t="shared" si="89"/>
        <v>0</v>
      </c>
      <c r="FO40" s="151">
        <f t="shared" si="150"/>
        <v>0</v>
      </c>
      <c r="FP40" s="151">
        <f t="shared" si="151"/>
        <v>0</v>
      </c>
      <c r="FQ40" s="151">
        <f t="shared" si="152"/>
        <v>0</v>
      </c>
      <c r="FR40" s="142"/>
      <c r="FS40" s="140"/>
      <c r="FT40" s="141"/>
      <c r="FU40" s="151">
        <f t="shared" si="90"/>
        <v>0</v>
      </c>
      <c r="FV40" s="141"/>
      <c r="FW40" s="150" t="e">
        <f t="shared" si="91"/>
        <v>#DIV/0!</v>
      </c>
      <c r="FX40" s="151">
        <f t="shared" si="92"/>
        <v>0</v>
      </c>
      <c r="FY40" s="151">
        <f t="shared" si="153"/>
        <v>0</v>
      </c>
      <c r="FZ40" s="151">
        <f t="shared" si="154"/>
        <v>0</v>
      </c>
      <c r="GA40" s="151">
        <f t="shared" si="155"/>
        <v>0</v>
      </c>
      <c r="GB40" s="142"/>
      <c r="GC40" s="140"/>
      <c r="GD40" s="141"/>
      <c r="GE40" s="151">
        <f t="shared" si="93"/>
        <v>0</v>
      </c>
      <c r="GF40" s="141"/>
      <c r="GG40" s="150" t="e">
        <f t="shared" si="94"/>
        <v>#DIV/0!</v>
      </c>
      <c r="GH40" s="151">
        <f t="shared" si="95"/>
        <v>0</v>
      </c>
      <c r="GI40" s="151">
        <f t="shared" si="156"/>
        <v>0</v>
      </c>
      <c r="GJ40" s="151">
        <f t="shared" si="157"/>
        <v>0</v>
      </c>
      <c r="GK40" s="151">
        <f t="shared" si="158"/>
        <v>0</v>
      </c>
      <c r="GL40" s="142"/>
      <c r="GM40" s="140"/>
      <c r="GN40" s="141"/>
      <c r="GO40" s="151">
        <f t="shared" si="96"/>
        <v>0</v>
      </c>
      <c r="GP40" s="141"/>
      <c r="GQ40" s="150" t="e">
        <f t="shared" si="97"/>
        <v>#DIV/0!</v>
      </c>
      <c r="GR40" s="151">
        <f t="shared" si="98"/>
        <v>0</v>
      </c>
      <c r="GS40" s="151">
        <f t="shared" si="159"/>
        <v>0</v>
      </c>
      <c r="GT40" s="151">
        <f t="shared" si="160"/>
        <v>0</v>
      </c>
      <c r="GU40" s="151">
        <f t="shared" si="161"/>
        <v>0</v>
      </c>
      <c r="GV40" s="142"/>
      <c r="GW40" s="140"/>
      <c r="GX40" s="141"/>
      <c r="GY40" s="151">
        <f t="shared" si="99"/>
        <v>0</v>
      </c>
      <c r="GZ40" s="141"/>
      <c r="HA40" s="150" t="e">
        <f t="shared" si="100"/>
        <v>#DIV/0!</v>
      </c>
      <c r="HB40" s="151">
        <f t="shared" si="101"/>
        <v>0</v>
      </c>
      <c r="HC40" s="151">
        <f t="shared" si="162"/>
        <v>0</v>
      </c>
      <c r="HD40" s="151">
        <f t="shared" si="163"/>
        <v>0</v>
      </c>
      <c r="HE40" s="151">
        <f t="shared" si="164"/>
        <v>0</v>
      </c>
      <c r="HF40" s="142"/>
      <c r="HG40" s="140"/>
      <c r="HH40" s="141"/>
      <c r="HI40" s="151"/>
      <c r="HJ40" s="141"/>
      <c r="HK40" s="150"/>
      <c r="HL40" s="151"/>
      <c r="HM40" s="151"/>
      <c r="HN40" s="151"/>
      <c r="HO40" s="151"/>
      <c r="HP40" s="142"/>
      <c r="HQ40" s="140"/>
      <c r="HR40" s="141"/>
      <c r="HS40" s="151"/>
      <c r="HT40" s="141"/>
      <c r="HU40" s="150"/>
      <c r="HV40" s="151"/>
      <c r="HW40" s="151"/>
      <c r="HX40" s="151"/>
      <c r="HY40" s="151"/>
      <c r="HZ40" s="142"/>
      <c r="IA40" s="140"/>
      <c r="IB40" s="141"/>
      <c r="IC40" s="151"/>
      <c r="ID40" s="141"/>
      <c r="IE40" s="150"/>
      <c r="IF40" s="151"/>
      <c r="IG40" s="151"/>
      <c r="IH40" s="151"/>
      <c r="II40" s="151"/>
      <c r="IJ40" s="142"/>
      <c r="IK40" s="140"/>
      <c r="IL40" s="141"/>
      <c r="IM40" s="151"/>
      <c r="IN40" s="141"/>
      <c r="IO40" s="150"/>
      <c r="IP40" s="151"/>
      <c r="IQ40" s="151"/>
      <c r="IR40" s="151"/>
      <c r="IS40" s="151"/>
      <c r="IT40" s="142"/>
      <c r="IU40" s="140"/>
      <c r="IV40" s="141"/>
      <c r="IW40" s="151"/>
      <c r="IX40" s="141"/>
      <c r="IY40" s="150"/>
      <c r="IZ40" s="151"/>
      <c r="JA40" s="151"/>
      <c r="JB40" s="151"/>
      <c r="JC40" s="151"/>
      <c r="JD40" s="142"/>
      <c r="JE40" s="140"/>
      <c r="JG40" s="151"/>
      <c r="JH40" s="141"/>
      <c r="JI40" s="150"/>
      <c r="JJ40" s="151"/>
      <c r="JK40" s="151"/>
      <c r="JL40" s="151"/>
      <c r="JM40" s="151"/>
      <c r="JN40" s="142"/>
      <c r="JO40" s="140"/>
      <c r="JP40" s="141"/>
      <c r="JQ40" s="151"/>
      <c r="JR40" s="141"/>
      <c r="JS40" s="150"/>
      <c r="JT40" s="151"/>
      <c r="JU40" s="151"/>
      <c r="JV40" s="151"/>
      <c r="JW40" s="151"/>
      <c r="JX40" s="142"/>
      <c r="JY40" s="140"/>
      <c r="JZ40" s="141"/>
      <c r="KA40" s="151"/>
      <c r="KB40" s="141"/>
      <c r="KC40" s="150"/>
      <c r="KD40" s="151"/>
      <c r="KE40" s="151"/>
      <c r="KF40" s="151"/>
      <c r="KG40" s="151"/>
      <c r="KH40" s="142"/>
      <c r="KI40" s="140"/>
      <c r="KJ40" s="141"/>
      <c r="KK40" s="151"/>
      <c r="KL40" s="141"/>
      <c r="KM40" s="150"/>
      <c r="KN40" s="151"/>
      <c r="KO40" s="151"/>
      <c r="KP40" s="151"/>
      <c r="KQ40" s="151"/>
      <c r="KR40" s="142"/>
      <c r="KS40" s="140"/>
      <c r="KT40" s="141"/>
      <c r="KU40" s="151"/>
      <c r="KV40" s="141"/>
      <c r="KW40" s="150"/>
      <c r="KX40" s="151"/>
      <c r="KY40" s="151"/>
      <c r="KZ40" s="151"/>
      <c r="LA40" s="151"/>
      <c r="LB40" s="142"/>
      <c r="LC40" s="140"/>
      <c r="LD40" s="141"/>
      <c r="LE40" s="151"/>
      <c r="LF40" s="141"/>
      <c r="LG40" s="150"/>
      <c r="LH40" s="151"/>
      <c r="LI40" s="151"/>
      <c r="LJ40" s="151"/>
      <c r="LK40" s="151"/>
      <c r="LL40" s="142"/>
      <c r="LM40" s="140"/>
      <c r="LN40" s="141"/>
      <c r="LO40" s="151"/>
      <c r="LP40" s="141"/>
      <c r="LQ40" s="150"/>
      <c r="LR40" s="151"/>
      <c r="LS40" s="151"/>
      <c r="LT40" s="151"/>
      <c r="LU40" s="151"/>
      <c r="LV40" s="142"/>
      <c r="LW40" s="140"/>
      <c r="LX40" s="141"/>
      <c r="LY40" s="151"/>
      <c r="LZ40" s="141"/>
      <c r="MA40" s="150"/>
      <c r="MB40" s="151"/>
      <c r="MC40" s="151"/>
      <c r="MD40" s="151"/>
      <c r="ME40" s="151"/>
      <c r="MF40" s="142"/>
      <c r="MG40" s="140"/>
      <c r="MH40" s="141"/>
      <c r="MI40" s="151"/>
      <c r="MJ40" s="141"/>
      <c r="MK40" s="150"/>
      <c r="ML40" s="151"/>
      <c r="MM40" s="151"/>
      <c r="MN40" s="151"/>
      <c r="MO40" s="151"/>
      <c r="MP40" s="142"/>
      <c r="MQ40" s="140"/>
      <c r="MR40" s="141"/>
      <c r="MS40" s="151"/>
      <c r="MT40" s="141"/>
      <c r="MU40" s="150"/>
      <c r="MV40" s="151"/>
      <c r="MW40" s="151"/>
      <c r="MX40" s="151"/>
      <c r="MY40" s="151"/>
      <c r="MZ40" s="142"/>
      <c r="NA40" s="140"/>
      <c r="NB40" s="141"/>
      <c r="NC40" s="151"/>
      <c r="ND40" s="141"/>
      <c r="NE40" s="150"/>
      <c r="NF40" s="151"/>
      <c r="NG40" s="151"/>
      <c r="NH40" s="151"/>
      <c r="NI40" s="151"/>
      <c r="NJ40" s="142"/>
      <c r="NK40" s="140"/>
      <c r="NL40" s="141"/>
      <c r="NM40" s="151"/>
      <c r="NN40" s="141"/>
      <c r="NO40" s="150"/>
      <c r="NP40" s="151"/>
      <c r="NQ40" s="151"/>
      <c r="NR40" s="151"/>
      <c r="NS40" s="151"/>
      <c r="NT40" s="142"/>
      <c r="NU40" s="140"/>
      <c r="NV40" s="141"/>
      <c r="NW40" s="151"/>
      <c r="NX40" s="141"/>
      <c r="NY40" s="150"/>
      <c r="NZ40" s="151"/>
      <c r="OA40" s="151"/>
      <c r="OB40" s="151"/>
      <c r="OC40" s="151"/>
      <c r="OD40" s="142"/>
      <c r="OE40" s="140"/>
      <c r="OF40" s="141"/>
      <c r="OG40" s="151"/>
      <c r="OH40" s="141"/>
      <c r="OI40" s="150"/>
      <c r="OJ40" s="151"/>
      <c r="OK40" s="151"/>
      <c r="OL40" s="151"/>
      <c r="OM40" s="151"/>
      <c r="ON40" s="142"/>
      <c r="OO40" s="140"/>
      <c r="OP40" s="141"/>
      <c r="OQ40" s="151"/>
      <c r="OR40" s="141"/>
      <c r="OS40" s="150"/>
      <c r="OT40" s="151"/>
      <c r="OU40" s="151"/>
      <c r="OV40" s="151"/>
      <c r="OW40" s="151"/>
      <c r="OX40" s="142"/>
      <c r="OY40" s="140"/>
      <c r="OZ40" s="141"/>
      <c r="PA40" s="151"/>
      <c r="PB40" s="141"/>
      <c r="PC40" s="150"/>
      <c r="PD40" s="151"/>
      <c r="PE40" s="151"/>
      <c r="PF40" s="151"/>
      <c r="PG40" s="151"/>
      <c r="PH40" s="142"/>
      <c r="PI40" s="140"/>
      <c r="PJ40" s="141"/>
      <c r="PK40" s="151"/>
      <c r="PL40" s="141"/>
      <c r="PM40" s="150"/>
      <c r="PN40" s="151"/>
      <c r="PO40" s="151"/>
      <c r="PP40" s="151"/>
      <c r="PQ40" s="151"/>
      <c r="PR40" s="142"/>
      <c r="PS40" s="140"/>
      <c r="PT40" s="141"/>
      <c r="PU40" s="151"/>
      <c r="PV40" s="141"/>
      <c r="PW40" s="150"/>
      <c r="PX40" s="151"/>
      <c r="PY40" s="151"/>
      <c r="PZ40" s="151"/>
      <c r="QA40" s="151"/>
      <c r="QB40" s="142"/>
      <c r="QC40" s="140"/>
      <c r="QD40" s="141"/>
      <c r="QE40" s="151"/>
      <c r="QF40" s="141"/>
      <c r="QG40" s="150"/>
      <c r="QH40" s="151"/>
      <c r="QI40" s="151"/>
      <c r="QJ40" s="151"/>
      <c r="QK40" s="151"/>
      <c r="QL40" s="142"/>
      <c r="QM40" s="140"/>
      <c r="QN40" s="141"/>
      <c r="QO40" s="151"/>
      <c r="QP40" s="141"/>
      <c r="QQ40" s="150"/>
      <c r="QR40" s="151"/>
      <c r="QS40" s="151"/>
      <c r="QT40" s="151"/>
      <c r="QU40" s="151"/>
      <c r="QV40" s="142"/>
      <c r="QW40" s="140"/>
    </row>
    <row r="41" spans="1:465" s="134" customFormat="1" x14ac:dyDescent="0.25">
      <c r="A41" s="146"/>
      <c r="B41" s="144">
        <f t="shared" si="37"/>
        <v>52</v>
      </c>
      <c r="C41" s="144">
        <v>0.1</v>
      </c>
      <c r="D41" s="144">
        <f t="shared" si="38"/>
        <v>3.3000000000000016</v>
      </c>
      <c r="E41" s="145">
        <v>92.6</v>
      </c>
      <c r="F41" s="148">
        <v>64.599999999999994</v>
      </c>
      <c r="G41" s="148">
        <f t="shared" si="39"/>
        <v>59.819599999999987</v>
      </c>
      <c r="H41" s="146">
        <v>125</v>
      </c>
      <c r="I41" s="152">
        <f t="shared" si="40"/>
        <v>2.0896161124447512</v>
      </c>
      <c r="J41" s="148">
        <f t="shared" si="44"/>
        <v>6.4819999999999993</v>
      </c>
      <c r="K41" s="148">
        <f t="shared" si="102"/>
        <v>204.61699999999999</v>
      </c>
      <c r="L41" s="148">
        <f t="shared" si="103"/>
        <v>6.2680939999999996</v>
      </c>
      <c r="M41" s="148">
        <f t="shared" si="104"/>
        <v>200.94769100000005</v>
      </c>
      <c r="N41" s="147">
        <v>1932</v>
      </c>
      <c r="O41" s="145">
        <v>92.6</v>
      </c>
      <c r="P41" s="148">
        <v>64.599999999999994</v>
      </c>
      <c r="Q41" s="148">
        <f t="shared" ref="Q41:Q72" si="166">(O41/100)*P41</f>
        <v>59.819599999999987</v>
      </c>
      <c r="R41" s="146">
        <v>125</v>
      </c>
      <c r="S41" s="152">
        <f t="shared" si="42"/>
        <v>2.0896161124447512</v>
      </c>
      <c r="T41" s="148">
        <f t="shared" si="45"/>
        <v>6.4819999999999993</v>
      </c>
      <c r="U41" s="148">
        <f t="shared" si="105"/>
        <v>204.61699999999999</v>
      </c>
      <c r="V41" s="148">
        <f t="shared" si="106"/>
        <v>6.2680939999999996</v>
      </c>
      <c r="W41" s="148">
        <f t="shared" si="107"/>
        <v>200.94769100000005</v>
      </c>
      <c r="X41" s="147">
        <v>1932</v>
      </c>
      <c r="Y41" s="145">
        <v>91.2</v>
      </c>
      <c r="Z41" s="146">
        <v>65.599999999999994</v>
      </c>
      <c r="AA41" s="148">
        <f t="shared" si="46"/>
        <v>59.827199999999998</v>
      </c>
      <c r="AB41" s="146">
        <v>125</v>
      </c>
      <c r="AC41" s="152">
        <f t="shared" si="47"/>
        <v>2.0893506632434744</v>
      </c>
      <c r="AD41" s="148">
        <f t="shared" si="48"/>
        <v>6.3840000000000003</v>
      </c>
      <c r="AE41" s="148">
        <f t="shared" si="108"/>
        <v>202.97900000000004</v>
      </c>
      <c r="AF41" s="148">
        <f t="shared" si="109"/>
        <v>6.1733280000000006</v>
      </c>
      <c r="AG41" s="148">
        <f t="shared" si="110"/>
        <v>199.34913600000002</v>
      </c>
      <c r="AH41" s="147">
        <v>1976</v>
      </c>
      <c r="AI41" s="145">
        <v>89.9</v>
      </c>
      <c r="AJ41" s="146">
        <v>64.099999999999994</v>
      </c>
      <c r="AK41" s="148">
        <f t="shared" si="49"/>
        <v>57.625899999999994</v>
      </c>
      <c r="AL41" s="146">
        <v>125</v>
      </c>
      <c r="AM41" s="152">
        <f t="shared" si="50"/>
        <v>2.169163518487347</v>
      </c>
      <c r="AN41" s="148">
        <f t="shared" si="51"/>
        <v>6.2930000000000001</v>
      </c>
      <c r="AO41" s="148">
        <f t="shared" si="111"/>
        <v>209.041</v>
      </c>
      <c r="AP41" s="148">
        <f t="shared" si="112"/>
        <v>6.0853310000000009</v>
      </c>
      <c r="AQ41" s="148">
        <f t="shared" si="113"/>
        <v>205.41147899999999</v>
      </c>
      <c r="AR41" s="149">
        <v>1956</v>
      </c>
      <c r="AS41" s="145">
        <v>90.1</v>
      </c>
      <c r="AT41" s="146">
        <v>63.7</v>
      </c>
      <c r="AU41" s="148">
        <f t="shared" si="52"/>
        <v>57.393699999999995</v>
      </c>
      <c r="AV41" s="146">
        <v>125</v>
      </c>
      <c r="AW41" s="152">
        <f t="shared" si="53"/>
        <v>2.177939390560288</v>
      </c>
      <c r="AX41" s="148">
        <f t="shared" si="54"/>
        <v>6.3069999999999995</v>
      </c>
      <c r="AY41" s="148">
        <f t="shared" si="114"/>
        <v>208.62100000000001</v>
      </c>
      <c r="AZ41" s="148">
        <f t="shared" si="115"/>
        <v>6.0988689999999997</v>
      </c>
      <c r="BA41" s="148">
        <f t="shared" si="116"/>
        <v>204.99129700000003</v>
      </c>
      <c r="BB41" s="149">
        <v>1956</v>
      </c>
      <c r="BC41" s="145">
        <v>88</v>
      </c>
      <c r="BD41" s="146">
        <v>63.500001907348633</v>
      </c>
      <c r="BE41" s="148">
        <f t="shared" si="55"/>
        <v>55.880001678466797</v>
      </c>
      <c r="BF41" s="146">
        <v>125</v>
      </c>
      <c r="BG41" s="152">
        <f t="shared" si="56"/>
        <v>2.2369362248635793</v>
      </c>
      <c r="BH41" s="148">
        <f t="shared" si="57"/>
        <v>6.16</v>
      </c>
      <c r="BI41" s="148">
        <f t="shared" si="117"/>
        <v>210.07</v>
      </c>
      <c r="BJ41" s="148">
        <f t="shared" si="118"/>
        <v>5.9567200000000007</v>
      </c>
      <c r="BK41" s="148">
        <f t="shared" si="119"/>
        <v>206.485545</v>
      </c>
      <c r="BL41" s="147">
        <v>1949.999988079071</v>
      </c>
      <c r="BM41" s="145">
        <v>90</v>
      </c>
      <c r="BN41" s="146">
        <v>64.7</v>
      </c>
      <c r="BO41" s="148">
        <f t="shared" si="58"/>
        <v>58.230000000000004</v>
      </c>
      <c r="BP41" s="146">
        <v>125</v>
      </c>
      <c r="BQ41" s="152">
        <f t="shared" si="59"/>
        <v>2.1466597973553152</v>
      </c>
      <c r="BR41" s="148">
        <f t="shared" si="60"/>
        <v>6.3</v>
      </c>
      <c r="BS41" s="148">
        <f t="shared" si="120"/>
        <v>203.84</v>
      </c>
      <c r="BT41" s="148">
        <f t="shared" si="121"/>
        <v>6.0921000000000003</v>
      </c>
      <c r="BU41" s="148">
        <f t="shared" si="122"/>
        <v>200.21827000000002</v>
      </c>
      <c r="BV41" s="149">
        <v>1865</v>
      </c>
      <c r="BW41" s="145">
        <v>87.9</v>
      </c>
      <c r="BX41" s="146">
        <v>63.9</v>
      </c>
      <c r="BY41" s="148">
        <f t="shared" si="61"/>
        <v>56.168099999999995</v>
      </c>
      <c r="BZ41" s="146">
        <v>125</v>
      </c>
      <c r="CA41" s="152">
        <f t="shared" si="62"/>
        <v>2.2254624956158389</v>
      </c>
      <c r="CB41" s="148">
        <f t="shared" si="63"/>
        <v>6.1530000000000005</v>
      </c>
      <c r="CC41" s="148">
        <f t="shared" si="123"/>
        <v>208.55799999999994</v>
      </c>
      <c r="CD41" s="148">
        <f t="shared" si="124"/>
        <v>5.9499510000000013</v>
      </c>
      <c r="CE41" s="148">
        <f t="shared" si="125"/>
        <v>204.96132999999995</v>
      </c>
      <c r="CF41" s="147">
        <v>1933</v>
      </c>
      <c r="CG41" s="145">
        <v>91.6</v>
      </c>
      <c r="CH41" s="146">
        <f t="shared" si="165"/>
        <v>61.499999999999972</v>
      </c>
      <c r="CI41" s="148">
        <f t="shared" si="64"/>
        <v>56.333999999999968</v>
      </c>
      <c r="CJ41" s="146">
        <v>125</v>
      </c>
      <c r="CK41" s="152">
        <f t="shared" si="65"/>
        <v>2.2189086519686172</v>
      </c>
      <c r="CL41" s="148">
        <f t="shared" si="66"/>
        <v>6.411999999999999</v>
      </c>
      <c r="CM41" s="148">
        <f t="shared" si="126"/>
        <v>215.11699999999999</v>
      </c>
      <c r="CN41" s="148">
        <f t="shared" si="127"/>
        <v>6.2004039999999998</v>
      </c>
      <c r="CO41" s="148">
        <f t="shared" si="128"/>
        <v>211.43343900000005</v>
      </c>
      <c r="CP41" s="147">
        <v>1955</v>
      </c>
      <c r="CQ41" s="145">
        <v>90.6</v>
      </c>
      <c r="CR41" s="146">
        <v>63.8</v>
      </c>
      <c r="CS41" s="148">
        <f t="shared" si="67"/>
        <v>57.802799999999991</v>
      </c>
      <c r="CT41" s="146">
        <v>115</v>
      </c>
      <c r="CU41" s="152">
        <f t="shared" si="68"/>
        <v>1.9895229988858674</v>
      </c>
      <c r="CV41" s="148">
        <f t="shared" si="69"/>
        <v>6.3419999999999996</v>
      </c>
      <c r="CW41" s="148">
        <f t="shared" si="129"/>
        <v>201.62800000000001</v>
      </c>
      <c r="CX41" s="148">
        <f t="shared" si="130"/>
        <v>6.132714</v>
      </c>
      <c r="CY41" s="148">
        <f t="shared" si="131"/>
        <v>198.00318999999999</v>
      </c>
      <c r="CZ41" s="147">
        <v>1755</v>
      </c>
      <c r="DA41" s="145">
        <v>91.9</v>
      </c>
      <c r="DB41" s="146">
        <v>62.5</v>
      </c>
      <c r="DC41" s="148">
        <f t="shared" si="70"/>
        <v>57.4375</v>
      </c>
      <c r="DD41" s="134">
        <v>115</v>
      </c>
      <c r="DE41" s="152">
        <f t="shared" ref="DE41:DE72" si="167">DN41/DC41</f>
        <v>2.0021762785636561</v>
      </c>
      <c r="DF41" s="148">
        <f t="shared" si="71"/>
        <v>6.4329999999999998</v>
      </c>
      <c r="DG41" s="148">
        <f t="shared" si="132"/>
        <v>202.60100000000003</v>
      </c>
      <c r="DH41" s="148">
        <f t="shared" si="133"/>
        <v>6.2207110000000005</v>
      </c>
      <c r="DI41" s="148">
        <f t="shared" si="134"/>
        <v>198.949772</v>
      </c>
      <c r="DJ41" s="147">
        <v>1688</v>
      </c>
      <c r="DK41" s="145">
        <v>90.6</v>
      </c>
      <c r="DL41" s="146">
        <v>63.8</v>
      </c>
      <c r="DM41" s="148">
        <f t="shared" si="72"/>
        <v>57.802799999999991</v>
      </c>
      <c r="DN41" s="146">
        <v>115</v>
      </c>
      <c r="DO41" s="152">
        <f t="shared" si="73"/>
        <v>1.9895229988858674</v>
      </c>
      <c r="DP41" s="148">
        <f t="shared" si="74"/>
        <v>6.3419999999999996</v>
      </c>
      <c r="DQ41" s="148">
        <f t="shared" si="135"/>
        <v>201.62800000000001</v>
      </c>
      <c r="DR41" s="148">
        <f t="shared" si="136"/>
        <v>6.132714</v>
      </c>
      <c r="DS41" s="148">
        <f t="shared" si="137"/>
        <v>198.00318999999999</v>
      </c>
      <c r="DT41" s="147">
        <v>1755</v>
      </c>
      <c r="DU41" s="145">
        <v>92</v>
      </c>
      <c r="DV41" s="146">
        <v>64</v>
      </c>
      <c r="DW41" s="148">
        <f t="shared" si="75"/>
        <v>58.88</v>
      </c>
      <c r="DX41" s="146">
        <v>115</v>
      </c>
      <c r="DY41" s="152">
        <f t="shared" si="76"/>
        <v>1.953125</v>
      </c>
      <c r="DZ41" s="148">
        <f t="shared" si="77"/>
        <v>6.44</v>
      </c>
      <c r="EA41" s="148">
        <f t="shared" si="138"/>
        <v>212.7300000000001</v>
      </c>
      <c r="EB41" s="148">
        <f t="shared" si="139"/>
        <v>6.2274800000000008</v>
      </c>
      <c r="EC41" s="148">
        <f t="shared" si="140"/>
        <v>209.04590000000005</v>
      </c>
      <c r="ED41" s="149">
        <v>1691</v>
      </c>
      <c r="EE41" s="145">
        <v>94.8</v>
      </c>
      <c r="EF41" s="146">
        <v>63.9</v>
      </c>
      <c r="EG41" s="148">
        <f t="shared" si="78"/>
        <v>60.577199999999998</v>
      </c>
      <c r="EH41" s="146">
        <v>115</v>
      </c>
      <c r="EI41" s="152">
        <f t="shared" si="79"/>
        <v>1.8984040199943213</v>
      </c>
      <c r="EJ41" s="148">
        <f t="shared" si="80"/>
        <v>6.6359999999999992</v>
      </c>
      <c r="EK41" s="148">
        <f t="shared" si="141"/>
        <v>213.1465</v>
      </c>
      <c r="EL41" s="148">
        <f t="shared" si="142"/>
        <v>6.4170119999999997</v>
      </c>
      <c r="EM41" s="148">
        <f t="shared" si="143"/>
        <v>209.39430050000004</v>
      </c>
      <c r="EN41" s="147">
        <v>1660.0000000000002</v>
      </c>
      <c r="EO41" s="145">
        <v>91.6</v>
      </c>
      <c r="EP41" s="146">
        <v>62.9</v>
      </c>
      <c r="EQ41" s="148">
        <f t="shared" si="81"/>
        <v>57.616399999999992</v>
      </c>
      <c r="ER41" s="146">
        <v>115</v>
      </c>
      <c r="ES41" s="152">
        <f t="shared" si="82"/>
        <v>1.995959483758097</v>
      </c>
      <c r="ET41" s="148">
        <f t="shared" si="83"/>
        <v>6.411999999999999</v>
      </c>
      <c r="EU41" s="148">
        <f t="shared" si="144"/>
        <v>211.95300000000003</v>
      </c>
      <c r="EV41" s="148">
        <f t="shared" si="145"/>
        <v>6.2004039999999998</v>
      </c>
      <c r="EW41" s="148">
        <f t="shared" si="146"/>
        <v>208.27487800000003</v>
      </c>
      <c r="EX41" s="149">
        <v>1715</v>
      </c>
      <c r="EY41" s="145"/>
      <c r="EZ41" s="146"/>
      <c r="FA41" s="148">
        <f t="shared" si="84"/>
        <v>0</v>
      </c>
      <c r="FB41" s="146"/>
      <c r="FC41" s="152" t="e">
        <f t="shared" si="85"/>
        <v>#DIV/0!</v>
      </c>
      <c r="FD41" s="148">
        <f t="shared" si="86"/>
        <v>0</v>
      </c>
      <c r="FE41" s="148">
        <f t="shared" si="147"/>
        <v>0</v>
      </c>
      <c r="FF41" s="148">
        <f t="shared" si="148"/>
        <v>0</v>
      </c>
      <c r="FG41" s="148">
        <f t="shared" si="149"/>
        <v>0</v>
      </c>
      <c r="FH41" s="147"/>
      <c r="FI41" s="145"/>
      <c r="FJ41" s="146"/>
      <c r="FK41" s="148">
        <f t="shared" si="87"/>
        <v>0</v>
      </c>
      <c r="FL41" s="146">
        <v>120</v>
      </c>
      <c r="FM41" s="152" t="e">
        <f t="shared" si="88"/>
        <v>#DIV/0!</v>
      </c>
      <c r="FN41" s="148">
        <f t="shared" si="89"/>
        <v>0</v>
      </c>
      <c r="FO41" s="148">
        <f t="shared" si="150"/>
        <v>0</v>
      </c>
      <c r="FP41" s="148">
        <f t="shared" si="151"/>
        <v>0</v>
      </c>
      <c r="FQ41" s="148">
        <f t="shared" si="152"/>
        <v>0</v>
      </c>
      <c r="FR41" s="147"/>
      <c r="FS41" s="145"/>
      <c r="FT41" s="146"/>
      <c r="FU41" s="148">
        <f t="shared" si="90"/>
        <v>0</v>
      </c>
      <c r="FV41" s="146"/>
      <c r="FW41" s="152" t="e">
        <f t="shared" si="91"/>
        <v>#DIV/0!</v>
      </c>
      <c r="FX41" s="148">
        <f t="shared" si="92"/>
        <v>0</v>
      </c>
      <c r="FY41" s="148">
        <f t="shared" si="153"/>
        <v>0</v>
      </c>
      <c r="FZ41" s="148">
        <f t="shared" si="154"/>
        <v>0</v>
      </c>
      <c r="GA41" s="148">
        <f t="shared" si="155"/>
        <v>0</v>
      </c>
      <c r="GB41" s="147"/>
      <c r="GC41" s="145"/>
      <c r="GD41" s="146"/>
      <c r="GE41" s="148">
        <f t="shared" si="93"/>
        <v>0</v>
      </c>
      <c r="GF41" s="146"/>
      <c r="GG41" s="152" t="e">
        <f t="shared" si="94"/>
        <v>#DIV/0!</v>
      </c>
      <c r="GH41" s="148">
        <f t="shared" si="95"/>
        <v>0</v>
      </c>
      <c r="GI41" s="148">
        <f t="shared" si="156"/>
        <v>0</v>
      </c>
      <c r="GJ41" s="148">
        <f t="shared" si="157"/>
        <v>0</v>
      </c>
      <c r="GK41" s="148">
        <f t="shared" si="158"/>
        <v>0</v>
      </c>
      <c r="GL41" s="147"/>
      <c r="GM41" s="145"/>
      <c r="GN41" s="146"/>
      <c r="GO41" s="148">
        <f t="shared" si="96"/>
        <v>0</v>
      </c>
      <c r="GP41" s="146"/>
      <c r="GQ41" s="152" t="e">
        <f t="shared" si="97"/>
        <v>#DIV/0!</v>
      </c>
      <c r="GR41" s="148">
        <f t="shared" si="98"/>
        <v>0</v>
      </c>
      <c r="GS41" s="148">
        <f t="shared" si="159"/>
        <v>0</v>
      </c>
      <c r="GT41" s="148">
        <f t="shared" si="160"/>
        <v>0</v>
      </c>
      <c r="GU41" s="148">
        <f t="shared" si="161"/>
        <v>0</v>
      </c>
      <c r="GV41" s="147"/>
      <c r="GW41" s="145"/>
      <c r="GX41" s="146"/>
      <c r="GY41" s="148">
        <f t="shared" si="99"/>
        <v>0</v>
      </c>
      <c r="GZ41" s="146"/>
      <c r="HA41" s="152" t="e">
        <f t="shared" si="100"/>
        <v>#DIV/0!</v>
      </c>
      <c r="HB41" s="148">
        <f t="shared" si="101"/>
        <v>0</v>
      </c>
      <c r="HC41" s="148">
        <f t="shared" si="162"/>
        <v>0</v>
      </c>
      <c r="HD41" s="148">
        <f t="shared" si="163"/>
        <v>0</v>
      </c>
      <c r="HE41" s="148">
        <f t="shared" si="164"/>
        <v>0</v>
      </c>
      <c r="HF41" s="147"/>
      <c r="HG41" s="145"/>
      <c r="HH41" s="146"/>
      <c r="HI41" s="148"/>
      <c r="HJ41" s="146"/>
      <c r="HK41" s="152"/>
      <c r="HL41" s="148"/>
      <c r="HM41" s="148"/>
      <c r="HN41" s="148"/>
      <c r="HO41" s="148"/>
      <c r="HP41" s="147"/>
      <c r="HQ41" s="145"/>
      <c r="HR41" s="146"/>
      <c r="HS41" s="148"/>
      <c r="HT41" s="146"/>
      <c r="HU41" s="152"/>
      <c r="HV41" s="148"/>
      <c r="HW41" s="148"/>
      <c r="HX41" s="148"/>
      <c r="HY41" s="148"/>
      <c r="HZ41" s="147"/>
      <c r="IA41" s="145"/>
      <c r="IB41" s="146"/>
      <c r="IC41" s="148"/>
      <c r="ID41" s="146"/>
      <c r="IE41" s="152"/>
      <c r="IF41" s="148"/>
      <c r="IG41" s="148"/>
      <c r="IH41" s="148"/>
      <c r="II41" s="148"/>
      <c r="IJ41" s="147"/>
      <c r="IK41" s="145"/>
      <c r="IL41" s="146"/>
      <c r="IM41" s="148"/>
      <c r="IN41" s="146"/>
      <c r="IO41" s="152"/>
      <c r="IP41" s="148"/>
      <c r="IQ41" s="148"/>
      <c r="IR41" s="148"/>
      <c r="IS41" s="148"/>
      <c r="IT41" s="147"/>
      <c r="IU41" s="145"/>
      <c r="IV41" s="146"/>
      <c r="IW41" s="148"/>
      <c r="IX41" s="146"/>
      <c r="IY41" s="152"/>
      <c r="IZ41" s="148"/>
      <c r="JA41" s="148"/>
      <c r="JB41" s="148"/>
      <c r="JC41" s="148"/>
      <c r="JD41" s="147"/>
      <c r="JE41" s="145"/>
      <c r="JG41" s="148"/>
      <c r="JH41" s="146"/>
      <c r="JI41" s="152"/>
      <c r="JJ41" s="148"/>
      <c r="JK41" s="148"/>
      <c r="JL41" s="148"/>
      <c r="JM41" s="148"/>
      <c r="JN41" s="147"/>
      <c r="JO41" s="145"/>
      <c r="JP41" s="146"/>
      <c r="JQ41" s="148"/>
      <c r="JR41" s="146"/>
      <c r="JS41" s="152"/>
      <c r="JT41" s="148"/>
      <c r="JU41" s="148"/>
      <c r="JV41" s="148"/>
      <c r="JW41" s="148"/>
      <c r="JX41" s="147"/>
      <c r="JY41" s="145"/>
      <c r="JZ41" s="146"/>
      <c r="KA41" s="148"/>
      <c r="KB41" s="146"/>
      <c r="KC41" s="152"/>
      <c r="KD41" s="148"/>
      <c r="KE41" s="148"/>
      <c r="KF41" s="148"/>
      <c r="KG41" s="148"/>
      <c r="KH41" s="147"/>
      <c r="KI41" s="145"/>
      <c r="KJ41" s="146"/>
      <c r="KK41" s="148"/>
      <c r="KL41" s="146"/>
      <c r="KM41" s="152"/>
      <c r="KN41" s="148"/>
      <c r="KO41" s="148"/>
      <c r="KP41" s="148"/>
      <c r="KQ41" s="148"/>
      <c r="KR41" s="147"/>
      <c r="KS41" s="145"/>
      <c r="KT41" s="146"/>
      <c r="KU41" s="148"/>
      <c r="KV41" s="146"/>
      <c r="KW41" s="152"/>
      <c r="KX41" s="148"/>
      <c r="KY41" s="148"/>
      <c r="KZ41" s="148"/>
      <c r="LA41" s="148"/>
      <c r="LB41" s="147"/>
      <c r="LC41" s="145"/>
      <c r="LD41" s="146"/>
      <c r="LE41" s="148"/>
      <c r="LF41" s="146"/>
      <c r="LG41" s="152"/>
      <c r="LH41" s="148"/>
      <c r="LI41" s="148"/>
      <c r="LJ41" s="148"/>
      <c r="LK41" s="148"/>
      <c r="LL41" s="147"/>
      <c r="LM41" s="145"/>
      <c r="LN41" s="146"/>
      <c r="LO41" s="148"/>
      <c r="LP41" s="146"/>
      <c r="LQ41" s="152"/>
      <c r="LR41" s="148"/>
      <c r="LS41" s="148"/>
      <c r="LT41" s="148"/>
      <c r="LU41" s="148"/>
      <c r="LV41" s="147"/>
      <c r="LW41" s="145"/>
      <c r="LX41" s="146"/>
      <c r="LY41" s="148"/>
      <c r="LZ41" s="146"/>
      <c r="MA41" s="152"/>
      <c r="MB41" s="148"/>
      <c r="MC41" s="148"/>
      <c r="MD41" s="148"/>
      <c r="ME41" s="148"/>
      <c r="MF41" s="147"/>
      <c r="MG41" s="145"/>
      <c r="MH41" s="146"/>
      <c r="MI41" s="148"/>
      <c r="MJ41" s="146"/>
      <c r="MK41" s="152"/>
      <c r="ML41" s="148"/>
      <c r="MM41" s="148"/>
      <c r="MN41" s="148"/>
      <c r="MO41" s="148"/>
      <c r="MP41" s="147"/>
      <c r="MQ41" s="145"/>
      <c r="MR41" s="146"/>
      <c r="MS41" s="148"/>
      <c r="MT41" s="146"/>
      <c r="MU41" s="152"/>
      <c r="MV41" s="148"/>
      <c r="MW41" s="148"/>
      <c r="MX41" s="148"/>
      <c r="MY41" s="148"/>
      <c r="MZ41" s="147"/>
      <c r="NA41" s="145"/>
      <c r="NB41" s="146"/>
      <c r="NC41" s="148"/>
      <c r="ND41" s="146"/>
      <c r="NE41" s="152"/>
      <c r="NF41" s="148"/>
      <c r="NG41" s="148"/>
      <c r="NH41" s="148"/>
      <c r="NI41" s="148"/>
      <c r="NJ41" s="147"/>
      <c r="NK41" s="145"/>
      <c r="NL41" s="146"/>
      <c r="NM41" s="148"/>
      <c r="NN41" s="146"/>
      <c r="NO41" s="152"/>
      <c r="NP41" s="148"/>
      <c r="NQ41" s="148"/>
      <c r="NR41" s="148"/>
      <c r="NS41" s="148"/>
      <c r="NT41" s="147"/>
      <c r="NU41" s="145"/>
      <c r="NV41" s="146"/>
      <c r="NW41" s="148"/>
      <c r="NX41" s="146"/>
      <c r="NY41" s="152"/>
      <c r="NZ41" s="148"/>
      <c r="OA41" s="148"/>
      <c r="OB41" s="148"/>
      <c r="OC41" s="148"/>
      <c r="OD41" s="147"/>
      <c r="OE41" s="145"/>
      <c r="OF41" s="146"/>
      <c r="OG41" s="148"/>
      <c r="OH41" s="146"/>
      <c r="OI41" s="152"/>
      <c r="OJ41" s="148"/>
      <c r="OK41" s="148"/>
      <c r="OL41" s="148"/>
      <c r="OM41" s="148"/>
      <c r="ON41" s="147"/>
      <c r="OO41" s="145"/>
      <c r="OP41" s="146"/>
      <c r="OQ41" s="148"/>
      <c r="OR41" s="146"/>
      <c r="OS41" s="152"/>
      <c r="OT41" s="148"/>
      <c r="OU41" s="148"/>
      <c r="OV41" s="148"/>
      <c r="OW41" s="148"/>
      <c r="OX41" s="147"/>
      <c r="OY41" s="145"/>
      <c r="OZ41" s="146"/>
      <c r="PA41" s="148"/>
      <c r="PB41" s="146"/>
      <c r="PC41" s="152"/>
      <c r="PD41" s="148"/>
      <c r="PE41" s="148"/>
      <c r="PF41" s="148"/>
      <c r="PG41" s="148"/>
      <c r="PH41" s="147"/>
      <c r="PI41" s="145"/>
      <c r="PJ41" s="146"/>
      <c r="PK41" s="148"/>
      <c r="PL41" s="146"/>
      <c r="PM41" s="152"/>
      <c r="PN41" s="148"/>
      <c r="PO41" s="148"/>
      <c r="PP41" s="148"/>
      <c r="PQ41" s="148"/>
      <c r="PR41" s="147"/>
      <c r="PS41" s="145"/>
      <c r="PT41" s="146"/>
      <c r="PU41" s="148"/>
      <c r="PV41" s="146"/>
      <c r="PW41" s="152"/>
      <c r="PX41" s="148"/>
      <c r="PY41" s="148"/>
      <c r="PZ41" s="148"/>
      <c r="QA41" s="148"/>
      <c r="QB41" s="147"/>
      <c r="QC41" s="145"/>
      <c r="QD41" s="146"/>
      <c r="QE41" s="148"/>
      <c r="QF41" s="146"/>
      <c r="QG41" s="152"/>
      <c r="QH41" s="148"/>
      <c r="QI41" s="148"/>
      <c r="QJ41" s="148"/>
      <c r="QK41" s="148"/>
      <c r="QL41" s="147"/>
      <c r="QM41" s="145"/>
      <c r="QN41" s="146"/>
      <c r="QO41" s="148"/>
      <c r="QP41" s="146"/>
      <c r="QQ41" s="152"/>
      <c r="QR41" s="148"/>
      <c r="QS41" s="148"/>
      <c r="QT41" s="148"/>
      <c r="QU41" s="148"/>
      <c r="QV41" s="147"/>
      <c r="QW41" s="145"/>
    </row>
    <row r="42" spans="1:465" s="138" customFormat="1" x14ac:dyDescent="0.25">
      <c r="A42" s="141"/>
      <c r="B42" s="139">
        <f t="shared" si="37"/>
        <v>53</v>
      </c>
      <c r="C42" s="139">
        <v>0.1</v>
      </c>
      <c r="D42" s="139">
        <f t="shared" si="38"/>
        <v>3.4000000000000017</v>
      </c>
      <c r="E42" s="140">
        <v>92.3</v>
      </c>
      <c r="F42" s="151">
        <v>64.7</v>
      </c>
      <c r="G42" s="151">
        <f t="shared" si="39"/>
        <v>59.7181</v>
      </c>
      <c r="H42" s="141">
        <v>125</v>
      </c>
      <c r="I42" s="150">
        <f t="shared" si="40"/>
        <v>2.0931677330658545</v>
      </c>
      <c r="J42" s="151">
        <f t="shared" si="44"/>
        <v>6.4609999999999994</v>
      </c>
      <c r="K42" s="151">
        <f t="shared" si="102"/>
        <v>211.078</v>
      </c>
      <c r="L42" s="151">
        <f t="shared" si="103"/>
        <v>6.241325999999999</v>
      </c>
      <c r="M42" s="151">
        <f t="shared" si="104"/>
        <v>207.18901700000004</v>
      </c>
      <c r="N42" s="142">
        <v>1934</v>
      </c>
      <c r="O42" s="140">
        <v>92.3</v>
      </c>
      <c r="P42" s="151">
        <v>64.7</v>
      </c>
      <c r="Q42" s="151">
        <f t="shared" si="166"/>
        <v>59.7181</v>
      </c>
      <c r="R42" s="141">
        <v>125</v>
      </c>
      <c r="S42" s="150">
        <f t="shared" si="42"/>
        <v>2.0931677330658545</v>
      </c>
      <c r="T42" s="151">
        <f t="shared" si="45"/>
        <v>6.4609999999999994</v>
      </c>
      <c r="U42" s="151">
        <f t="shared" si="105"/>
        <v>211.078</v>
      </c>
      <c r="V42" s="151">
        <f t="shared" si="106"/>
        <v>6.241325999999999</v>
      </c>
      <c r="W42" s="151">
        <f t="shared" si="107"/>
        <v>207.18901700000004</v>
      </c>
      <c r="X42" s="142">
        <v>1934</v>
      </c>
      <c r="Y42" s="140">
        <v>90.9</v>
      </c>
      <c r="Z42" s="141">
        <v>65.7</v>
      </c>
      <c r="AA42" s="151">
        <f t="shared" si="46"/>
        <v>59.721300000000006</v>
      </c>
      <c r="AB42" s="141">
        <v>125</v>
      </c>
      <c r="AC42" s="150">
        <f t="shared" si="47"/>
        <v>2.093055576486111</v>
      </c>
      <c r="AD42" s="151">
        <f t="shared" si="48"/>
        <v>6.3630000000000004</v>
      </c>
      <c r="AE42" s="151">
        <f t="shared" si="108"/>
        <v>209.34200000000004</v>
      </c>
      <c r="AF42" s="151">
        <f t="shared" si="109"/>
        <v>6.1466580000000004</v>
      </c>
      <c r="AG42" s="151">
        <f t="shared" si="110"/>
        <v>205.49579400000002</v>
      </c>
      <c r="AH42" s="142">
        <v>1979</v>
      </c>
      <c r="AI42" s="140">
        <v>89.5</v>
      </c>
      <c r="AJ42" s="141">
        <v>64.099999999999994</v>
      </c>
      <c r="AK42" s="151">
        <f t="shared" si="49"/>
        <v>57.369499999999995</v>
      </c>
      <c r="AL42" s="141">
        <v>125</v>
      </c>
      <c r="AM42" s="150">
        <f t="shared" si="50"/>
        <v>2.1788581040448323</v>
      </c>
      <c r="AN42" s="151">
        <f t="shared" si="51"/>
        <v>6.2650000000000006</v>
      </c>
      <c r="AO42" s="151">
        <f t="shared" si="111"/>
        <v>215.30599999999998</v>
      </c>
      <c r="AP42" s="151">
        <f t="shared" si="112"/>
        <v>6.05199</v>
      </c>
      <c r="AQ42" s="151">
        <f t="shared" si="113"/>
        <v>211.46346899999998</v>
      </c>
      <c r="AR42" s="143">
        <v>1959</v>
      </c>
      <c r="AS42" s="140">
        <v>89.7</v>
      </c>
      <c r="AT42" s="141">
        <v>63.7</v>
      </c>
      <c r="AU42" s="151">
        <f t="shared" si="52"/>
        <v>57.138900000000007</v>
      </c>
      <c r="AV42" s="141">
        <v>125</v>
      </c>
      <c r="AW42" s="150">
        <f t="shared" si="53"/>
        <v>2.1876514948660191</v>
      </c>
      <c r="AX42" s="151">
        <f t="shared" si="54"/>
        <v>6.2789999999999999</v>
      </c>
      <c r="AY42" s="151">
        <f t="shared" si="114"/>
        <v>214.9</v>
      </c>
      <c r="AZ42" s="151">
        <f t="shared" si="115"/>
        <v>6.0655139999999994</v>
      </c>
      <c r="BA42" s="151">
        <f t="shared" si="116"/>
        <v>211.05681100000004</v>
      </c>
      <c r="BB42" s="143">
        <v>1959</v>
      </c>
      <c r="BC42" s="140">
        <v>87.5</v>
      </c>
      <c r="BD42" s="141">
        <v>63.500001907348633</v>
      </c>
      <c r="BE42" s="151">
        <f t="shared" si="55"/>
        <v>55.562501668930054</v>
      </c>
      <c r="BF42" s="141">
        <v>125</v>
      </c>
      <c r="BG42" s="150">
        <f t="shared" si="56"/>
        <v>2.2497187175770854</v>
      </c>
      <c r="BH42" s="151">
        <f t="shared" si="57"/>
        <v>6.125</v>
      </c>
      <c r="BI42" s="151">
        <f t="shared" si="117"/>
        <v>216.19499999999999</v>
      </c>
      <c r="BJ42" s="151">
        <f t="shared" si="118"/>
        <v>5.9167499999999995</v>
      </c>
      <c r="BK42" s="151">
        <f t="shared" si="119"/>
        <v>212.40229500000001</v>
      </c>
      <c r="BL42" s="142">
        <v>1949.999988079071</v>
      </c>
      <c r="BM42" s="140">
        <v>89</v>
      </c>
      <c r="BN42" s="141">
        <v>64.8</v>
      </c>
      <c r="BO42" s="151">
        <f t="shared" si="58"/>
        <v>57.671999999999997</v>
      </c>
      <c r="BP42" s="141">
        <v>125</v>
      </c>
      <c r="BQ42" s="150">
        <f t="shared" si="59"/>
        <v>2.1674296018865307</v>
      </c>
      <c r="BR42" s="151">
        <f t="shared" si="60"/>
        <v>6.23</v>
      </c>
      <c r="BS42" s="151">
        <f t="shared" si="120"/>
        <v>210.07</v>
      </c>
      <c r="BT42" s="151">
        <f t="shared" si="121"/>
        <v>6.0181800000000001</v>
      </c>
      <c r="BU42" s="151">
        <f t="shared" si="122"/>
        <v>206.23645000000002</v>
      </c>
      <c r="BV42" s="143">
        <v>1865</v>
      </c>
      <c r="BW42" s="140">
        <v>87.1</v>
      </c>
      <c r="BX42" s="141">
        <v>63.9</v>
      </c>
      <c r="BY42" s="151">
        <f t="shared" si="61"/>
        <v>55.6569</v>
      </c>
      <c r="BZ42" s="141">
        <v>125</v>
      </c>
      <c r="CA42" s="150">
        <f t="shared" si="62"/>
        <v>2.2459030237041588</v>
      </c>
      <c r="CB42" s="151">
        <f t="shared" si="63"/>
        <v>6.0969999999999995</v>
      </c>
      <c r="CC42" s="151">
        <f t="shared" si="123"/>
        <v>214.65499999999994</v>
      </c>
      <c r="CD42" s="151">
        <f t="shared" si="124"/>
        <v>5.8897019999999998</v>
      </c>
      <c r="CE42" s="151">
        <f t="shared" si="125"/>
        <v>210.85103199999995</v>
      </c>
      <c r="CF42" s="142">
        <v>1936</v>
      </c>
      <c r="CG42" s="140">
        <v>91.3</v>
      </c>
      <c r="CH42" s="141">
        <f t="shared" si="165"/>
        <v>61.549999999999969</v>
      </c>
      <c r="CI42" s="151">
        <f t="shared" si="64"/>
        <v>56.19514999999997</v>
      </c>
      <c r="CJ42" s="141">
        <v>125</v>
      </c>
      <c r="CK42" s="150">
        <f t="shared" si="65"/>
        <v>2.2243912508463821</v>
      </c>
      <c r="CL42" s="151">
        <f t="shared" si="66"/>
        <v>6.3909999999999991</v>
      </c>
      <c r="CM42" s="151">
        <f t="shared" si="126"/>
        <v>221.50799999999998</v>
      </c>
      <c r="CN42" s="151">
        <f t="shared" si="127"/>
        <v>6.1737059999999992</v>
      </c>
      <c r="CO42" s="151">
        <f t="shared" si="128"/>
        <v>217.60714500000006</v>
      </c>
      <c r="CP42" s="142">
        <v>1955</v>
      </c>
      <c r="CQ42" s="140">
        <v>90.2</v>
      </c>
      <c r="CR42" s="141">
        <v>63.9</v>
      </c>
      <c r="CS42" s="151">
        <f t="shared" si="67"/>
        <v>57.637799999999999</v>
      </c>
      <c r="CT42" s="141">
        <v>115</v>
      </c>
      <c r="CU42" s="150">
        <f t="shared" si="68"/>
        <v>1.9952184156924797</v>
      </c>
      <c r="CV42" s="151">
        <f t="shared" si="69"/>
        <v>6.3140000000000001</v>
      </c>
      <c r="CW42" s="151">
        <f t="shared" si="129"/>
        <v>207.94200000000001</v>
      </c>
      <c r="CX42" s="151">
        <f t="shared" si="130"/>
        <v>6.0993240000000002</v>
      </c>
      <c r="CY42" s="151">
        <f t="shared" si="131"/>
        <v>204.10251399999999</v>
      </c>
      <c r="CZ42" s="142">
        <v>1756</v>
      </c>
      <c r="DA42" s="140">
        <v>91.6</v>
      </c>
      <c r="DB42" s="141">
        <v>62.6</v>
      </c>
      <c r="DC42" s="151">
        <f t="shared" si="70"/>
        <v>57.3416</v>
      </c>
      <c r="DD42" s="138">
        <v>115</v>
      </c>
      <c r="DE42" s="150">
        <f t="shared" si="167"/>
        <v>2.005524784798471</v>
      </c>
      <c r="DF42" s="151">
        <f t="shared" si="71"/>
        <v>6.411999999999999</v>
      </c>
      <c r="DG42" s="151">
        <f t="shared" si="132"/>
        <v>209.01300000000003</v>
      </c>
      <c r="DH42" s="151">
        <f t="shared" si="133"/>
        <v>6.1939919999999988</v>
      </c>
      <c r="DI42" s="151">
        <f t="shared" si="134"/>
        <v>205.143764</v>
      </c>
      <c r="DJ42" s="142">
        <v>1689</v>
      </c>
      <c r="DK42" s="140">
        <v>90.2</v>
      </c>
      <c r="DL42" s="141">
        <v>63.9</v>
      </c>
      <c r="DM42" s="151">
        <f t="shared" si="72"/>
        <v>57.637799999999999</v>
      </c>
      <c r="DN42" s="141">
        <v>115</v>
      </c>
      <c r="DO42" s="150">
        <f t="shared" si="73"/>
        <v>1.9952184156924797</v>
      </c>
      <c r="DP42" s="151">
        <f t="shared" si="74"/>
        <v>6.3140000000000001</v>
      </c>
      <c r="DQ42" s="151">
        <f t="shared" si="135"/>
        <v>207.94200000000001</v>
      </c>
      <c r="DR42" s="151">
        <f t="shared" si="136"/>
        <v>6.0993240000000002</v>
      </c>
      <c r="DS42" s="151">
        <f t="shared" si="137"/>
        <v>204.10251399999999</v>
      </c>
      <c r="DT42" s="142">
        <v>1756</v>
      </c>
      <c r="DU42" s="140">
        <v>92</v>
      </c>
      <c r="DV42" s="141">
        <v>64.099999999999994</v>
      </c>
      <c r="DW42" s="151">
        <f t="shared" si="75"/>
        <v>58.971999999999994</v>
      </c>
      <c r="DX42" s="141">
        <v>115</v>
      </c>
      <c r="DY42" s="150">
        <f t="shared" si="76"/>
        <v>1.950078003120125</v>
      </c>
      <c r="DZ42" s="151">
        <f t="shared" si="77"/>
        <v>6.44</v>
      </c>
      <c r="EA42" s="151">
        <f t="shared" si="138"/>
        <v>219.1700000000001</v>
      </c>
      <c r="EB42" s="151">
        <f t="shared" si="139"/>
        <v>6.2210400000000003</v>
      </c>
      <c r="EC42" s="151">
        <f t="shared" si="140"/>
        <v>215.26694000000003</v>
      </c>
      <c r="ED42" s="143">
        <v>1692</v>
      </c>
      <c r="EE42" s="140">
        <v>94.5</v>
      </c>
      <c r="EF42" s="141">
        <v>64</v>
      </c>
      <c r="EG42" s="151">
        <f t="shared" si="78"/>
        <v>60.48</v>
      </c>
      <c r="EH42" s="141">
        <v>115</v>
      </c>
      <c r="EI42" s="150">
        <f t="shared" si="79"/>
        <v>1.9014550264550265</v>
      </c>
      <c r="EJ42" s="151">
        <f t="shared" si="80"/>
        <v>6.6149999999999993</v>
      </c>
      <c r="EK42" s="151">
        <f t="shared" si="141"/>
        <v>219.76150000000001</v>
      </c>
      <c r="EL42" s="151">
        <f t="shared" si="142"/>
        <v>6.3900899999999989</v>
      </c>
      <c r="EM42" s="151">
        <f t="shared" si="143"/>
        <v>215.78439050000003</v>
      </c>
      <c r="EN42" s="142">
        <v>1665</v>
      </c>
      <c r="EO42" s="140">
        <v>91.3</v>
      </c>
      <c r="EP42" s="141">
        <v>63</v>
      </c>
      <c r="EQ42" s="151">
        <f t="shared" si="81"/>
        <v>57.518999999999998</v>
      </c>
      <c r="ER42" s="141">
        <v>115</v>
      </c>
      <c r="ES42" s="150">
        <f t="shared" si="82"/>
        <v>1.9993393487369391</v>
      </c>
      <c r="ET42" s="151">
        <f t="shared" si="83"/>
        <v>6.3909999999999991</v>
      </c>
      <c r="EU42" s="151">
        <f t="shared" si="144"/>
        <v>218.34400000000002</v>
      </c>
      <c r="EV42" s="151">
        <f t="shared" si="145"/>
        <v>6.1737059999999992</v>
      </c>
      <c r="EW42" s="151">
        <f t="shared" si="146"/>
        <v>214.44858400000004</v>
      </c>
      <c r="EX42" s="143">
        <v>1716</v>
      </c>
      <c r="EY42" s="140"/>
      <c r="EZ42" s="141"/>
      <c r="FA42" s="151">
        <f t="shared" si="84"/>
        <v>0</v>
      </c>
      <c r="FB42" s="141"/>
      <c r="FC42" s="150" t="e">
        <f t="shared" si="85"/>
        <v>#DIV/0!</v>
      </c>
      <c r="FD42" s="151">
        <f t="shared" si="86"/>
        <v>0</v>
      </c>
      <c r="FE42" s="151">
        <f t="shared" si="147"/>
        <v>0</v>
      </c>
      <c r="FF42" s="151">
        <f t="shared" si="148"/>
        <v>0</v>
      </c>
      <c r="FG42" s="151">
        <f t="shared" si="149"/>
        <v>0</v>
      </c>
      <c r="FH42" s="142"/>
      <c r="FI42" s="140"/>
      <c r="FJ42" s="141"/>
      <c r="FK42" s="151">
        <f t="shared" si="87"/>
        <v>0</v>
      </c>
      <c r="FL42" s="141">
        <v>120</v>
      </c>
      <c r="FM42" s="150" t="e">
        <f t="shared" si="88"/>
        <v>#DIV/0!</v>
      </c>
      <c r="FN42" s="151">
        <f t="shared" si="89"/>
        <v>0</v>
      </c>
      <c r="FO42" s="151">
        <f t="shared" si="150"/>
        <v>0</v>
      </c>
      <c r="FP42" s="151">
        <f t="shared" si="151"/>
        <v>0</v>
      </c>
      <c r="FQ42" s="151">
        <f t="shared" si="152"/>
        <v>0</v>
      </c>
      <c r="FR42" s="142"/>
      <c r="FS42" s="140"/>
      <c r="FT42" s="141"/>
      <c r="FU42" s="151">
        <f t="shared" si="90"/>
        <v>0</v>
      </c>
      <c r="FV42" s="141"/>
      <c r="FW42" s="150" t="e">
        <f t="shared" si="91"/>
        <v>#DIV/0!</v>
      </c>
      <c r="FX42" s="151">
        <f t="shared" si="92"/>
        <v>0</v>
      </c>
      <c r="FY42" s="151">
        <f t="shared" si="153"/>
        <v>0</v>
      </c>
      <c r="FZ42" s="151">
        <f t="shared" si="154"/>
        <v>0</v>
      </c>
      <c r="GA42" s="151">
        <f t="shared" si="155"/>
        <v>0</v>
      </c>
      <c r="GB42" s="142"/>
      <c r="GC42" s="140"/>
      <c r="GD42" s="141"/>
      <c r="GE42" s="151">
        <f t="shared" si="93"/>
        <v>0</v>
      </c>
      <c r="GF42" s="141"/>
      <c r="GG42" s="150" t="e">
        <f t="shared" si="94"/>
        <v>#DIV/0!</v>
      </c>
      <c r="GH42" s="151">
        <f t="shared" si="95"/>
        <v>0</v>
      </c>
      <c r="GI42" s="151">
        <f t="shared" si="156"/>
        <v>0</v>
      </c>
      <c r="GJ42" s="151">
        <f t="shared" si="157"/>
        <v>0</v>
      </c>
      <c r="GK42" s="151">
        <f t="shared" si="158"/>
        <v>0</v>
      </c>
      <c r="GL42" s="142"/>
      <c r="GM42" s="140"/>
      <c r="GN42" s="141"/>
      <c r="GO42" s="151">
        <f t="shared" si="96"/>
        <v>0</v>
      </c>
      <c r="GP42" s="141"/>
      <c r="GQ42" s="150" t="e">
        <f t="shared" si="97"/>
        <v>#DIV/0!</v>
      </c>
      <c r="GR42" s="151">
        <f t="shared" si="98"/>
        <v>0</v>
      </c>
      <c r="GS42" s="151">
        <f t="shared" si="159"/>
        <v>0</v>
      </c>
      <c r="GT42" s="151">
        <f t="shared" si="160"/>
        <v>0</v>
      </c>
      <c r="GU42" s="151">
        <f t="shared" si="161"/>
        <v>0</v>
      </c>
      <c r="GV42" s="142"/>
      <c r="GW42" s="140"/>
      <c r="GX42" s="141"/>
      <c r="GY42" s="151">
        <f t="shared" si="99"/>
        <v>0</v>
      </c>
      <c r="GZ42" s="141"/>
      <c r="HA42" s="150" t="e">
        <f t="shared" si="100"/>
        <v>#DIV/0!</v>
      </c>
      <c r="HB42" s="151">
        <f t="shared" si="101"/>
        <v>0</v>
      </c>
      <c r="HC42" s="151">
        <f t="shared" si="162"/>
        <v>0</v>
      </c>
      <c r="HD42" s="151">
        <f t="shared" si="163"/>
        <v>0</v>
      </c>
      <c r="HE42" s="151">
        <f t="shared" si="164"/>
        <v>0</v>
      </c>
      <c r="HF42" s="142"/>
      <c r="HG42" s="140"/>
      <c r="HH42" s="141"/>
      <c r="HI42" s="151"/>
      <c r="HJ42" s="141"/>
      <c r="HK42" s="150"/>
      <c r="HL42" s="151"/>
      <c r="HM42" s="151"/>
      <c r="HN42" s="151"/>
      <c r="HO42" s="151"/>
      <c r="HP42" s="142"/>
      <c r="HQ42" s="140"/>
      <c r="HR42" s="141"/>
      <c r="HS42" s="151"/>
      <c r="HT42" s="141"/>
      <c r="HU42" s="150"/>
      <c r="HV42" s="151"/>
      <c r="HW42" s="151"/>
      <c r="HX42" s="151"/>
      <c r="HY42" s="151"/>
      <c r="HZ42" s="142"/>
      <c r="IA42" s="140"/>
      <c r="IB42" s="141"/>
      <c r="IC42" s="151"/>
      <c r="ID42" s="141"/>
      <c r="IE42" s="150"/>
      <c r="IF42" s="151"/>
      <c r="IG42" s="151"/>
      <c r="IH42" s="151"/>
      <c r="II42" s="151"/>
      <c r="IJ42" s="142"/>
      <c r="IK42" s="140"/>
      <c r="IL42" s="141"/>
      <c r="IM42" s="151"/>
      <c r="IN42" s="141"/>
      <c r="IO42" s="150"/>
      <c r="IP42" s="151"/>
      <c r="IQ42" s="151"/>
      <c r="IR42" s="151"/>
      <c r="IS42" s="151"/>
      <c r="IT42" s="142"/>
      <c r="IU42" s="140"/>
      <c r="IV42" s="141"/>
      <c r="IW42" s="151"/>
      <c r="IX42" s="141"/>
      <c r="IY42" s="150"/>
      <c r="IZ42" s="151"/>
      <c r="JA42" s="151"/>
      <c r="JB42" s="151"/>
      <c r="JC42" s="151"/>
      <c r="JD42" s="142"/>
      <c r="JE42" s="140"/>
      <c r="JG42" s="151"/>
      <c r="JH42" s="141"/>
      <c r="JI42" s="150"/>
      <c r="JJ42" s="151"/>
      <c r="JK42" s="151"/>
      <c r="JL42" s="151"/>
      <c r="JM42" s="151"/>
      <c r="JN42" s="142"/>
      <c r="JO42" s="140"/>
      <c r="JP42" s="141"/>
      <c r="JQ42" s="151"/>
      <c r="JR42" s="141"/>
      <c r="JS42" s="150"/>
      <c r="JT42" s="151"/>
      <c r="JU42" s="151"/>
      <c r="JV42" s="151"/>
      <c r="JW42" s="151"/>
      <c r="JX42" s="142"/>
      <c r="JY42" s="140"/>
      <c r="JZ42" s="141"/>
      <c r="KA42" s="151"/>
      <c r="KB42" s="141"/>
      <c r="KC42" s="150"/>
      <c r="KD42" s="151"/>
      <c r="KE42" s="151"/>
      <c r="KF42" s="151"/>
      <c r="KG42" s="151"/>
      <c r="KH42" s="142"/>
      <c r="KI42" s="140"/>
      <c r="KJ42" s="141"/>
      <c r="KK42" s="151"/>
      <c r="KL42" s="141"/>
      <c r="KM42" s="150"/>
      <c r="KN42" s="151"/>
      <c r="KO42" s="151"/>
      <c r="KP42" s="151"/>
      <c r="KQ42" s="151"/>
      <c r="KR42" s="142"/>
      <c r="KS42" s="140"/>
      <c r="KT42" s="141"/>
      <c r="KU42" s="151"/>
      <c r="KV42" s="141"/>
      <c r="KW42" s="150"/>
      <c r="KX42" s="151"/>
      <c r="KY42" s="151"/>
      <c r="KZ42" s="151"/>
      <c r="LA42" s="151"/>
      <c r="LB42" s="142"/>
      <c r="LC42" s="140"/>
      <c r="LD42" s="141"/>
      <c r="LE42" s="151"/>
      <c r="LF42" s="141"/>
      <c r="LG42" s="150"/>
      <c r="LH42" s="151"/>
      <c r="LI42" s="151"/>
      <c r="LJ42" s="151"/>
      <c r="LK42" s="151"/>
      <c r="LL42" s="142"/>
      <c r="LM42" s="140"/>
      <c r="LN42" s="141"/>
      <c r="LO42" s="151"/>
      <c r="LP42" s="141"/>
      <c r="LQ42" s="150"/>
      <c r="LR42" s="151"/>
      <c r="LS42" s="151"/>
      <c r="LT42" s="151"/>
      <c r="LU42" s="151"/>
      <c r="LV42" s="142"/>
      <c r="LW42" s="140"/>
      <c r="LX42" s="141"/>
      <c r="LY42" s="151"/>
      <c r="LZ42" s="141"/>
      <c r="MA42" s="150"/>
      <c r="MB42" s="151"/>
      <c r="MC42" s="151"/>
      <c r="MD42" s="151"/>
      <c r="ME42" s="151"/>
      <c r="MF42" s="142"/>
      <c r="MG42" s="140"/>
      <c r="MH42" s="141"/>
      <c r="MI42" s="151"/>
      <c r="MJ42" s="141"/>
      <c r="MK42" s="150"/>
      <c r="ML42" s="151"/>
      <c r="MM42" s="151"/>
      <c r="MN42" s="151"/>
      <c r="MO42" s="151"/>
      <c r="MP42" s="142"/>
      <c r="MQ42" s="140"/>
      <c r="MR42" s="141"/>
      <c r="MS42" s="151"/>
      <c r="MT42" s="141"/>
      <c r="MU42" s="150"/>
      <c r="MV42" s="151"/>
      <c r="MW42" s="151"/>
      <c r="MX42" s="151"/>
      <c r="MY42" s="151"/>
      <c r="MZ42" s="142"/>
      <c r="NA42" s="140"/>
      <c r="NB42" s="141"/>
      <c r="NC42" s="151"/>
      <c r="ND42" s="141"/>
      <c r="NE42" s="150"/>
      <c r="NF42" s="151"/>
      <c r="NG42" s="151"/>
      <c r="NH42" s="151"/>
      <c r="NI42" s="151"/>
      <c r="NJ42" s="142"/>
      <c r="NK42" s="140"/>
      <c r="NL42" s="141"/>
      <c r="NM42" s="151"/>
      <c r="NN42" s="141"/>
      <c r="NO42" s="150"/>
      <c r="NP42" s="151"/>
      <c r="NQ42" s="151"/>
      <c r="NR42" s="151"/>
      <c r="NS42" s="151"/>
      <c r="NT42" s="142"/>
      <c r="NU42" s="140"/>
      <c r="NV42" s="141"/>
      <c r="NW42" s="151"/>
      <c r="NX42" s="141"/>
      <c r="NY42" s="150"/>
      <c r="NZ42" s="151"/>
      <c r="OA42" s="151"/>
      <c r="OB42" s="151"/>
      <c r="OC42" s="151"/>
      <c r="OD42" s="142"/>
      <c r="OE42" s="140"/>
      <c r="OF42" s="141"/>
      <c r="OG42" s="151"/>
      <c r="OH42" s="141"/>
      <c r="OI42" s="150"/>
      <c r="OJ42" s="151"/>
      <c r="OK42" s="151"/>
      <c r="OL42" s="151"/>
      <c r="OM42" s="151"/>
      <c r="ON42" s="142"/>
      <c r="OO42" s="140"/>
      <c r="OP42" s="141"/>
      <c r="OQ42" s="151"/>
      <c r="OR42" s="141"/>
      <c r="OS42" s="150"/>
      <c r="OT42" s="151"/>
      <c r="OU42" s="151"/>
      <c r="OV42" s="151"/>
      <c r="OW42" s="151"/>
      <c r="OX42" s="142"/>
      <c r="OY42" s="140"/>
      <c r="OZ42" s="141"/>
      <c r="PA42" s="151"/>
      <c r="PB42" s="141"/>
      <c r="PC42" s="150"/>
      <c r="PD42" s="151"/>
      <c r="PE42" s="151"/>
      <c r="PF42" s="151"/>
      <c r="PG42" s="151"/>
      <c r="PH42" s="142"/>
      <c r="PI42" s="140"/>
      <c r="PJ42" s="141"/>
      <c r="PK42" s="151"/>
      <c r="PL42" s="141"/>
      <c r="PM42" s="150"/>
      <c r="PN42" s="151"/>
      <c r="PO42" s="151"/>
      <c r="PP42" s="151"/>
      <c r="PQ42" s="151"/>
      <c r="PR42" s="142"/>
      <c r="PS42" s="140"/>
      <c r="PT42" s="141"/>
      <c r="PU42" s="151"/>
      <c r="PV42" s="141"/>
      <c r="PW42" s="150"/>
      <c r="PX42" s="151"/>
      <c r="PY42" s="151"/>
      <c r="PZ42" s="151"/>
      <c r="QA42" s="151"/>
      <c r="QB42" s="142"/>
      <c r="QC42" s="140"/>
      <c r="QD42" s="141"/>
      <c r="QE42" s="151"/>
      <c r="QF42" s="141"/>
      <c r="QG42" s="150"/>
      <c r="QH42" s="151"/>
      <c r="QI42" s="151"/>
      <c r="QJ42" s="151"/>
      <c r="QK42" s="151"/>
      <c r="QL42" s="142"/>
      <c r="QM42" s="140"/>
      <c r="QN42" s="141"/>
      <c r="QO42" s="151"/>
      <c r="QP42" s="141"/>
      <c r="QQ42" s="150"/>
      <c r="QR42" s="151"/>
      <c r="QS42" s="151"/>
      <c r="QT42" s="151"/>
      <c r="QU42" s="151"/>
      <c r="QV42" s="142"/>
      <c r="QW42" s="140"/>
    </row>
    <row r="43" spans="1:465" s="134" customFormat="1" x14ac:dyDescent="0.25">
      <c r="A43" s="146"/>
      <c r="B43" s="144">
        <f t="shared" si="37"/>
        <v>54</v>
      </c>
      <c r="C43" s="144">
        <v>0.1</v>
      </c>
      <c r="D43" s="144">
        <f t="shared" si="38"/>
        <v>3.5000000000000018</v>
      </c>
      <c r="E43" s="145">
        <v>92</v>
      </c>
      <c r="F43" s="148">
        <v>64.8</v>
      </c>
      <c r="G43" s="148">
        <f t="shared" si="39"/>
        <v>59.616</v>
      </c>
      <c r="H43" s="146">
        <v>125</v>
      </c>
      <c r="I43" s="152">
        <f t="shared" si="40"/>
        <v>2.0967525496511006</v>
      </c>
      <c r="J43" s="148">
        <f t="shared" si="44"/>
        <v>6.44</v>
      </c>
      <c r="K43" s="148">
        <f t="shared" si="102"/>
        <v>217.518</v>
      </c>
      <c r="L43" s="148">
        <f t="shared" si="103"/>
        <v>6.2145999999999999</v>
      </c>
      <c r="M43" s="148">
        <f t="shared" si="104"/>
        <v>213.40361700000003</v>
      </c>
      <c r="N43" s="147">
        <v>1936</v>
      </c>
      <c r="O43" s="145">
        <v>92</v>
      </c>
      <c r="P43" s="148">
        <v>64.8</v>
      </c>
      <c r="Q43" s="148">
        <f t="shared" si="166"/>
        <v>59.616</v>
      </c>
      <c r="R43" s="146">
        <v>125</v>
      </c>
      <c r="S43" s="152">
        <f t="shared" si="42"/>
        <v>2.0967525496511006</v>
      </c>
      <c r="T43" s="148">
        <f t="shared" si="45"/>
        <v>6.44</v>
      </c>
      <c r="U43" s="148">
        <f t="shared" si="105"/>
        <v>217.518</v>
      </c>
      <c r="V43" s="148">
        <f t="shared" si="106"/>
        <v>6.2145999999999999</v>
      </c>
      <c r="W43" s="148">
        <f t="shared" si="107"/>
        <v>213.40361700000003</v>
      </c>
      <c r="X43" s="147">
        <v>1936</v>
      </c>
      <c r="Y43" s="145">
        <v>90.6</v>
      </c>
      <c r="Z43" s="146">
        <v>65.8</v>
      </c>
      <c r="AA43" s="148">
        <f t="shared" si="46"/>
        <v>59.614799999999995</v>
      </c>
      <c r="AB43" s="146">
        <v>125</v>
      </c>
      <c r="AC43" s="152">
        <f t="shared" si="47"/>
        <v>2.0967947556647011</v>
      </c>
      <c r="AD43" s="148">
        <f t="shared" si="48"/>
        <v>6.3419999999999996</v>
      </c>
      <c r="AE43" s="148">
        <f t="shared" si="108"/>
        <v>215.68400000000005</v>
      </c>
      <c r="AF43" s="148">
        <f t="shared" si="109"/>
        <v>6.1200299999999999</v>
      </c>
      <c r="AG43" s="148">
        <f t="shared" si="110"/>
        <v>211.61582400000003</v>
      </c>
      <c r="AH43" s="147">
        <v>1981</v>
      </c>
      <c r="AI43" s="145">
        <v>89.1</v>
      </c>
      <c r="AJ43" s="146">
        <v>64.2</v>
      </c>
      <c r="AK43" s="148">
        <f t="shared" si="49"/>
        <v>57.202199999999998</v>
      </c>
      <c r="AL43" s="146">
        <v>125</v>
      </c>
      <c r="AM43" s="152">
        <f t="shared" si="50"/>
        <v>2.1852306379824551</v>
      </c>
      <c r="AN43" s="148">
        <f t="shared" si="51"/>
        <v>6.2369999999999992</v>
      </c>
      <c r="AO43" s="148">
        <f t="shared" si="111"/>
        <v>221.54299999999998</v>
      </c>
      <c r="AP43" s="148">
        <f t="shared" si="112"/>
        <v>6.0187049999999989</v>
      </c>
      <c r="AQ43" s="148">
        <f t="shared" si="113"/>
        <v>217.48217399999999</v>
      </c>
      <c r="AR43" s="149">
        <v>1962</v>
      </c>
      <c r="AS43" s="145">
        <v>89.3</v>
      </c>
      <c r="AT43" s="146">
        <v>63.8</v>
      </c>
      <c r="AU43" s="148">
        <f t="shared" si="52"/>
        <v>56.973399999999998</v>
      </c>
      <c r="AV43" s="146">
        <v>125</v>
      </c>
      <c r="AW43" s="152">
        <f t="shared" si="53"/>
        <v>2.1940063257590383</v>
      </c>
      <c r="AX43" s="148">
        <f t="shared" si="54"/>
        <v>6.2510000000000003</v>
      </c>
      <c r="AY43" s="148">
        <f t="shared" si="114"/>
        <v>221.15100000000001</v>
      </c>
      <c r="AZ43" s="148">
        <f t="shared" si="115"/>
        <v>6.0322149999999999</v>
      </c>
      <c r="BA43" s="148">
        <f t="shared" si="116"/>
        <v>217.08902600000005</v>
      </c>
      <c r="BB43" s="149">
        <v>1962</v>
      </c>
      <c r="BC43" s="145">
        <v>87.5</v>
      </c>
      <c r="BD43" s="146">
        <v>63.500001907348633</v>
      </c>
      <c r="BE43" s="148">
        <f t="shared" si="55"/>
        <v>55.562501668930054</v>
      </c>
      <c r="BF43" s="146">
        <v>125</v>
      </c>
      <c r="BG43" s="152">
        <f t="shared" si="56"/>
        <v>2.2497187175770854</v>
      </c>
      <c r="BH43" s="148">
        <f t="shared" si="57"/>
        <v>6.125</v>
      </c>
      <c r="BI43" s="148">
        <f t="shared" si="117"/>
        <v>222.32</v>
      </c>
      <c r="BJ43" s="148">
        <f t="shared" si="118"/>
        <v>5.9106249999999996</v>
      </c>
      <c r="BK43" s="148">
        <f t="shared" si="119"/>
        <v>218.31292000000002</v>
      </c>
      <c r="BL43" s="147">
        <v>1949.999988079071</v>
      </c>
      <c r="BM43" s="145">
        <v>89</v>
      </c>
      <c r="BN43" s="146">
        <v>64.900000000000006</v>
      </c>
      <c r="BO43" s="148">
        <f t="shared" si="58"/>
        <v>57.761000000000003</v>
      </c>
      <c r="BP43" s="146">
        <v>125</v>
      </c>
      <c r="BQ43" s="152">
        <f t="shared" si="59"/>
        <v>2.1640899568913281</v>
      </c>
      <c r="BR43" s="148">
        <f t="shared" si="60"/>
        <v>6.23</v>
      </c>
      <c r="BS43" s="148">
        <f t="shared" si="120"/>
        <v>216.29999999999998</v>
      </c>
      <c r="BT43" s="148">
        <f t="shared" si="121"/>
        <v>6.0119500000000006</v>
      </c>
      <c r="BU43" s="148">
        <f t="shared" si="122"/>
        <v>212.24840000000003</v>
      </c>
      <c r="BV43" s="149">
        <v>1870</v>
      </c>
      <c r="BW43" s="145">
        <v>86.6</v>
      </c>
      <c r="BX43" s="146">
        <v>63.9</v>
      </c>
      <c r="BY43" s="148">
        <f t="shared" si="61"/>
        <v>55.337399999999995</v>
      </c>
      <c r="BZ43" s="146">
        <v>125</v>
      </c>
      <c r="CA43" s="152">
        <f t="shared" si="62"/>
        <v>2.2588701312313195</v>
      </c>
      <c r="CB43" s="148">
        <f t="shared" si="63"/>
        <v>6.0620000000000003</v>
      </c>
      <c r="CC43" s="148">
        <f t="shared" si="123"/>
        <v>220.71699999999996</v>
      </c>
      <c r="CD43" s="148">
        <f t="shared" si="124"/>
        <v>5.8498299999999999</v>
      </c>
      <c r="CE43" s="148">
        <f t="shared" si="125"/>
        <v>216.70086199999994</v>
      </c>
      <c r="CF43" s="147">
        <v>1939</v>
      </c>
      <c r="CG43" s="145">
        <v>91</v>
      </c>
      <c r="CH43" s="146">
        <f t="shared" si="165"/>
        <v>61.599999999999966</v>
      </c>
      <c r="CI43" s="148">
        <f t="shared" si="64"/>
        <v>56.055999999999969</v>
      </c>
      <c r="CJ43" s="146">
        <v>125</v>
      </c>
      <c r="CK43" s="152">
        <f t="shared" si="65"/>
        <v>2.2299129441986598</v>
      </c>
      <c r="CL43" s="148">
        <f t="shared" si="66"/>
        <v>6.37</v>
      </c>
      <c r="CM43" s="148">
        <f t="shared" si="126"/>
        <v>227.87799999999999</v>
      </c>
      <c r="CN43" s="148">
        <f t="shared" si="127"/>
        <v>6.1470500000000001</v>
      </c>
      <c r="CO43" s="148">
        <f t="shared" si="128"/>
        <v>223.75419500000007</v>
      </c>
      <c r="CP43" s="147">
        <v>1960</v>
      </c>
      <c r="CQ43" s="145">
        <v>89.8</v>
      </c>
      <c r="CR43" s="146">
        <v>64</v>
      </c>
      <c r="CS43" s="148">
        <f t="shared" si="67"/>
        <v>57.472000000000001</v>
      </c>
      <c r="CT43" s="146">
        <v>115</v>
      </c>
      <c r="CU43" s="152">
        <f t="shared" si="68"/>
        <v>2.0009743875278394</v>
      </c>
      <c r="CV43" s="148">
        <f t="shared" si="69"/>
        <v>6.2860000000000005</v>
      </c>
      <c r="CW43" s="148">
        <f t="shared" si="129"/>
        <v>214.22800000000001</v>
      </c>
      <c r="CX43" s="148">
        <f t="shared" si="130"/>
        <v>6.0659900000000002</v>
      </c>
      <c r="CY43" s="148">
        <f t="shared" si="131"/>
        <v>210.16850399999998</v>
      </c>
      <c r="CZ43" s="147">
        <v>1758</v>
      </c>
      <c r="DA43" s="145">
        <v>91.2</v>
      </c>
      <c r="DB43" s="146">
        <v>62.7</v>
      </c>
      <c r="DC43" s="148">
        <f t="shared" si="70"/>
        <v>57.182400000000001</v>
      </c>
      <c r="DD43" s="134">
        <v>115</v>
      </c>
      <c r="DE43" s="152">
        <f t="shared" si="167"/>
        <v>2.0111083130473713</v>
      </c>
      <c r="DF43" s="148">
        <f t="shared" si="71"/>
        <v>6.3840000000000003</v>
      </c>
      <c r="DG43" s="148">
        <f t="shared" si="132"/>
        <v>215.39700000000005</v>
      </c>
      <c r="DH43" s="148">
        <f t="shared" si="133"/>
        <v>6.1605600000000003</v>
      </c>
      <c r="DI43" s="148">
        <f t="shared" si="134"/>
        <v>211.30432400000001</v>
      </c>
      <c r="DJ43" s="147">
        <v>1691</v>
      </c>
      <c r="DK43" s="145">
        <v>89.8</v>
      </c>
      <c r="DL43" s="146">
        <v>64</v>
      </c>
      <c r="DM43" s="148">
        <f t="shared" si="72"/>
        <v>57.472000000000001</v>
      </c>
      <c r="DN43" s="146">
        <v>115</v>
      </c>
      <c r="DO43" s="152">
        <f t="shared" si="73"/>
        <v>2.0009743875278394</v>
      </c>
      <c r="DP43" s="148">
        <f t="shared" si="74"/>
        <v>6.2860000000000005</v>
      </c>
      <c r="DQ43" s="148">
        <f t="shared" si="135"/>
        <v>214.22800000000001</v>
      </c>
      <c r="DR43" s="148">
        <f t="shared" si="136"/>
        <v>6.0659900000000002</v>
      </c>
      <c r="DS43" s="148">
        <f t="shared" si="137"/>
        <v>210.16850399999998</v>
      </c>
      <c r="DT43" s="147">
        <v>1758</v>
      </c>
      <c r="DU43" s="145">
        <v>91</v>
      </c>
      <c r="DV43" s="146">
        <v>64.2</v>
      </c>
      <c r="DW43" s="148">
        <f t="shared" si="75"/>
        <v>58.422000000000004</v>
      </c>
      <c r="DX43" s="146">
        <v>115</v>
      </c>
      <c r="DY43" s="152">
        <f t="shared" si="76"/>
        <v>1.9684365478758001</v>
      </c>
      <c r="DZ43" s="148">
        <f t="shared" si="77"/>
        <v>6.37</v>
      </c>
      <c r="EA43" s="148">
        <f t="shared" si="138"/>
        <v>225.54000000000011</v>
      </c>
      <c r="EB43" s="148">
        <f t="shared" si="139"/>
        <v>6.1470500000000001</v>
      </c>
      <c r="EC43" s="148">
        <f t="shared" si="140"/>
        <v>221.41399000000004</v>
      </c>
      <c r="ED43" s="149">
        <v>1692</v>
      </c>
      <c r="EE43" s="145">
        <v>93.7</v>
      </c>
      <c r="EF43" s="146">
        <v>64</v>
      </c>
      <c r="EG43" s="148">
        <f t="shared" si="78"/>
        <v>59.968000000000004</v>
      </c>
      <c r="EH43" s="146">
        <v>115</v>
      </c>
      <c r="EI43" s="152">
        <f t="shared" si="79"/>
        <v>1.9176894343649946</v>
      </c>
      <c r="EJ43" s="148">
        <f t="shared" si="80"/>
        <v>6.5590000000000002</v>
      </c>
      <c r="EK43" s="148">
        <f t="shared" si="141"/>
        <v>226.32050000000001</v>
      </c>
      <c r="EL43" s="148">
        <f t="shared" si="142"/>
        <v>6.3294350000000001</v>
      </c>
      <c r="EM43" s="148">
        <f t="shared" si="143"/>
        <v>222.11382550000002</v>
      </c>
      <c r="EN43" s="147">
        <v>1665</v>
      </c>
      <c r="EO43" s="145">
        <v>91</v>
      </c>
      <c r="EP43" s="146">
        <v>63.1</v>
      </c>
      <c r="EQ43" s="148">
        <f t="shared" si="81"/>
        <v>57.421000000000006</v>
      </c>
      <c r="ER43" s="146">
        <v>115</v>
      </c>
      <c r="ES43" s="152">
        <f t="shared" si="82"/>
        <v>2.0027516065550928</v>
      </c>
      <c r="ET43" s="148">
        <f t="shared" si="83"/>
        <v>6.37</v>
      </c>
      <c r="EU43" s="148">
        <f t="shared" si="144"/>
        <v>224.71400000000003</v>
      </c>
      <c r="EV43" s="148">
        <f t="shared" si="145"/>
        <v>6.1470500000000001</v>
      </c>
      <c r="EW43" s="148">
        <f t="shared" si="146"/>
        <v>220.59563400000005</v>
      </c>
      <c r="EX43" s="149">
        <v>1717</v>
      </c>
      <c r="EY43" s="145"/>
      <c r="EZ43" s="146"/>
      <c r="FA43" s="148">
        <f t="shared" si="84"/>
        <v>0</v>
      </c>
      <c r="FB43" s="146"/>
      <c r="FC43" s="152" t="e">
        <f t="shared" si="85"/>
        <v>#DIV/0!</v>
      </c>
      <c r="FD43" s="148">
        <f t="shared" si="86"/>
        <v>0</v>
      </c>
      <c r="FE43" s="148">
        <f t="shared" si="147"/>
        <v>0</v>
      </c>
      <c r="FF43" s="148">
        <f t="shared" si="148"/>
        <v>0</v>
      </c>
      <c r="FG43" s="148">
        <f t="shared" si="149"/>
        <v>0</v>
      </c>
      <c r="FH43" s="147"/>
      <c r="FI43" s="145"/>
      <c r="FJ43" s="146"/>
      <c r="FK43" s="148">
        <f t="shared" si="87"/>
        <v>0</v>
      </c>
      <c r="FL43" s="146">
        <v>120</v>
      </c>
      <c r="FM43" s="152" t="e">
        <f t="shared" si="88"/>
        <v>#DIV/0!</v>
      </c>
      <c r="FN43" s="148">
        <f t="shared" si="89"/>
        <v>0</v>
      </c>
      <c r="FO43" s="148">
        <f t="shared" si="150"/>
        <v>0</v>
      </c>
      <c r="FP43" s="148">
        <f t="shared" si="151"/>
        <v>0</v>
      </c>
      <c r="FQ43" s="148">
        <f t="shared" si="152"/>
        <v>0</v>
      </c>
      <c r="FR43" s="147"/>
      <c r="FS43" s="145"/>
      <c r="FT43" s="146"/>
      <c r="FU43" s="148">
        <f t="shared" si="90"/>
        <v>0</v>
      </c>
      <c r="FV43" s="146"/>
      <c r="FW43" s="152" t="e">
        <f t="shared" si="91"/>
        <v>#DIV/0!</v>
      </c>
      <c r="FX43" s="148">
        <f t="shared" si="92"/>
        <v>0</v>
      </c>
      <c r="FY43" s="148">
        <f t="shared" si="153"/>
        <v>0</v>
      </c>
      <c r="FZ43" s="148">
        <f t="shared" si="154"/>
        <v>0</v>
      </c>
      <c r="GA43" s="148">
        <f t="shared" si="155"/>
        <v>0</v>
      </c>
      <c r="GB43" s="147"/>
      <c r="GC43" s="145"/>
      <c r="GD43" s="146"/>
      <c r="GE43" s="148">
        <f t="shared" si="93"/>
        <v>0</v>
      </c>
      <c r="GF43" s="146"/>
      <c r="GG43" s="152" t="e">
        <f t="shared" si="94"/>
        <v>#DIV/0!</v>
      </c>
      <c r="GH43" s="148">
        <f t="shared" si="95"/>
        <v>0</v>
      </c>
      <c r="GI43" s="148">
        <f t="shared" si="156"/>
        <v>0</v>
      </c>
      <c r="GJ43" s="148">
        <f t="shared" si="157"/>
        <v>0</v>
      </c>
      <c r="GK43" s="148">
        <f t="shared" si="158"/>
        <v>0</v>
      </c>
      <c r="GL43" s="147"/>
      <c r="GM43" s="145"/>
      <c r="GN43" s="146"/>
      <c r="GO43" s="148">
        <f t="shared" si="96"/>
        <v>0</v>
      </c>
      <c r="GP43" s="146"/>
      <c r="GQ43" s="152" t="e">
        <f t="shared" si="97"/>
        <v>#DIV/0!</v>
      </c>
      <c r="GR43" s="148">
        <f t="shared" si="98"/>
        <v>0</v>
      </c>
      <c r="GS43" s="148">
        <f t="shared" si="159"/>
        <v>0</v>
      </c>
      <c r="GT43" s="148">
        <f t="shared" si="160"/>
        <v>0</v>
      </c>
      <c r="GU43" s="148">
        <f t="shared" si="161"/>
        <v>0</v>
      </c>
      <c r="GV43" s="147"/>
      <c r="GW43" s="145"/>
      <c r="GX43" s="146"/>
      <c r="GY43" s="148">
        <f t="shared" si="99"/>
        <v>0</v>
      </c>
      <c r="GZ43" s="146"/>
      <c r="HA43" s="152" t="e">
        <f t="shared" si="100"/>
        <v>#DIV/0!</v>
      </c>
      <c r="HB43" s="148">
        <f t="shared" si="101"/>
        <v>0</v>
      </c>
      <c r="HC43" s="148">
        <f t="shared" si="162"/>
        <v>0</v>
      </c>
      <c r="HD43" s="148">
        <f t="shared" si="163"/>
        <v>0</v>
      </c>
      <c r="HE43" s="148">
        <f t="shared" si="164"/>
        <v>0</v>
      </c>
      <c r="HF43" s="147"/>
      <c r="HG43" s="145"/>
      <c r="HH43" s="146"/>
      <c r="HI43" s="148"/>
      <c r="HJ43" s="146"/>
      <c r="HK43" s="152"/>
      <c r="HL43" s="148"/>
      <c r="HM43" s="148"/>
      <c r="HN43" s="148"/>
      <c r="HO43" s="148"/>
      <c r="HP43" s="147"/>
      <c r="HQ43" s="145"/>
      <c r="HR43" s="146"/>
      <c r="HS43" s="148"/>
      <c r="HT43" s="146"/>
      <c r="HU43" s="152"/>
      <c r="HV43" s="148"/>
      <c r="HW43" s="148"/>
      <c r="HX43" s="148"/>
      <c r="HY43" s="148"/>
      <c r="HZ43" s="147"/>
      <c r="IA43" s="145"/>
      <c r="IB43" s="146"/>
      <c r="IC43" s="148"/>
      <c r="ID43" s="146"/>
      <c r="IE43" s="152"/>
      <c r="IF43" s="148"/>
      <c r="IG43" s="148"/>
      <c r="IH43" s="148"/>
      <c r="II43" s="148"/>
      <c r="IJ43" s="147"/>
      <c r="IK43" s="145"/>
      <c r="IL43" s="146"/>
      <c r="IM43" s="148"/>
      <c r="IN43" s="146"/>
      <c r="IO43" s="152"/>
      <c r="IP43" s="148"/>
      <c r="IQ43" s="148"/>
      <c r="IR43" s="148"/>
      <c r="IS43" s="148"/>
      <c r="IT43" s="147"/>
      <c r="IU43" s="145"/>
      <c r="IV43" s="146"/>
      <c r="IW43" s="148"/>
      <c r="IX43" s="146"/>
      <c r="IY43" s="152"/>
      <c r="IZ43" s="148"/>
      <c r="JA43" s="148"/>
      <c r="JB43" s="148"/>
      <c r="JC43" s="148"/>
      <c r="JD43" s="147"/>
      <c r="JE43" s="145"/>
      <c r="JG43" s="148"/>
      <c r="JH43" s="146"/>
      <c r="JI43" s="152"/>
      <c r="JJ43" s="148"/>
      <c r="JK43" s="148"/>
      <c r="JL43" s="148"/>
      <c r="JM43" s="148"/>
      <c r="JN43" s="147"/>
      <c r="JO43" s="145"/>
      <c r="JP43" s="146"/>
      <c r="JQ43" s="148"/>
      <c r="JR43" s="146"/>
      <c r="JS43" s="152"/>
      <c r="JT43" s="148"/>
      <c r="JU43" s="148"/>
      <c r="JV43" s="148"/>
      <c r="JW43" s="148"/>
      <c r="JX43" s="147"/>
      <c r="JY43" s="145"/>
      <c r="JZ43" s="146"/>
      <c r="KA43" s="148"/>
      <c r="KB43" s="146"/>
      <c r="KC43" s="152"/>
      <c r="KD43" s="148"/>
      <c r="KE43" s="148"/>
      <c r="KF43" s="148"/>
      <c r="KG43" s="148"/>
      <c r="KH43" s="147"/>
      <c r="KI43" s="145"/>
      <c r="KJ43" s="146"/>
      <c r="KK43" s="148"/>
      <c r="KL43" s="146"/>
      <c r="KM43" s="152"/>
      <c r="KN43" s="148"/>
      <c r="KO43" s="148"/>
      <c r="KP43" s="148"/>
      <c r="KQ43" s="148"/>
      <c r="KR43" s="147"/>
      <c r="KS43" s="145"/>
      <c r="KT43" s="146"/>
      <c r="KU43" s="148"/>
      <c r="KV43" s="146"/>
      <c r="KW43" s="152"/>
      <c r="KX43" s="148"/>
      <c r="KY43" s="148"/>
      <c r="KZ43" s="148"/>
      <c r="LA43" s="148"/>
      <c r="LB43" s="147"/>
      <c r="LC43" s="145"/>
      <c r="LD43" s="146"/>
      <c r="LE43" s="148"/>
      <c r="LF43" s="146"/>
      <c r="LG43" s="152"/>
      <c r="LH43" s="148"/>
      <c r="LI43" s="148"/>
      <c r="LJ43" s="148"/>
      <c r="LK43" s="148"/>
      <c r="LL43" s="147"/>
      <c r="LM43" s="145"/>
      <c r="LN43" s="146"/>
      <c r="LO43" s="148"/>
      <c r="LP43" s="146"/>
      <c r="LQ43" s="152"/>
      <c r="LR43" s="148"/>
      <c r="LS43" s="148"/>
      <c r="LT43" s="148"/>
      <c r="LU43" s="148"/>
      <c r="LV43" s="147"/>
      <c r="LW43" s="145"/>
      <c r="LX43" s="146"/>
      <c r="LY43" s="148"/>
      <c r="LZ43" s="146"/>
      <c r="MA43" s="152"/>
      <c r="MB43" s="148"/>
      <c r="MC43" s="148"/>
      <c r="MD43" s="148"/>
      <c r="ME43" s="148"/>
      <c r="MF43" s="147"/>
      <c r="MG43" s="145"/>
      <c r="MH43" s="146"/>
      <c r="MI43" s="148"/>
      <c r="MJ43" s="146"/>
      <c r="MK43" s="152"/>
      <c r="ML43" s="148"/>
      <c r="MM43" s="148"/>
      <c r="MN43" s="148"/>
      <c r="MO43" s="148"/>
      <c r="MP43" s="147"/>
      <c r="MQ43" s="145"/>
      <c r="MR43" s="146"/>
      <c r="MS43" s="148"/>
      <c r="MT43" s="146"/>
      <c r="MU43" s="152"/>
      <c r="MV43" s="148"/>
      <c r="MW43" s="148"/>
      <c r="MX43" s="148"/>
      <c r="MY43" s="148"/>
      <c r="MZ43" s="147"/>
      <c r="NA43" s="145"/>
      <c r="NB43" s="146"/>
      <c r="NC43" s="148"/>
      <c r="ND43" s="146"/>
      <c r="NE43" s="152"/>
      <c r="NF43" s="148"/>
      <c r="NG43" s="148"/>
      <c r="NH43" s="148"/>
      <c r="NI43" s="148"/>
      <c r="NJ43" s="147"/>
      <c r="NK43" s="145"/>
      <c r="NL43" s="146"/>
      <c r="NM43" s="148"/>
      <c r="NN43" s="146"/>
      <c r="NO43" s="152"/>
      <c r="NP43" s="148"/>
      <c r="NQ43" s="148"/>
      <c r="NR43" s="148"/>
      <c r="NS43" s="148"/>
      <c r="NT43" s="147"/>
      <c r="NU43" s="145"/>
      <c r="NV43" s="146"/>
      <c r="NW43" s="148"/>
      <c r="NX43" s="146"/>
      <c r="NY43" s="152"/>
      <c r="NZ43" s="148"/>
      <c r="OA43" s="148"/>
      <c r="OB43" s="148"/>
      <c r="OC43" s="148"/>
      <c r="OD43" s="147"/>
      <c r="OE43" s="145"/>
      <c r="OF43" s="146"/>
      <c r="OG43" s="148"/>
      <c r="OH43" s="146"/>
      <c r="OI43" s="152"/>
      <c r="OJ43" s="148"/>
      <c r="OK43" s="148"/>
      <c r="OL43" s="148"/>
      <c r="OM43" s="148"/>
      <c r="ON43" s="147"/>
      <c r="OO43" s="145"/>
      <c r="OP43" s="146"/>
      <c r="OQ43" s="148"/>
      <c r="OR43" s="146"/>
      <c r="OS43" s="152"/>
      <c r="OT43" s="148"/>
      <c r="OU43" s="148"/>
      <c r="OV43" s="148"/>
      <c r="OW43" s="148"/>
      <c r="OX43" s="147"/>
      <c r="OY43" s="145"/>
      <c r="OZ43" s="146"/>
      <c r="PA43" s="148"/>
      <c r="PB43" s="146"/>
      <c r="PC43" s="152"/>
      <c r="PD43" s="148"/>
      <c r="PE43" s="148"/>
      <c r="PF43" s="148"/>
      <c r="PG43" s="148"/>
      <c r="PH43" s="147"/>
      <c r="PI43" s="145"/>
      <c r="PJ43" s="146"/>
      <c r="PK43" s="148"/>
      <c r="PL43" s="146"/>
      <c r="PM43" s="152"/>
      <c r="PN43" s="148"/>
      <c r="PO43" s="148"/>
      <c r="PP43" s="148"/>
      <c r="PQ43" s="148"/>
      <c r="PR43" s="147"/>
      <c r="PS43" s="145"/>
      <c r="PT43" s="146"/>
      <c r="PU43" s="148"/>
      <c r="PV43" s="146"/>
      <c r="PW43" s="152"/>
      <c r="PX43" s="148"/>
      <c r="PY43" s="148"/>
      <c r="PZ43" s="148"/>
      <c r="QA43" s="148"/>
      <c r="QB43" s="147"/>
      <c r="QC43" s="145"/>
      <c r="QD43" s="146"/>
      <c r="QE43" s="148"/>
      <c r="QF43" s="146"/>
      <c r="QG43" s="152"/>
      <c r="QH43" s="148"/>
      <c r="QI43" s="148"/>
      <c r="QJ43" s="148"/>
      <c r="QK43" s="148"/>
      <c r="QL43" s="147"/>
      <c r="QM43" s="145"/>
      <c r="QN43" s="146"/>
      <c r="QO43" s="148"/>
      <c r="QP43" s="146"/>
      <c r="QQ43" s="152"/>
      <c r="QR43" s="148"/>
      <c r="QS43" s="148"/>
      <c r="QT43" s="148"/>
      <c r="QU43" s="148"/>
      <c r="QV43" s="147"/>
      <c r="QW43" s="145"/>
    </row>
    <row r="44" spans="1:465" s="138" customFormat="1" x14ac:dyDescent="0.25">
      <c r="A44" s="141"/>
      <c r="B44" s="139">
        <f t="shared" si="37"/>
        <v>55</v>
      </c>
      <c r="C44" s="139">
        <v>0.1</v>
      </c>
      <c r="D44" s="139">
        <f t="shared" si="38"/>
        <v>3.6000000000000019</v>
      </c>
      <c r="E44" s="140">
        <v>91.7</v>
      </c>
      <c r="F44" s="151">
        <v>64.900000000000006</v>
      </c>
      <c r="G44" s="151">
        <f t="shared" si="39"/>
        <v>59.513300000000008</v>
      </c>
      <c r="H44" s="141">
        <v>125</v>
      </c>
      <c r="I44" s="150">
        <f t="shared" si="40"/>
        <v>2.1003708414757707</v>
      </c>
      <c r="J44" s="151">
        <f t="shared" si="44"/>
        <v>6.4190000000000005</v>
      </c>
      <c r="K44" s="151">
        <f t="shared" si="102"/>
        <v>223.93700000000001</v>
      </c>
      <c r="L44" s="151">
        <f t="shared" si="103"/>
        <v>6.1879160000000004</v>
      </c>
      <c r="M44" s="151">
        <f t="shared" si="104"/>
        <v>219.59153300000003</v>
      </c>
      <c r="N44" s="142">
        <v>1939</v>
      </c>
      <c r="O44" s="140">
        <v>91.7</v>
      </c>
      <c r="P44" s="151">
        <v>64.900000000000006</v>
      </c>
      <c r="Q44" s="151">
        <f t="shared" si="166"/>
        <v>59.513300000000008</v>
      </c>
      <c r="R44" s="141">
        <v>125</v>
      </c>
      <c r="S44" s="150">
        <f t="shared" si="42"/>
        <v>2.1003708414757707</v>
      </c>
      <c r="T44" s="151">
        <f t="shared" si="45"/>
        <v>6.4190000000000005</v>
      </c>
      <c r="U44" s="151">
        <f t="shared" si="105"/>
        <v>223.93700000000001</v>
      </c>
      <c r="V44" s="151">
        <f t="shared" si="106"/>
        <v>6.1879160000000004</v>
      </c>
      <c r="W44" s="151">
        <f t="shared" si="107"/>
        <v>219.59153300000003</v>
      </c>
      <c r="X44" s="142">
        <v>1939</v>
      </c>
      <c r="Y44" s="140">
        <v>90.3</v>
      </c>
      <c r="Z44" s="141">
        <v>65.900000000000006</v>
      </c>
      <c r="AA44" s="151">
        <f t="shared" si="46"/>
        <v>59.507700000000007</v>
      </c>
      <c r="AB44" s="141">
        <v>125</v>
      </c>
      <c r="AC44" s="150">
        <f t="shared" si="47"/>
        <v>2.1005684978582599</v>
      </c>
      <c r="AD44" s="151">
        <f t="shared" si="48"/>
        <v>6.3209999999999997</v>
      </c>
      <c r="AE44" s="151">
        <f t="shared" si="108"/>
        <v>222.00500000000005</v>
      </c>
      <c r="AF44" s="151">
        <f t="shared" si="109"/>
        <v>6.0934439999999999</v>
      </c>
      <c r="AG44" s="151">
        <f t="shared" si="110"/>
        <v>217.70926800000004</v>
      </c>
      <c r="AH44" s="142">
        <v>1985</v>
      </c>
      <c r="AI44" s="140">
        <v>88.7</v>
      </c>
      <c r="AJ44" s="141">
        <v>64.2</v>
      </c>
      <c r="AK44" s="151">
        <f t="shared" si="49"/>
        <v>56.945400000000006</v>
      </c>
      <c r="AL44" s="141">
        <v>125</v>
      </c>
      <c r="AM44" s="150">
        <f t="shared" si="50"/>
        <v>2.1950851166204819</v>
      </c>
      <c r="AN44" s="151">
        <f t="shared" si="51"/>
        <v>6.2089999999999996</v>
      </c>
      <c r="AO44" s="151">
        <f t="shared" si="111"/>
        <v>227.75199999999998</v>
      </c>
      <c r="AP44" s="151">
        <f t="shared" si="112"/>
        <v>5.9854759999999994</v>
      </c>
      <c r="AQ44" s="151">
        <f t="shared" si="113"/>
        <v>223.46764999999999</v>
      </c>
      <c r="AR44" s="143">
        <v>1965</v>
      </c>
      <c r="AS44" s="140">
        <v>89</v>
      </c>
      <c r="AT44" s="141">
        <v>63.8</v>
      </c>
      <c r="AU44" s="151">
        <f t="shared" si="52"/>
        <v>56.781999999999996</v>
      </c>
      <c r="AV44" s="141">
        <v>125</v>
      </c>
      <c r="AW44" s="150">
        <f t="shared" si="53"/>
        <v>2.2014018526997994</v>
      </c>
      <c r="AX44" s="151">
        <f t="shared" si="54"/>
        <v>6.23</v>
      </c>
      <c r="AY44" s="151">
        <f t="shared" si="114"/>
        <v>227.381</v>
      </c>
      <c r="AZ44" s="151">
        <f t="shared" si="115"/>
        <v>6.0057200000000002</v>
      </c>
      <c r="BA44" s="151">
        <f t="shared" si="116"/>
        <v>223.09474600000004</v>
      </c>
      <c r="BB44" s="143">
        <v>1965</v>
      </c>
      <c r="BC44" s="140">
        <v>87</v>
      </c>
      <c r="BD44" s="141">
        <v>63.500001907348633</v>
      </c>
      <c r="BE44" s="151">
        <f t="shared" si="55"/>
        <v>55.24500165939331</v>
      </c>
      <c r="BF44" s="141">
        <v>125</v>
      </c>
      <c r="BG44" s="150">
        <f t="shared" si="56"/>
        <v>2.2626481354941954</v>
      </c>
      <c r="BH44" s="151">
        <f t="shared" si="57"/>
        <v>6.09</v>
      </c>
      <c r="BI44" s="151">
        <f t="shared" si="117"/>
        <v>228.41</v>
      </c>
      <c r="BJ44" s="151">
        <f t="shared" si="118"/>
        <v>5.8707599999999998</v>
      </c>
      <c r="BK44" s="151">
        <f t="shared" si="119"/>
        <v>224.18368000000001</v>
      </c>
      <c r="BL44" s="142">
        <v>1959.9999785423279</v>
      </c>
      <c r="BM44" s="140">
        <v>88</v>
      </c>
      <c r="BN44" s="141">
        <v>65</v>
      </c>
      <c r="BO44" s="151">
        <f t="shared" si="58"/>
        <v>57.2</v>
      </c>
      <c r="BP44" s="141">
        <v>125</v>
      </c>
      <c r="BQ44" s="150">
        <f t="shared" si="59"/>
        <v>2.1853146853146854</v>
      </c>
      <c r="BR44" s="151">
        <f t="shared" si="60"/>
        <v>6.16</v>
      </c>
      <c r="BS44" s="151">
        <f t="shared" si="120"/>
        <v>222.45999999999998</v>
      </c>
      <c r="BT44" s="151">
        <f t="shared" si="121"/>
        <v>5.9382399999999995</v>
      </c>
      <c r="BU44" s="151">
        <f t="shared" si="122"/>
        <v>218.18664000000004</v>
      </c>
      <c r="BV44" s="143">
        <v>1870</v>
      </c>
      <c r="BW44" s="140">
        <v>86.1</v>
      </c>
      <c r="BX44" s="141">
        <v>64</v>
      </c>
      <c r="BY44" s="151">
        <f t="shared" si="61"/>
        <v>55.103999999999999</v>
      </c>
      <c r="BZ44" s="141">
        <v>125</v>
      </c>
      <c r="CA44" s="150">
        <f t="shared" si="62"/>
        <v>2.2684378629500581</v>
      </c>
      <c r="CB44" s="151">
        <f t="shared" si="63"/>
        <v>6.0270000000000001</v>
      </c>
      <c r="CC44" s="151">
        <f t="shared" si="123"/>
        <v>226.74399999999994</v>
      </c>
      <c r="CD44" s="151">
        <f t="shared" si="124"/>
        <v>5.810028</v>
      </c>
      <c r="CE44" s="151">
        <f t="shared" si="125"/>
        <v>222.51088999999993</v>
      </c>
      <c r="CF44" s="142">
        <v>1942</v>
      </c>
      <c r="CG44" s="145">
        <v>90.7</v>
      </c>
      <c r="CH44" s="141">
        <f t="shared" si="165"/>
        <v>61.649999999999963</v>
      </c>
      <c r="CI44" s="151">
        <f t="shared" si="64"/>
        <v>55.916549999999965</v>
      </c>
      <c r="CJ44" s="141">
        <v>125</v>
      </c>
      <c r="CK44" s="150">
        <f t="shared" si="65"/>
        <v>2.2354741127626809</v>
      </c>
      <c r="CL44" s="151">
        <f t="shared" si="66"/>
        <v>6.3490000000000002</v>
      </c>
      <c r="CM44" s="151">
        <f t="shared" si="126"/>
        <v>234.22699999999998</v>
      </c>
      <c r="CN44" s="151">
        <f t="shared" si="127"/>
        <v>6.1204359999999998</v>
      </c>
      <c r="CO44" s="151">
        <f t="shared" si="128"/>
        <v>229.87463100000008</v>
      </c>
      <c r="CP44" s="142">
        <v>1960</v>
      </c>
      <c r="CQ44" s="140">
        <v>89.4</v>
      </c>
      <c r="CR44" s="141">
        <v>64.099999999999994</v>
      </c>
      <c r="CS44" s="151">
        <f t="shared" si="67"/>
        <v>57.305399999999999</v>
      </c>
      <c r="CT44" s="141">
        <v>115</v>
      </c>
      <c r="CU44" s="150">
        <f t="shared" si="68"/>
        <v>2.0067916810632158</v>
      </c>
      <c r="CV44" s="151">
        <f t="shared" si="69"/>
        <v>6.258</v>
      </c>
      <c r="CW44" s="151">
        <f t="shared" si="129"/>
        <v>220.48600000000002</v>
      </c>
      <c r="CX44" s="151">
        <f t="shared" si="130"/>
        <v>6.0327120000000001</v>
      </c>
      <c r="CY44" s="151">
        <f t="shared" si="131"/>
        <v>216.20121599999999</v>
      </c>
      <c r="CZ44" s="142">
        <v>1759</v>
      </c>
      <c r="DA44" s="140">
        <v>90.8</v>
      </c>
      <c r="DB44" s="141">
        <v>62.8</v>
      </c>
      <c r="DC44" s="151">
        <f t="shared" si="70"/>
        <v>57.02239999999999</v>
      </c>
      <c r="DD44" s="138">
        <v>115</v>
      </c>
      <c r="DE44" s="150">
        <f t="shared" si="167"/>
        <v>2.0167513117652014</v>
      </c>
      <c r="DF44" s="151">
        <f t="shared" si="71"/>
        <v>6.3559999999999999</v>
      </c>
      <c r="DG44" s="151">
        <f t="shared" si="132"/>
        <v>221.75300000000004</v>
      </c>
      <c r="DH44" s="151">
        <f t="shared" si="133"/>
        <v>6.1271839999999997</v>
      </c>
      <c r="DI44" s="151">
        <f t="shared" si="134"/>
        <v>217.43150800000001</v>
      </c>
      <c r="DJ44" s="142">
        <v>1692</v>
      </c>
      <c r="DK44" s="140">
        <v>89.4</v>
      </c>
      <c r="DL44" s="141">
        <v>64.099999999999994</v>
      </c>
      <c r="DM44" s="151">
        <f t="shared" si="72"/>
        <v>57.305399999999999</v>
      </c>
      <c r="DN44" s="141">
        <v>115</v>
      </c>
      <c r="DO44" s="150">
        <f t="shared" si="73"/>
        <v>2.0067916810632158</v>
      </c>
      <c r="DP44" s="151">
        <f t="shared" si="74"/>
        <v>6.258</v>
      </c>
      <c r="DQ44" s="151">
        <f t="shared" si="135"/>
        <v>220.48600000000002</v>
      </c>
      <c r="DR44" s="151">
        <f t="shared" si="136"/>
        <v>6.0327120000000001</v>
      </c>
      <c r="DS44" s="151">
        <f t="shared" si="137"/>
        <v>216.20121599999999</v>
      </c>
      <c r="DT44" s="142">
        <v>1759</v>
      </c>
      <c r="DU44" s="140">
        <v>91</v>
      </c>
      <c r="DV44" s="141">
        <v>64.3</v>
      </c>
      <c r="DW44" s="151">
        <f t="shared" si="75"/>
        <v>58.512999999999998</v>
      </c>
      <c r="DX44" s="141">
        <v>115</v>
      </c>
      <c r="DY44" s="150">
        <f t="shared" si="76"/>
        <v>1.9653752157640183</v>
      </c>
      <c r="DZ44" s="151">
        <f t="shared" si="77"/>
        <v>6.37</v>
      </c>
      <c r="EA44" s="151">
        <f t="shared" si="138"/>
        <v>231.91000000000011</v>
      </c>
      <c r="EB44" s="151">
        <f t="shared" si="139"/>
        <v>6.1406799999999997</v>
      </c>
      <c r="EC44" s="151">
        <f t="shared" si="140"/>
        <v>227.55467000000004</v>
      </c>
      <c r="ED44" s="143">
        <v>1693</v>
      </c>
      <c r="EE44" s="140">
        <v>93.35</v>
      </c>
      <c r="EF44" s="141">
        <v>64.099999999999994</v>
      </c>
      <c r="EG44" s="151">
        <f t="shared" si="78"/>
        <v>59.837349999999994</v>
      </c>
      <c r="EH44" s="141">
        <v>115</v>
      </c>
      <c r="EI44" s="150">
        <f t="shared" si="79"/>
        <v>1.9218765536909641</v>
      </c>
      <c r="EJ44" s="151">
        <f t="shared" si="80"/>
        <v>6.5344999999999995</v>
      </c>
      <c r="EK44" s="151">
        <f t="shared" si="141"/>
        <v>232.85500000000002</v>
      </c>
      <c r="EL44" s="151">
        <f t="shared" si="142"/>
        <v>6.2992579999999991</v>
      </c>
      <c r="EM44" s="151">
        <f t="shared" si="143"/>
        <v>228.41308350000003</v>
      </c>
      <c r="EN44" s="142">
        <v>1665</v>
      </c>
      <c r="EO44" s="140">
        <v>90.7</v>
      </c>
      <c r="EP44" s="141">
        <v>63.2</v>
      </c>
      <c r="EQ44" s="151">
        <f t="shared" si="81"/>
        <v>57.322400000000002</v>
      </c>
      <c r="ER44" s="141">
        <v>115</v>
      </c>
      <c r="ES44" s="150">
        <f t="shared" si="82"/>
        <v>2.0061965305011653</v>
      </c>
      <c r="ET44" s="151">
        <f t="shared" si="83"/>
        <v>6.3490000000000002</v>
      </c>
      <c r="EU44" s="151">
        <f t="shared" si="144"/>
        <v>231.06300000000002</v>
      </c>
      <c r="EV44" s="151">
        <f t="shared" si="145"/>
        <v>6.1204359999999998</v>
      </c>
      <c r="EW44" s="151">
        <f t="shared" si="146"/>
        <v>226.71607000000006</v>
      </c>
      <c r="EX44" s="143">
        <v>1718</v>
      </c>
      <c r="EY44" s="140"/>
      <c r="EZ44" s="141"/>
      <c r="FA44" s="151">
        <f t="shared" si="84"/>
        <v>0</v>
      </c>
      <c r="FB44" s="141"/>
      <c r="FC44" s="150" t="e">
        <f t="shared" si="85"/>
        <v>#DIV/0!</v>
      </c>
      <c r="FD44" s="151">
        <f t="shared" si="86"/>
        <v>0</v>
      </c>
      <c r="FE44" s="151">
        <f t="shared" si="147"/>
        <v>0</v>
      </c>
      <c r="FF44" s="151">
        <f t="shared" si="148"/>
        <v>0</v>
      </c>
      <c r="FG44" s="151">
        <f t="shared" si="149"/>
        <v>0</v>
      </c>
      <c r="FH44" s="142"/>
      <c r="FI44" s="140"/>
      <c r="FJ44" s="141"/>
      <c r="FK44" s="151">
        <f t="shared" si="87"/>
        <v>0</v>
      </c>
      <c r="FL44" s="141">
        <v>120</v>
      </c>
      <c r="FM44" s="150" t="e">
        <f t="shared" si="88"/>
        <v>#DIV/0!</v>
      </c>
      <c r="FN44" s="151">
        <f t="shared" si="89"/>
        <v>0</v>
      </c>
      <c r="FO44" s="151">
        <f t="shared" si="150"/>
        <v>0</v>
      </c>
      <c r="FP44" s="151">
        <f t="shared" si="151"/>
        <v>0</v>
      </c>
      <c r="FQ44" s="151">
        <f t="shared" si="152"/>
        <v>0</v>
      </c>
      <c r="FR44" s="142"/>
      <c r="FS44" s="140"/>
      <c r="FT44" s="141"/>
      <c r="FU44" s="151">
        <f t="shared" si="90"/>
        <v>0</v>
      </c>
      <c r="FV44" s="141"/>
      <c r="FW44" s="150" t="e">
        <f t="shared" si="91"/>
        <v>#DIV/0!</v>
      </c>
      <c r="FX44" s="151">
        <f t="shared" si="92"/>
        <v>0</v>
      </c>
      <c r="FY44" s="151">
        <f t="shared" si="153"/>
        <v>0</v>
      </c>
      <c r="FZ44" s="151">
        <f t="shared" si="154"/>
        <v>0</v>
      </c>
      <c r="GA44" s="151">
        <f t="shared" si="155"/>
        <v>0</v>
      </c>
      <c r="GB44" s="142"/>
      <c r="GC44" s="140"/>
      <c r="GD44" s="141"/>
      <c r="GE44" s="151">
        <f t="shared" si="93"/>
        <v>0</v>
      </c>
      <c r="GF44" s="141"/>
      <c r="GG44" s="150" t="e">
        <f t="shared" si="94"/>
        <v>#DIV/0!</v>
      </c>
      <c r="GH44" s="151">
        <f t="shared" si="95"/>
        <v>0</v>
      </c>
      <c r="GI44" s="151">
        <f t="shared" si="156"/>
        <v>0</v>
      </c>
      <c r="GJ44" s="151">
        <f t="shared" si="157"/>
        <v>0</v>
      </c>
      <c r="GK44" s="151">
        <f t="shared" si="158"/>
        <v>0</v>
      </c>
      <c r="GL44" s="142"/>
      <c r="GM44" s="140"/>
      <c r="GN44" s="141"/>
      <c r="GO44" s="151">
        <f t="shared" si="96"/>
        <v>0</v>
      </c>
      <c r="GP44" s="141"/>
      <c r="GQ44" s="150" t="e">
        <f t="shared" si="97"/>
        <v>#DIV/0!</v>
      </c>
      <c r="GR44" s="151">
        <f t="shared" si="98"/>
        <v>0</v>
      </c>
      <c r="GS44" s="151">
        <f t="shared" si="159"/>
        <v>0</v>
      </c>
      <c r="GT44" s="151">
        <f t="shared" si="160"/>
        <v>0</v>
      </c>
      <c r="GU44" s="151">
        <f t="shared" si="161"/>
        <v>0</v>
      </c>
      <c r="GV44" s="142"/>
      <c r="GW44" s="140"/>
      <c r="GX44" s="141"/>
      <c r="GY44" s="151">
        <f t="shared" si="99"/>
        <v>0</v>
      </c>
      <c r="GZ44" s="141"/>
      <c r="HA44" s="150" t="e">
        <f t="shared" si="100"/>
        <v>#DIV/0!</v>
      </c>
      <c r="HB44" s="151">
        <f t="shared" si="101"/>
        <v>0</v>
      </c>
      <c r="HC44" s="151">
        <f t="shared" si="162"/>
        <v>0</v>
      </c>
      <c r="HD44" s="151">
        <f t="shared" si="163"/>
        <v>0</v>
      </c>
      <c r="HE44" s="151">
        <f t="shared" si="164"/>
        <v>0</v>
      </c>
      <c r="HF44" s="142"/>
      <c r="HG44" s="140"/>
      <c r="HH44" s="141"/>
      <c r="HI44" s="151"/>
      <c r="HJ44" s="141"/>
      <c r="HK44" s="150"/>
      <c r="HL44" s="151"/>
      <c r="HM44" s="151"/>
      <c r="HN44" s="151"/>
      <c r="HO44" s="151"/>
      <c r="HP44" s="142"/>
      <c r="HQ44" s="140"/>
      <c r="HR44" s="141"/>
      <c r="HS44" s="151"/>
      <c r="HT44" s="141"/>
      <c r="HU44" s="150"/>
      <c r="HV44" s="151"/>
      <c r="HW44" s="151"/>
      <c r="HX44" s="151"/>
      <c r="HY44" s="151"/>
      <c r="HZ44" s="142"/>
      <c r="IA44" s="140"/>
      <c r="IB44" s="141"/>
      <c r="IC44" s="151"/>
      <c r="ID44" s="141"/>
      <c r="IE44" s="150"/>
      <c r="IF44" s="151"/>
      <c r="IG44" s="151"/>
      <c r="IH44" s="151"/>
      <c r="II44" s="151"/>
      <c r="IJ44" s="142"/>
      <c r="IK44" s="140"/>
      <c r="IL44" s="141"/>
      <c r="IM44" s="151"/>
      <c r="IN44" s="141"/>
      <c r="IO44" s="150"/>
      <c r="IP44" s="151"/>
      <c r="IQ44" s="151"/>
      <c r="IR44" s="151"/>
      <c r="IS44" s="151"/>
      <c r="IT44" s="142"/>
      <c r="IU44" s="140"/>
      <c r="IV44" s="141"/>
      <c r="IW44" s="151"/>
      <c r="IX44" s="141"/>
      <c r="IY44" s="150"/>
      <c r="IZ44" s="151"/>
      <c r="JA44" s="151"/>
      <c r="JB44" s="151"/>
      <c r="JC44" s="151"/>
      <c r="JD44" s="142"/>
      <c r="JE44" s="140"/>
      <c r="JF44" s="141"/>
      <c r="JG44" s="151"/>
      <c r="JH44" s="141"/>
      <c r="JI44" s="150"/>
      <c r="JJ44" s="151"/>
      <c r="JK44" s="151"/>
      <c r="JL44" s="151"/>
      <c r="JM44" s="151"/>
      <c r="JN44" s="142"/>
      <c r="JO44" s="140"/>
      <c r="JP44" s="141"/>
      <c r="JQ44" s="151"/>
      <c r="JR44" s="141"/>
      <c r="JS44" s="150"/>
      <c r="JT44" s="151"/>
      <c r="JU44" s="151"/>
      <c r="JV44" s="151"/>
      <c r="JW44" s="151"/>
      <c r="JX44" s="142"/>
      <c r="JY44" s="140"/>
      <c r="JZ44" s="141"/>
      <c r="KA44" s="151"/>
      <c r="KB44" s="141"/>
      <c r="KC44" s="150"/>
      <c r="KD44" s="151"/>
      <c r="KE44" s="151"/>
      <c r="KF44" s="151"/>
      <c r="KG44" s="151"/>
      <c r="KH44" s="142"/>
      <c r="KI44" s="140"/>
      <c r="KJ44" s="141"/>
      <c r="KK44" s="151"/>
      <c r="KL44" s="141"/>
      <c r="KM44" s="150"/>
      <c r="KN44" s="151"/>
      <c r="KO44" s="151"/>
      <c r="KP44" s="151"/>
      <c r="KQ44" s="151"/>
      <c r="KR44" s="142"/>
      <c r="KS44" s="140"/>
      <c r="KT44" s="141"/>
      <c r="KU44" s="151"/>
      <c r="KV44" s="141"/>
      <c r="KW44" s="150"/>
      <c r="KX44" s="151"/>
      <c r="KY44" s="151"/>
      <c r="KZ44" s="151"/>
      <c r="LA44" s="151"/>
      <c r="LB44" s="142"/>
      <c r="LC44" s="140"/>
      <c r="LD44" s="141"/>
      <c r="LE44" s="151"/>
      <c r="LF44" s="141"/>
      <c r="LG44" s="150"/>
      <c r="LH44" s="151"/>
      <c r="LI44" s="151"/>
      <c r="LJ44" s="151"/>
      <c r="LK44" s="151"/>
      <c r="LL44" s="142"/>
      <c r="LM44" s="140"/>
      <c r="LN44" s="141"/>
      <c r="LO44" s="151"/>
      <c r="LP44" s="141"/>
      <c r="LQ44" s="150"/>
      <c r="LR44" s="151"/>
      <c r="LS44" s="151"/>
      <c r="LT44" s="151"/>
      <c r="LU44" s="151"/>
      <c r="LV44" s="142"/>
      <c r="LW44" s="140"/>
      <c r="LX44" s="141"/>
      <c r="LY44" s="151"/>
      <c r="LZ44" s="141"/>
      <c r="MA44" s="150"/>
      <c r="MB44" s="151"/>
      <c r="MC44" s="151"/>
      <c r="MD44" s="151"/>
      <c r="ME44" s="151"/>
      <c r="MF44" s="142"/>
      <c r="MG44" s="140"/>
      <c r="MH44" s="141"/>
      <c r="MI44" s="151"/>
      <c r="MJ44" s="141"/>
      <c r="MK44" s="150"/>
      <c r="ML44" s="151"/>
      <c r="MM44" s="151"/>
      <c r="MN44" s="151"/>
      <c r="MO44" s="151"/>
      <c r="MP44" s="142"/>
      <c r="MQ44" s="140"/>
      <c r="MR44" s="141"/>
      <c r="MS44" s="151"/>
      <c r="MT44" s="141"/>
      <c r="MU44" s="150"/>
      <c r="MV44" s="151"/>
      <c r="MW44" s="151"/>
      <c r="MX44" s="151"/>
      <c r="MY44" s="151"/>
      <c r="MZ44" s="142"/>
      <c r="NA44" s="140"/>
      <c r="NB44" s="141"/>
      <c r="NC44" s="151"/>
      <c r="ND44" s="141"/>
      <c r="NE44" s="150"/>
      <c r="NF44" s="151"/>
      <c r="NG44" s="151"/>
      <c r="NH44" s="151"/>
      <c r="NI44" s="151"/>
      <c r="NJ44" s="142"/>
      <c r="NK44" s="140"/>
      <c r="NL44" s="141"/>
      <c r="NM44" s="151"/>
      <c r="NN44" s="141"/>
      <c r="NO44" s="150"/>
      <c r="NP44" s="151"/>
      <c r="NQ44" s="151"/>
      <c r="NR44" s="151"/>
      <c r="NS44" s="151"/>
      <c r="NT44" s="142"/>
      <c r="NU44" s="140"/>
      <c r="NV44" s="141"/>
      <c r="NW44" s="151"/>
      <c r="NX44" s="141"/>
      <c r="NY44" s="150"/>
      <c r="NZ44" s="151"/>
      <c r="OA44" s="151"/>
      <c r="OB44" s="151"/>
      <c r="OC44" s="151"/>
      <c r="OD44" s="142"/>
      <c r="OE44" s="140"/>
      <c r="OF44" s="141"/>
      <c r="OG44" s="151"/>
      <c r="OH44" s="141"/>
      <c r="OI44" s="150"/>
      <c r="OJ44" s="151"/>
      <c r="OK44" s="151"/>
      <c r="OL44" s="151"/>
      <c r="OM44" s="151"/>
      <c r="ON44" s="142"/>
      <c r="OO44" s="140"/>
      <c r="OP44" s="141"/>
      <c r="OQ44" s="151"/>
      <c r="OR44" s="141"/>
      <c r="OS44" s="150"/>
      <c r="OT44" s="151"/>
      <c r="OU44" s="151"/>
      <c r="OV44" s="151"/>
      <c r="OW44" s="151"/>
      <c r="OX44" s="142"/>
      <c r="OY44" s="140"/>
      <c r="OZ44" s="141"/>
      <c r="PA44" s="151"/>
      <c r="PB44" s="141"/>
      <c r="PC44" s="150"/>
      <c r="PD44" s="151"/>
      <c r="PE44" s="151"/>
      <c r="PF44" s="151"/>
      <c r="PG44" s="151"/>
      <c r="PH44" s="142"/>
      <c r="PI44" s="140"/>
      <c r="PJ44" s="141"/>
      <c r="PK44" s="151"/>
      <c r="PL44" s="141"/>
      <c r="PM44" s="150"/>
      <c r="PN44" s="151"/>
      <c r="PO44" s="151"/>
      <c r="PP44" s="151"/>
      <c r="PQ44" s="151"/>
      <c r="PR44" s="142"/>
      <c r="PS44" s="140"/>
      <c r="PT44" s="141"/>
      <c r="PU44" s="151"/>
      <c r="PV44" s="141"/>
      <c r="PW44" s="150"/>
      <c r="PX44" s="151"/>
      <c r="PY44" s="151"/>
      <c r="PZ44" s="151"/>
      <c r="QA44" s="151"/>
      <c r="QB44" s="142"/>
      <c r="QC44" s="140"/>
      <c r="QD44" s="141"/>
      <c r="QE44" s="151"/>
      <c r="QF44" s="141"/>
      <c r="QG44" s="150"/>
      <c r="QH44" s="151"/>
      <c r="QI44" s="151"/>
      <c r="QJ44" s="151"/>
      <c r="QK44" s="151"/>
      <c r="QL44" s="142"/>
      <c r="QM44" s="140"/>
      <c r="QN44" s="141"/>
      <c r="QO44" s="151"/>
      <c r="QP44" s="141"/>
      <c r="QQ44" s="150"/>
      <c r="QR44" s="151"/>
      <c r="QS44" s="151"/>
      <c r="QT44" s="151"/>
      <c r="QU44" s="151"/>
      <c r="QV44" s="142"/>
      <c r="QW44" s="140"/>
    </row>
    <row r="45" spans="1:465" s="134" customFormat="1" x14ac:dyDescent="0.25">
      <c r="A45" s="146"/>
      <c r="B45" s="144">
        <f t="shared" si="37"/>
        <v>56</v>
      </c>
      <c r="C45" s="144">
        <v>0.1</v>
      </c>
      <c r="D45" s="144">
        <f t="shared" si="38"/>
        <v>3.700000000000002</v>
      </c>
      <c r="E45" s="145">
        <v>91.4</v>
      </c>
      <c r="F45" s="148">
        <v>65</v>
      </c>
      <c r="G45" s="148">
        <f t="shared" si="39"/>
        <v>59.410000000000004</v>
      </c>
      <c r="H45" s="146">
        <v>125</v>
      </c>
      <c r="I45" s="152">
        <f t="shared" si="40"/>
        <v>2.1040228917690622</v>
      </c>
      <c r="J45" s="148">
        <f t="shared" si="44"/>
        <v>6.3980000000000006</v>
      </c>
      <c r="K45" s="148">
        <f t="shared" si="102"/>
        <v>230.33500000000001</v>
      </c>
      <c r="L45" s="148">
        <f t="shared" si="103"/>
        <v>6.1612740000000006</v>
      </c>
      <c r="M45" s="148">
        <f t="shared" si="104"/>
        <v>225.75280700000002</v>
      </c>
      <c r="N45" s="147">
        <v>1942</v>
      </c>
      <c r="O45" s="145">
        <v>91.4</v>
      </c>
      <c r="P45" s="148">
        <v>65</v>
      </c>
      <c r="Q45" s="148">
        <f t="shared" si="166"/>
        <v>59.410000000000004</v>
      </c>
      <c r="R45" s="146">
        <v>125</v>
      </c>
      <c r="S45" s="152">
        <f t="shared" si="42"/>
        <v>2.1040228917690622</v>
      </c>
      <c r="T45" s="148">
        <f t="shared" si="45"/>
        <v>6.3980000000000006</v>
      </c>
      <c r="U45" s="148">
        <f t="shared" si="105"/>
        <v>230.33500000000001</v>
      </c>
      <c r="V45" s="148">
        <f t="shared" si="106"/>
        <v>6.1612740000000006</v>
      </c>
      <c r="W45" s="148">
        <f t="shared" si="107"/>
        <v>225.75280700000002</v>
      </c>
      <c r="X45" s="147">
        <v>1942</v>
      </c>
      <c r="Y45" s="145">
        <v>89.9</v>
      </c>
      <c r="Z45" s="146">
        <v>66</v>
      </c>
      <c r="AA45" s="148">
        <f t="shared" si="46"/>
        <v>59.334000000000003</v>
      </c>
      <c r="AB45" s="146">
        <v>125</v>
      </c>
      <c r="AC45" s="152">
        <f t="shared" si="47"/>
        <v>2.1067179020460443</v>
      </c>
      <c r="AD45" s="148">
        <f t="shared" si="48"/>
        <v>6.2930000000000001</v>
      </c>
      <c r="AE45" s="148">
        <f t="shared" si="108"/>
        <v>228.29800000000006</v>
      </c>
      <c r="AF45" s="148">
        <f t="shared" si="109"/>
        <v>6.0601589999999996</v>
      </c>
      <c r="AG45" s="148">
        <f t="shared" si="110"/>
        <v>223.76942700000004</v>
      </c>
      <c r="AH45" s="147">
        <v>1986</v>
      </c>
      <c r="AI45" s="145">
        <v>88.3</v>
      </c>
      <c r="AJ45" s="146">
        <v>64.3</v>
      </c>
      <c r="AK45" s="148">
        <f t="shared" si="49"/>
        <v>56.776899999999998</v>
      </c>
      <c r="AL45" s="146">
        <v>125</v>
      </c>
      <c r="AM45" s="152">
        <f t="shared" si="50"/>
        <v>2.2015995942011628</v>
      </c>
      <c r="AN45" s="148">
        <f t="shared" si="51"/>
        <v>6.181</v>
      </c>
      <c r="AO45" s="148">
        <f t="shared" si="111"/>
        <v>233.93299999999999</v>
      </c>
      <c r="AP45" s="148">
        <f t="shared" si="112"/>
        <v>5.9523029999999997</v>
      </c>
      <c r="AQ45" s="148">
        <f t="shared" si="113"/>
        <v>229.41995299999999</v>
      </c>
      <c r="AR45" s="149">
        <v>1967</v>
      </c>
      <c r="AS45" s="145">
        <v>88.6</v>
      </c>
      <c r="AT45" s="146">
        <v>63.8</v>
      </c>
      <c r="AU45" s="148">
        <f t="shared" si="52"/>
        <v>56.526799999999994</v>
      </c>
      <c r="AV45" s="146">
        <v>125</v>
      </c>
      <c r="AW45" s="152">
        <f t="shared" si="53"/>
        <v>2.2113404615155998</v>
      </c>
      <c r="AX45" s="148">
        <f t="shared" si="54"/>
        <v>6.2019999999999991</v>
      </c>
      <c r="AY45" s="148">
        <f t="shared" si="114"/>
        <v>233.583</v>
      </c>
      <c r="AZ45" s="148">
        <f t="shared" si="115"/>
        <v>5.9725259999999993</v>
      </c>
      <c r="BA45" s="148">
        <f t="shared" si="116"/>
        <v>229.06727200000003</v>
      </c>
      <c r="BB45" s="149">
        <v>1967</v>
      </c>
      <c r="BC45" s="145">
        <v>86.5</v>
      </c>
      <c r="BD45" s="146">
        <v>63.600000381469727</v>
      </c>
      <c r="BE45" s="148">
        <f t="shared" si="55"/>
        <v>55.01400032997131</v>
      </c>
      <c r="BF45" s="146">
        <v>125</v>
      </c>
      <c r="BG45" s="152">
        <f t="shared" si="56"/>
        <v>2.2721488939225662</v>
      </c>
      <c r="BH45" s="148">
        <f t="shared" si="57"/>
        <v>6.0549999999999997</v>
      </c>
      <c r="BI45" s="148">
        <f t="shared" si="117"/>
        <v>234.465</v>
      </c>
      <c r="BJ45" s="148">
        <f t="shared" si="118"/>
        <v>5.830965</v>
      </c>
      <c r="BK45" s="148">
        <f t="shared" si="119"/>
        <v>230.014645</v>
      </c>
      <c r="BL45" s="147">
        <v>1959.9999785423279</v>
      </c>
      <c r="BM45" s="145">
        <v>88</v>
      </c>
      <c r="BN45" s="146">
        <v>65</v>
      </c>
      <c r="BO45" s="148">
        <f t="shared" si="58"/>
        <v>57.2</v>
      </c>
      <c r="BP45" s="146">
        <v>125</v>
      </c>
      <c r="BQ45" s="152">
        <f t="shared" si="59"/>
        <v>2.1853146853146854</v>
      </c>
      <c r="BR45" s="148">
        <f t="shared" si="60"/>
        <v>6.16</v>
      </c>
      <c r="BS45" s="148">
        <f t="shared" si="120"/>
        <v>228.61999999999998</v>
      </c>
      <c r="BT45" s="148">
        <f t="shared" si="121"/>
        <v>5.93208</v>
      </c>
      <c r="BU45" s="148">
        <f t="shared" si="122"/>
        <v>224.11872000000005</v>
      </c>
      <c r="BV45" s="149">
        <v>1875</v>
      </c>
      <c r="BW45" s="145">
        <v>85.6</v>
      </c>
      <c r="BX45" s="146">
        <v>64</v>
      </c>
      <c r="BY45" s="148">
        <f t="shared" si="61"/>
        <v>54.783999999999999</v>
      </c>
      <c r="BZ45" s="146">
        <v>125</v>
      </c>
      <c r="CA45" s="152">
        <f t="shared" si="62"/>
        <v>2.2816880841121496</v>
      </c>
      <c r="CB45" s="148">
        <f t="shared" si="63"/>
        <v>5.992</v>
      </c>
      <c r="CC45" s="148">
        <f t="shared" si="123"/>
        <v>232.73599999999993</v>
      </c>
      <c r="CD45" s="148">
        <f t="shared" si="124"/>
        <v>5.7702960000000001</v>
      </c>
      <c r="CE45" s="148">
        <f t="shared" si="125"/>
        <v>228.28118599999993</v>
      </c>
      <c r="CF45" s="147">
        <v>1945</v>
      </c>
      <c r="CG45" s="145">
        <v>90.4</v>
      </c>
      <c r="CH45" s="146">
        <f t="shared" si="165"/>
        <v>61.69999999999996</v>
      </c>
      <c r="CI45" s="148">
        <f t="shared" si="64"/>
        <v>55.776799999999966</v>
      </c>
      <c r="CJ45" s="146">
        <v>125</v>
      </c>
      <c r="CK45" s="152">
        <f t="shared" si="65"/>
        <v>2.2410751423530946</v>
      </c>
      <c r="CL45" s="148">
        <f t="shared" si="66"/>
        <v>6.3280000000000003</v>
      </c>
      <c r="CM45" s="148">
        <f t="shared" si="126"/>
        <v>240.55499999999998</v>
      </c>
      <c r="CN45" s="148">
        <f t="shared" si="127"/>
        <v>6.0938639999999999</v>
      </c>
      <c r="CO45" s="148">
        <f t="shared" si="128"/>
        <v>235.96849500000008</v>
      </c>
      <c r="CP45" s="147">
        <v>1960</v>
      </c>
      <c r="CQ45" s="145">
        <v>88.9</v>
      </c>
      <c r="CR45" s="146">
        <v>64.2</v>
      </c>
      <c r="CS45" s="148">
        <f t="shared" si="67"/>
        <v>57.073800000000006</v>
      </c>
      <c r="CT45" s="146">
        <v>115</v>
      </c>
      <c r="CU45" s="152">
        <f t="shared" si="68"/>
        <v>2.0149350490067244</v>
      </c>
      <c r="CV45" s="148">
        <f t="shared" si="69"/>
        <v>6.2229999999999999</v>
      </c>
      <c r="CW45" s="148">
        <f t="shared" si="129"/>
        <v>226.70900000000003</v>
      </c>
      <c r="CX45" s="148">
        <f t="shared" si="130"/>
        <v>5.9927489999999999</v>
      </c>
      <c r="CY45" s="148">
        <f t="shared" si="131"/>
        <v>222.19396499999999</v>
      </c>
      <c r="CZ45" s="147">
        <v>1760</v>
      </c>
      <c r="DA45" s="145">
        <v>90.4</v>
      </c>
      <c r="DB45" s="146">
        <v>62.9</v>
      </c>
      <c r="DC45" s="148">
        <f t="shared" si="70"/>
        <v>56.861600000000003</v>
      </c>
      <c r="DD45" s="134">
        <v>115</v>
      </c>
      <c r="DE45" s="152">
        <f t="shared" si="167"/>
        <v>2.0224545211531155</v>
      </c>
      <c r="DF45" s="148">
        <f t="shared" si="71"/>
        <v>6.3280000000000003</v>
      </c>
      <c r="DG45" s="148">
        <f t="shared" si="132"/>
        <v>228.08100000000005</v>
      </c>
      <c r="DH45" s="148">
        <f t="shared" si="133"/>
        <v>6.0938639999999999</v>
      </c>
      <c r="DI45" s="148">
        <f t="shared" si="134"/>
        <v>223.525372</v>
      </c>
      <c r="DJ45" s="147">
        <v>1693</v>
      </c>
      <c r="DK45" s="145">
        <v>88.9</v>
      </c>
      <c r="DL45" s="146">
        <v>64.2</v>
      </c>
      <c r="DM45" s="148">
        <f t="shared" si="72"/>
        <v>57.073800000000006</v>
      </c>
      <c r="DN45" s="146">
        <v>115</v>
      </c>
      <c r="DO45" s="152">
        <f t="shared" si="73"/>
        <v>2.0149350490067244</v>
      </c>
      <c r="DP45" s="148">
        <f t="shared" si="74"/>
        <v>6.2229999999999999</v>
      </c>
      <c r="DQ45" s="148">
        <f t="shared" si="135"/>
        <v>226.70900000000003</v>
      </c>
      <c r="DR45" s="148">
        <f t="shared" si="136"/>
        <v>5.9927489999999999</v>
      </c>
      <c r="DS45" s="148">
        <f t="shared" si="137"/>
        <v>222.19396499999999</v>
      </c>
      <c r="DT45" s="147">
        <v>1760</v>
      </c>
      <c r="DU45" s="145">
        <v>91</v>
      </c>
      <c r="DV45" s="146">
        <v>64.400000000000006</v>
      </c>
      <c r="DW45" s="148">
        <f t="shared" si="75"/>
        <v>58.604000000000006</v>
      </c>
      <c r="DX45" s="146">
        <v>115</v>
      </c>
      <c r="DY45" s="152">
        <f t="shared" si="76"/>
        <v>1.9623233908948192</v>
      </c>
      <c r="DZ45" s="148">
        <f t="shared" si="77"/>
        <v>6.37</v>
      </c>
      <c r="EA45" s="148">
        <f t="shared" si="138"/>
        <v>238.28000000000011</v>
      </c>
      <c r="EB45" s="148">
        <f t="shared" si="139"/>
        <v>6.1343100000000002</v>
      </c>
      <c r="EC45" s="148">
        <f t="shared" si="140"/>
        <v>233.68898000000004</v>
      </c>
      <c r="ED45" s="149">
        <v>1693</v>
      </c>
      <c r="EE45" s="145">
        <v>92.65</v>
      </c>
      <c r="EF45" s="146">
        <v>64.2</v>
      </c>
      <c r="EG45" s="148">
        <f t="shared" si="78"/>
        <v>59.481300000000012</v>
      </c>
      <c r="EH45" s="146">
        <v>115</v>
      </c>
      <c r="EI45" s="152">
        <f t="shared" si="79"/>
        <v>1.9333807431915573</v>
      </c>
      <c r="EJ45" s="148">
        <f t="shared" si="80"/>
        <v>6.4855000000000009</v>
      </c>
      <c r="EK45" s="148">
        <f t="shared" si="141"/>
        <v>239.34050000000002</v>
      </c>
      <c r="EL45" s="148">
        <f t="shared" si="142"/>
        <v>6.2455365000000009</v>
      </c>
      <c r="EM45" s="148">
        <f t="shared" si="143"/>
        <v>234.65862000000004</v>
      </c>
      <c r="EN45" s="147">
        <v>1665</v>
      </c>
      <c r="EO45" s="145">
        <v>90.4</v>
      </c>
      <c r="EP45" s="146">
        <v>63.3</v>
      </c>
      <c r="EQ45" s="148">
        <f t="shared" si="81"/>
        <v>57.223199999999999</v>
      </c>
      <c r="ER45" s="146">
        <v>115</v>
      </c>
      <c r="ES45" s="152">
        <f t="shared" si="82"/>
        <v>2.0096743977966978</v>
      </c>
      <c r="ET45" s="148">
        <f t="shared" si="83"/>
        <v>6.3280000000000003</v>
      </c>
      <c r="EU45" s="148">
        <f t="shared" si="144"/>
        <v>237.39100000000002</v>
      </c>
      <c r="EV45" s="148">
        <f t="shared" si="145"/>
        <v>6.0938639999999999</v>
      </c>
      <c r="EW45" s="148">
        <f t="shared" si="146"/>
        <v>232.80993400000006</v>
      </c>
      <c r="EX45" s="149">
        <v>1718</v>
      </c>
      <c r="EY45" s="145"/>
      <c r="EZ45" s="146"/>
      <c r="FA45" s="148">
        <f t="shared" si="84"/>
        <v>0</v>
      </c>
      <c r="FB45" s="146"/>
      <c r="FC45" s="152" t="e">
        <f t="shared" si="85"/>
        <v>#DIV/0!</v>
      </c>
      <c r="FD45" s="148">
        <f t="shared" si="86"/>
        <v>0</v>
      </c>
      <c r="FE45" s="148">
        <f t="shared" si="147"/>
        <v>0</v>
      </c>
      <c r="FF45" s="148">
        <f t="shared" si="148"/>
        <v>0</v>
      </c>
      <c r="FG45" s="148">
        <f t="shared" si="149"/>
        <v>0</v>
      </c>
      <c r="FH45" s="147"/>
      <c r="FI45" s="145"/>
      <c r="FJ45" s="146"/>
      <c r="FK45" s="148">
        <f t="shared" si="87"/>
        <v>0</v>
      </c>
      <c r="FL45" s="146">
        <v>120</v>
      </c>
      <c r="FM45" s="152" t="e">
        <f t="shared" si="88"/>
        <v>#DIV/0!</v>
      </c>
      <c r="FN45" s="148">
        <f t="shared" si="89"/>
        <v>0</v>
      </c>
      <c r="FO45" s="148">
        <f t="shared" si="150"/>
        <v>0</v>
      </c>
      <c r="FP45" s="148">
        <f t="shared" si="151"/>
        <v>0</v>
      </c>
      <c r="FQ45" s="148">
        <f t="shared" si="152"/>
        <v>0</v>
      </c>
      <c r="FR45" s="147"/>
      <c r="FS45" s="145"/>
      <c r="FT45" s="146"/>
      <c r="FU45" s="148">
        <f t="shared" si="90"/>
        <v>0</v>
      </c>
      <c r="FV45" s="146"/>
      <c r="FW45" s="152" t="e">
        <f t="shared" si="91"/>
        <v>#DIV/0!</v>
      </c>
      <c r="FX45" s="148">
        <f t="shared" si="92"/>
        <v>0</v>
      </c>
      <c r="FY45" s="148">
        <f t="shared" si="153"/>
        <v>0</v>
      </c>
      <c r="FZ45" s="148">
        <f t="shared" si="154"/>
        <v>0</v>
      </c>
      <c r="GA45" s="148">
        <f t="shared" si="155"/>
        <v>0</v>
      </c>
      <c r="GB45" s="147"/>
      <c r="GC45" s="145"/>
      <c r="GD45" s="146"/>
      <c r="GE45" s="148">
        <f t="shared" si="93"/>
        <v>0</v>
      </c>
      <c r="GF45" s="146"/>
      <c r="GG45" s="152" t="e">
        <f t="shared" si="94"/>
        <v>#DIV/0!</v>
      </c>
      <c r="GH45" s="148">
        <f t="shared" si="95"/>
        <v>0</v>
      </c>
      <c r="GI45" s="148">
        <f t="shared" si="156"/>
        <v>0</v>
      </c>
      <c r="GJ45" s="148">
        <f t="shared" si="157"/>
        <v>0</v>
      </c>
      <c r="GK45" s="148">
        <f t="shared" si="158"/>
        <v>0</v>
      </c>
      <c r="GL45" s="147"/>
      <c r="GM45" s="145"/>
      <c r="GN45" s="146"/>
      <c r="GO45" s="148">
        <f t="shared" si="96"/>
        <v>0</v>
      </c>
      <c r="GP45" s="146"/>
      <c r="GQ45" s="152" t="e">
        <f t="shared" si="97"/>
        <v>#DIV/0!</v>
      </c>
      <c r="GR45" s="148">
        <f t="shared" si="98"/>
        <v>0</v>
      </c>
      <c r="GS45" s="148">
        <f t="shared" si="159"/>
        <v>0</v>
      </c>
      <c r="GT45" s="148">
        <f t="shared" si="160"/>
        <v>0</v>
      </c>
      <c r="GU45" s="148">
        <f t="shared" si="161"/>
        <v>0</v>
      </c>
      <c r="GV45" s="147"/>
      <c r="GW45" s="145"/>
      <c r="GX45" s="146"/>
      <c r="GY45" s="148">
        <f t="shared" si="99"/>
        <v>0</v>
      </c>
      <c r="GZ45" s="146"/>
      <c r="HA45" s="152" t="e">
        <f t="shared" si="100"/>
        <v>#DIV/0!</v>
      </c>
      <c r="HB45" s="148">
        <f t="shared" si="101"/>
        <v>0</v>
      </c>
      <c r="HC45" s="148">
        <f t="shared" si="162"/>
        <v>0</v>
      </c>
      <c r="HD45" s="148">
        <f t="shared" si="163"/>
        <v>0</v>
      </c>
      <c r="HE45" s="148">
        <f t="shared" si="164"/>
        <v>0</v>
      </c>
      <c r="HF45" s="147"/>
      <c r="HG45" s="145"/>
      <c r="HH45" s="146"/>
      <c r="HI45" s="148"/>
      <c r="HJ45" s="146"/>
      <c r="HK45" s="152"/>
      <c r="HL45" s="148"/>
      <c r="HM45" s="148"/>
      <c r="HN45" s="148"/>
      <c r="HO45" s="148"/>
      <c r="HP45" s="147"/>
      <c r="HQ45" s="145"/>
      <c r="HR45" s="146"/>
      <c r="HS45" s="148"/>
      <c r="HT45" s="146"/>
      <c r="HU45" s="152"/>
      <c r="HV45" s="148"/>
      <c r="HW45" s="148"/>
      <c r="HX45" s="148"/>
      <c r="HY45" s="148"/>
      <c r="HZ45" s="147"/>
      <c r="IA45" s="145"/>
      <c r="IB45" s="146"/>
      <c r="IC45" s="148"/>
      <c r="ID45" s="146"/>
      <c r="IE45" s="152"/>
      <c r="IF45" s="148"/>
      <c r="IG45" s="148"/>
      <c r="IH45" s="148"/>
      <c r="II45" s="148"/>
      <c r="IJ45" s="147"/>
      <c r="IK45" s="145"/>
      <c r="IL45" s="146"/>
      <c r="IM45" s="148"/>
      <c r="IN45" s="146"/>
      <c r="IO45" s="152"/>
      <c r="IP45" s="148"/>
      <c r="IQ45" s="148"/>
      <c r="IR45" s="148"/>
      <c r="IS45" s="148"/>
      <c r="IT45" s="147"/>
      <c r="IU45" s="145"/>
      <c r="IV45" s="146"/>
      <c r="IW45" s="148"/>
      <c r="IX45" s="146"/>
      <c r="IY45" s="152"/>
      <c r="IZ45" s="148"/>
      <c r="JA45" s="148"/>
      <c r="JB45" s="148"/>
      <c r="JC45" s="148"/>
      <c r="JD45" s="147"/>
      <c r="JE45" s="145"/>
      <c r="JF45" s="146"/>
      <c r="JG45" s="148"/>
      <c r="JH45" s="146"/>
      <c r="JI45" s="152"/>
      <c r="JJ45" s="148"/>
      <c r="JK45" s="148"/>
      <c r="JL45" s="148"/>
      <c r="JM45" s="148"/>
      <c r="JN45" s="147"/>
      <c r="JO45" s="145"/>
      <c r="JP45" s="146"/>
      <c r="JQ45" s="148"/>
      <c r="JR45" s="146"/>
      <c r="JS45" s="152"/>
      <c r="JT45" s="148"/>
      <c r="JU45" s="148"/>
      <c r="JV45" s="148"/>
      <c r="JW45" s="148"/>
      <c r="JX45" s="147"/>
      <c r="JY45" s="145"/>
      <c r="JZ45" s="146"/>
      <c r="KA45" s="148"/>
      <c r="KB45" s="146"/>
      <c r="KC45" s="152"/>
      <c r="KD45" s="148"/>
      <c r="KE45" s="148"/>
      <c r="KF45" s="148"/>
      <c r="KG45" s="148"/>
      <c r="KH45" s="147"/>
      <c r="KI45" s="145"/>
      <c r="KJ45" s="146"/>
      <c r="KK45" s="148"/>
      <c r="KL45" s="146"/>
      <c r="KM45" s="152"/>
      <c r="KN45" s="148"/>
      <c r="KO45" s="148"/>
      <c r="KP45" s="148"/>
      <c r="KQ45" s="148"/>
      <c r="KR45" s="147"/>
      <c r="KS45" s="145"/>
      <c r="KT45" s="146"/>
      <c r="KU45" s="148"/>
      <c r="KV45" s="146"/>
      <c r="KW45" s="152"/>
      <c r="KX45" s="148"/>
      <c r="KY45" s="148"/>
      <c r="KZ45" s="148"/>
      <c r="LA45" s="148"/>
      <c r="LB45" s="147"/>
      <c r="LC45" s="145"/>
      <c r="LD45" s="146"/>
      <c r="LE45" s="148"/>
      <c r="LF45" s="146"/>
      <c r="LG45" s="152"/>
      <c r="LH45" s="148"/>
      <c r="LI45" s="148"/>
      <c r="LJ45" s="148"/>
      <c r="LK45" s="148"/>
      <c r="LL45" s="147"/>
      <c r="LM45" s="145"/>
      <c r="LN45" s="146"/>
      <c r="LO45" s="148"/>
      <c r="LP45" s="146"/>
      <c r="LQ45" s="152"/>
      <c r="LR45" s="148"/>
      <c r="LS45" s="148"/>
      <c r="LT45" s="148"/>
      <c r="LU45" s="148"/>
      <c r="LV45" s="147"/>
      <c r="LW45" s="145"/>
      <c r="LX45" s="146"/>
      <c r="LY45" s="148"/>
      <c r="LZ45" s="146"/>
      <c r="MA45" s="152"/>
      <c r="MB45" s="148"/>
      <c r="MC45" s="148"/>
      <c r="MD45" s="148"/>
      <c r="ME45" s="148"/>
      <c r="MF45" s="147"/>
      <c r="MG45" s="145"/>
      <c r="MH45" s="146"/>
      <c r="MI45" s="148"/>
      <c r="MJ45" s="146"/>
      <c r="MK45" s="152"/>
      <c r="ML45" s="148"/>
      <c r="MM45" s="148"/>
      <c r="MN45" s="148"/>
      <c r="MO45" s="148"/>
      <c r="MP45" s="147"/>
      <c r="MQ45" s="145"/>
      <c r="MR45" s="146"/>
      <c r="MS45" s="148"/>
      <c r="MT45" s="146"/>
      <c r="MU45" s="152"/>
      <c r="MV45" s="148"/>
      <c r="MW45" s="148"/>
      <c r="MX45" s="148"/>
      <c r="MY45" s="148"/>
      <c r="MZ45" s="147"/>
      <c r="NA45" s="145"/>
      <c r="NB45" s="146"/>
      <c r="NC45" s="148"/>
      <c r="ND45" s="146"/>
      <c r="NE45" s="152"/>
      <c r="NF45" s="148"/>
      <c r="NG45" s="148"/>
      <c r="NH45" s="148"/>
      <c r="NI45" s="148"/>
      <c r="NJ45" s="147"/>
      <c r="NK45" s="145"/>
      <c r="NL45" s="146"/>
      <c r="NM45" s="148"/>
      <c r="NN45" s="146"/>
      <c r="NO45" s="152"/>
      <c r="NP45" s="148"/>
      <c r="NQ45" s="148"/>
      <c r="NR45" s="148"/>
      <c r="NS45" s="148"/>
      <c r="NT45" s="147"/>
      <c r="NU45" s="145"/>
      <c r="NV45" s="146"/>
      <c r="NW45" s="148"/>
      <c r="NX45" s="146"/>
      <c r="NY45" s="152"/>
      <c r="NZ45" s="148"/>
      <c r="OA45" s="148"/>
      <c r="OB45" s="148"/>
      <c r="OC45" s="148"/>
      <c r="OD45" s="147"/>
      <c r="OE45" s="145"/>
      <c r="OF45" s="146"/>
      <c r="OG45" s="148"/>
      <c r="OH45" s="146"/>
      <c r="OI45" s="152"/>
      <c r="OJ45" s="148"/>
      <c r="OK45" s="148"/>
      <c r="OL45" s="148"/>
      <c r="OM45" s="148"/>
      <c r="ON45" s="147"/>
      <c r="OO45" s="145"/>
      <c r="OP45" s="146"/>
      <c r="OQ45" s="148"/>
      <c r="OR45" s="146"/>
      <c r="OS45" s="152"/>
      <c r="OT45" s="148"/>
      <c r="OU45" s="148"/>
      <c r="OV45" s="148"/>
      <c r="OW45" s="148"/>
      <c r="OX45" s="147"/>
      <c r="OY45" s="145"/>
      <c r="OZ45" s="146"/>
      <c r="PA45" s="148"/>
      <c r="PB45" s="146"/>
      <c r="PC45" s="152"/>
      <c r="PD45" s="148"/>
      <c r="PE45" s="148"/>
      <c r="PF45" s="148"/>
      <c r="PG45" s="148"/>
      <c r="PH45" s="147"/>
      <c r="PI45" s="145"/>
      <c r="PJ45" s="146"/>
      <c r="PK45" s="148"/>
      <c r="PL45" s="146"/>
      <c r="PM45" s="152"/>
      <c r="PN45" s="148"/>
      <c r="PO45" s="148"/>
      <c r="PP45" s="148"/>
      <c r="PQ45" s="148"/>
      <c r="PR45" s="147"/>
      <c r="PS45" s="145"/>
      <c r="PT45" s="146"/>
      <c r="PU45" s="148"/>
      <c r="PV45" s="146"/>
      <c r="PW45" s="152"/>
      <c r="PX45" s="148"/>
      <c r="PY45" s="148"/>
      <c r="PZ45" s="148"/>
      <c r="QA45" s="148"/>
      <c r="QB45" s="147"/>
      <c r="QC45" s="145"/>
      <c r="QD45" s="146"/>
      <c r="QE45" s="148"/>
      <c r="QF45" s="146"/>
      <c r="QG45" s="152"/>
      <c r="QH45" s="148"/>
      <c r="QI45" s="148"/>
      <c r="QJ45" s="148"/>
      <c r="QK45" s="148"/>
      <c r="QL45" s="147"/>
      <c r="QM45" s="145"/>
      <c r="QN45" s="146"/>
      <c r="QO45" s="148"/>
      <c r="QP45" s="146"/>
      <c r="QQ45" s="152"/>
      <c r="QR45" s="148"/>
      <c r="QS45" s="148"/>
      <c r="QT45" s="148"/>
      <c r="QU45" s="148"/>
      <c r="QV45" s="147"/>
      <c r="QW45" s="145"/>
    </row>
    <row r="46" spans="1:465" s="138" customFormat="1" x14ac:dyDescent="0.25">
      <c r="A46" s="141"/>
      <c r="B46" s="139">
        <f t="shared" si="37"/>
        <v>57</v>
      </c>
      <c r="C46" s="139">
        <v>0.1</v>
      </c>
      <c r="D46" s="139">
        <f t="shared" si="38"/>
        <v>3.800000000000002</v>
      </c>
      <c r="E46" s="140">
        <v>91.1</v>
      </c>
      <c r="F46" s="151">
        <v>65.099999999999994</v>
      </c>
      <c r="G46" s="151">
        <f t="shared" si="39"/>
        <v>59.306099999999986</v>
      </c>
      <c r="H46" s="141">
        <v>125</v>
      </c>
      <c r="I46" s="150">
        <f t="shared" si="40"/>
        <v>2.1077089877769746</v>
      </c>
      <c r="J46" s="151">
        <f t="shared" si="44"/>
        <v>6.3769999999999998</v>
      </c>
      <c r="K46" s="151">
        <f t="shared" si="102"/>
        <v>236.71200000000002</v>
      </c>
      <c r="L46" s="151">
        <f t="shared" si="103"/>
        <v>6.1346740000000004</v>
      </c>
      <c r="M46" s="151">
        <f t="shared" si="104"/>
        <v>231.88748100000001</v>
      </c>
      <c r="N46" s="142">
        <v>1945</v>
      </c>
      <c r="O46" s="140">
        <v>91.1</v>
      </c>
      <c r="P46" s="151">
        <v>65.099999999999994</v>
      </c>
      <c r="Q46" s="151">
        <f t="shared" si="166"/>
        <v>59.306099999999986</v>
      </c>
      <c r="R46" s="141">
        <v>125</v>
      </c>
      <c r="S46" s="150">
        <f t="shared" si="42"/>
        <v>2.1077089877769746</v>
      </c>
      <c r="T46" s="151">
        <f t="shared" si="45"/>
        <v>6.3769999999999998</v>
      </c>
      <c r="U46" s="151">
        <f t="shared" si="105"/>
        <v>236.71200000000002</v>
      </c>
      <c r="V46" s="151">
        <f t="shared" si="106"/>
        <v>6.1346740000000004</v>
      </c>
      <c r="W46" s="151">
        <f t="shared" si="107"/>
        <v>231.88748100000001</v>
      </c>
      <c r="X46" s="142">
        <v>1945</v>
      </c>
      <c r="Y46" s="140">
        <v>89.6</v>
      </c>
      <c r="Z46" s="141">
        <v>66.099999999999994</v>
      </c>
      <c r="AA46" s="151">
        <f t="shared" si="46"/>
        <v>59.225599999999986</v>
      </c>
      <c r="AB46" s="141">
        <v>125</v>
      </c>
      <c r="AC46" s="150">
        <f t="shared" si="47"/>
        <v>2.110573805921764</v>
      </c>
      <c r="AD46" s="151">
        <f t="shared" si="48"/>
        <v>6.2719999999999994</v>
      </c>
      <c r="AE46" s="151">
        <f t="shared" si="108"/>
        <v>234.57000000000005</v>
      </c>
      <c r="AF46" s="151">
        <f t="shared" si="109"/>
        <v>6.0336639999999999</v>
      </c>
      <c r="AG46" s="151">
        <f t="shared" si="110"/>
        <v>229.80309100000002</v>
      </c>
      <c r="AH46" s="142">
        <v>1990</v>
      </c>
      <c r="AI46" s="140">
        <v>87.9</v>
      </c>
      <c r="AJ46" s="141">
        <v>64.3</v>
      </c>
      <c r="AK46" s="151">
        <f t="shared" si="49"/>
        <v>56.5197</v>
      </c>
      <c r="AL46" s="141">
        <v>125</v>
      </c>
      <c r="AM46" s="150">
        <f t="shared" si="50"/>
        <v>2.2116182499199395</v>
      </c>
      <c r="AN46" s="151">
        <f t="shared" si="51"/>
        <v>6.1530000000000005</v>
      </c>
      <c r="AO46" s="151">
        <f t="shared" si="111"/>
        <v>240.08599999999998</v>
      </c>
      <c r="AP46" s="151">
        <f t="shared" si="112"/>
        <v>5.9191860000000007</v>
      </c>
      <c r="AQ46" s="151">
        <f t="shared" si="113"/>
        <v>235.33913899999999</v>
      </c>
      <c r="AR46" s="143">
        <v>1969</v>
      </c>
      <c r="AS46" s="140">
        <v>88.2</v>
      </c>
      <c r="AT46" s="141">
        <v>63.8</v>
      </c>
      <c r="AU46" s="151">
        <f t="shared" si="52"/>
        <v>56.271599999999999</v>
      </c>
      <c r="AV46" s="141">
        <v>125</v>
      </c>
      <c r="AW46" s="150">
        <f t="shared" si="53"/>
        <v>2.221369216443108</v>
      </c>
      <c r="AX46" s="151">
        <f t="shared" si="54"/>
        <v>6.1740000000000004</v>
      </c>
      <c r="AY46" s="151">
        <f t="shared" si="114"/>
        <v>239.75700000000001</v>
      </c>
      <c r="AZ46" s="151">
        <f t="shared" si="115"/>
        <v>5.939388000000001</v>
      </c>
      <c r="BA46" s="151">
        <f t="shared" si="116"/>
        <v>235.00666000000004</v>
      </c>
      <c r="BB46" s="143">
        <v>1969</v>
      </c>
      <c r="BC46" s="140">
        <v>86</v>
      </c>
      <c r="BD46" s="141">
        <v>63.600000381469727</v>
      </c>
      <c r="BE46" s="151">
        <f t="shared" si="55"/>
        <v>54.696000328063967</v>
      </c>
      <c r="BF46" s="141">
        <v>125</v>
      </c>
      <c r="BG46" s="150">
        <f t="shared" si="56"/>
        <v>2.285359061910488</v>
      </c>
      <c r="BH46" s="151">
        <f t="shared" si="57"/>
        <v>6.02</v>
      </c>
      <c r="BI46" s="151">
        <f t="shared" si="117"/>
        <v>240.48500000000001</v>
      </c>
      <c r="BJ46" s="151">
        <f t="shared" si="118"/>
        <v>5.7912400000000002</v>
      </c>
      <c r="BK46" s="151">
        <f t="shared" si="119"/>
        <v>235.80588499999999</v>
      </c>
      <c r="BL46" s="142">
        <v>1959.9999785423279</v>
      </c>
      <c r="BM46" s="140">
        <v>87</v>
      </c>
      <c r="BN46" s="141">
        <v>65.099999999999994</v>
      </c>
      <c r="BO46" s="151">
        <f t="shared" si="58"/>
        <v>56.636999999999993</v>
      </c>
      <c r="BP46" s="141">
        <v>125</v>
      </c>
      <c r="BQ46" s="150">
        <f t="shared" si="59"/>
        <v>2.2070378021434753</v>
      </c>
      <c r="BR46" s="151">
        <f t="shared" si="60"/>
        <v>6.09</v>
      </c>
      <c r="BS46" s="151">
        <f t="shared" si="120"/>
        <v>234.70999999999998</v>
      </c>
      <c r="BT46" s="151">
        <f t="shared" si="121"/>
        <v>5.8585799999999999</v>
      </c>
      <c r="BU46" s="151">
        <f t="shared" si="122"/>
        <v>229.97730000000004</v>
      </c>
      <c r="BV46" s="143">
        <v>1875</v>
      </c>
      <c r="BW46" s="140">
        <v>85.1</v>
      </c>
      <c r="BX46" s="141">
        <v>64</v>
      </c>
      <c r="BY46" s="151">
        <f t="shared" si="61"/>
        <v>54.463999999999999</v>
      </c>
      <c r="BZ46" s="141">
        <v>125</v>
      </c>
      <c r="CA46" s="150">
        <f t="shared" si="62"/>
        <v>2.2950940070505288</v>
      </c>
      <c r="CB46" s="151">
        <f t="shared" si="63"/>
        <v>5.9569999999999999</v>
      </c>
      <c r="CC46" s="151">
        <f t="shared" si="123"/>
        <v>238.69299999999993</v>
      </c>
      <c r="CD46" s="151">
        <f t="shared" si="124"/>
        <v>5.7306340000000002</v>
      </c>
      <c r="CE46" s="151">
        <f t="shared" si="125"/>
        <v>234.01181999999994</v>
      </c>
      <c r="CF46" s="142">
        <v>1948</v>
      </c>
      <c r="CG46" s="145">
        <v>90</v>
      </c>
      <c r="CH46" s="141">
        <f t="shared" si="165"/>
        <v>61.749999999999957</v>
      </c>
      <c r="CI46" s="151">
        <f t="shared" si="64"/>
        <v>55.57499999999996</v>
      </c>
      <c r="CJ46" s="141">
        <v>125</v>
      </c>
      <c r="CK46" s="150">
        <f t="shared" si="65"/>
        <v>2.2492127755285667</v>
      </c>
      <c r="CL46" s="151">
        <f t="shared" si="66"/>
        <v>6.3</v>
      </c>
      <c r="CM46" s="151">
        <f t="shared" si="126"/>
        <v>246.85499999999999</v>
      </c>
      <c r="CN46" s="151">
        <f t="shared" si="127"/>
        <v>6.0606</v>
      </c>
      <c r="CO46" s="151">
        <f t="shared" si="128"/>
        <v>242.02909500000007</v>
      </c>
      <c r="CP46" s="142">
        <v>1960</v>
      </c>
      <c r="CQ46" s="140">
        <v>88.5</v>
      </c>
      <c r="CR46" s="141">
        <v>64.3</v>
      </c>
      <c r="CS46" s="151">
        <f t="shared" si="67"/>
        <v>56.905499999999996</v>
      </c>
      <c r="CT46" s="141">
        <v>115</v>
      </c>
      <c r="CU46" s="150">
        <f t="shared" si="68"/>
        <v>2.0208942896556574</v>
      </c>
      <c r="CV46" s="151">
        <f t="shared" si="69"/>
        <v>6.1950000000000003</v>
      </c>
      <c r="CW46" s="151">
        <f t="shared" si="129"/>
        <v>232.90400000000002</v>
      </c>
      <c r="CX46" s="151">
        <f t="shared" si="130"/>
        <v>5.9595900000000004</v>
      </c>
      <c r="CY46" s="151">
        <f t="shared" si="131"/>
        <v>228.15355499999998</v>
      </c>
      <c r="CZ46" s="142">
        <v>1761</v>
      </c>
      <c r="DA46" s="140">
        <v>89.9</v>
      </c>
      <c r="DB46" s="141">
        <v>63</v>
      </c>
      <c r="DC46" s="151">
        <f t="shared" si="70"/>
        <v>56.637</v>
      </c>
      <c r="DD46" s="138">
        <v>115</v>
      </c>
      <c r="DE46" s="150">
        <f t="shared" si="167"/>
        <v>2.0304747779719969</v>
      </c>
      <c r="DF46" s="151">
        <f t="shared" si="71"/>
        <v>6.2930000000000001</v>
      </c>
      <c r="DG46" s="151">
        <f t="shared" si="132"/>
        <v>234.37400000000005</v>
      </c>
      <c r="DH46" s="151">
        <f t="shared" si="133"/>
        <v>6.0538660000000002</v>
      </c>
      <c r="DI46" s="151">
        <f t="shared" si="134"/>
        <v>229.579238</v>
      </c>
      <c r="DJ46" s="142">
        <v>1694</v>
      </c>
      <c r="DK46" s="140">
        <v>88.5</v>
      </c>
      <c r="DL46" s="141">
        <v>64.3</v>
      </c>
      <c r="DM46" s="151">
        <f t="shared" si="72"/>
        <v>56.905499999999996</v>
      </c>
      <c r="DN46" s="141">
        <v>115</v>
      </c>
      <c r="DO46" s="150">
        <f t="shared" si="73"/>
        <v>2.0208942896556574</v>
      </c>
      <c r="DP46" s="151">
        <f t="shared" si="74"/>
        <v>6.1950000000000003</v>
      </c>
      <c r="DQ46" s="151">
        <f t="shared" si="135"/>
        <v>232.90400000000002</v>
      </c>
      <c r="DR46" s="151">
        <f t="shared" si="136"/>
        <v>5.9595900000000004</v>
      </c>
      <c r="DS46" s="151">
        <f t="shared" si="137"/>
        <v>228.15355499999998</v>
      </c>
      <c r="DT46" s="142">
        <v>1761</v>
      </c>
      <c r="DU46" s="140">
        <v>90</v>
      </c>
      <c r="DV46" s="141">
        <v>64.5</v>
      </c>
      <c r="DW46" s="151">
        <f t="shared" si="75"/>
        <v>58.050000000000004</v>
      </c>
      <c r="DX46" s="141">
        <v>115</v>
      </c>
      <c r="DY46" s="150">
        <f t="shared" si="76"/>
        <v>1.9810508182601205</v>
      </c>
      <c r="DZ46" s="151">
        <f t="shared" si="77"/>
        <v>6.3</v>
      </c>
      <c r="EA46" s="151">
        <f t="shared" si="138"/>
        <v>244.58000000000013</v>
      </c>
      <c r="EB46" s="151">
        <f t="shared" si="139"/>
        <v>6.0606</v>
      </c>
      <c r="EC46" s="151">
        <f t="shared" si="140"/>
        <v>239.74958000000004</v>
      </c>
      <c r="ED46" s="143">
        <v>1694</v>
      </c>
      <c r="EE46" s="140">
        <v>91.5</v>
      </c>
      <c r="EF46" s="141">
        <v>64.3</v>
      </c>
      <c r="EG46" s="151">
        <f t="shared" si="78"/>
        <v>58.834499999999998</v>
      </c>
      <c r="EH46" s="141">
        <v>115</v>
      </c>
      <c r="EI46" s="150">
        <f t="shared" si="79"/>
        <v>1.9546354604866194</v>
      </c>
      <c r="EJ46" s="151">
        <f t="shared" si="80"/>
        <v>6.4050000000000002</v>
      </c>
      <c r="EK46" s="151">
        <f t="shared" si="141"/>
        <v>245.74550000000002</v>
      </c>
      <c r="EL46" s="151">
        <f t="shared" si="142"/>
        <v>6.1616100000000005</v>
      </c>
      <c r="EM46" s="151">
        <f t="shared" si="143"/>
        <v>240.82023000000004</v>
      </c>
      <c r="EN46" s="142">
        <v>1665</v>
      </c>
      <c r="EO46" s="140">
        <v>90.1</v>
      </c>
      <c r="EP46" s="141">
        <v>63.4</v>
      </c>
      <c r="EQ46" s="151">
        <f t="shared" si="81"/>
        <v>57.123399999999997</v>
      </c>
      <c r="ER46" s="141">
        <v>115</v>
      </c>
      <c r="ES46" s="150">
        <f t="shared" si="82"/>
        <v>2.0131854896592292</v>
      </c>
      <c r="ET46" s="151">
        <f t="shared" si="83"/>
        <v>6.3069999999999995</v>
      </c>
      <c r="EU46" s="151">
        <f t="shared" si="144"/>
        <v>243.69800000000001</v>
      </c>
      <c r="EV46" s="151">
        <f t="shared" si="145"/>
        <v>6.0673339999999998</v>
      </c>
      <c r="EW46" s="151">
        <f t="shared" si="146"/>
        <v>238.87726800000004</v>
      </c>
      <c r="EX46" s="143">
        <v>1719</v>
      </c>
      <c r="EY46" s="140"/>
      <c r="EZ46" s="141"/>
      <c r="FA46" s="151">
        <f t="shared" si="84"/>
        <v>0</v>
      </c>
      <c r="FB46" s="141"/>
      <c r="FC46" s="150" t="e">
        <f t="shared" si="85"/>
        <v>#DIV/0!</v>
      </c>
      <c r="FD46" s="151">
        <f t="shared" si="86"/>
        <v>0</v>
      </c>
      <c r="FE46" s="151">
        <f t="shared" si="147"/>
        <v>0</v>
      </c>
      <c r="FF46" s="151">
        <f t="shared" si="148"/>
        <v>0</v>
      </c>
      <c r="FG46" s="151">
        <f t="shared" si="149"/>
        <v>0</v>
      </c>
      <c r="FH46" s="142"/>
      <c r="FI46" s="140"/>
      <c r="FJ46" s="141"/>
      <c r="FK46" s="151">
        <f t="shared" si="87"/>
        <v>0</v>
      </c>
      <c r="FL46" s="141">
        <v>120</v>
      </c>
      <c r="FM46" s="150" t="e">
        <f t="shared" si="88"/>
        <v>#DIV/0!</v>
      </c>
      <c r="FN46" s="151">
        <f t="shared" si="89"/>
        <v>0</v>
      </c>
      <c r="FO46" s="151">
        <f t="shared" si="150"/>
        <v>0</v>
      </c>
      <c r="FP46" s="151">
        <f t="shared" si="151"/>
        <v>0</v>
      </c>
      <c r="FQ46" s="151">
        <f t="shared" si="152"/>
        <v>0</v>
      </c>
      <c r="FR46" s="142"/>
      <c r="FS46" s="140"/>
      <c r="FT46" s="141"/>
      <c r="FU46" s="151">
        <f t="shared" si="90"/>
        <v>0</v>
      </c>
      <c r="FV46" s="141"/>
      <c r="FW46" s="150" t="e">
        <f t="shared" si="91"/>
        <v>#DIV/0!</v>
      </c>
      <c r="FX46" s="151">
        <f t="shared" si="92"/>
        <v>0</v>
      </c>
      <c r="FY46" s="151">
        <f t="shared" si="153"/>
        <v>0</v>
      </c>
      <c r="FZ46" s="151">
        <f t="shared" si="154"/>
        <v>0</v>
      </c>
      <c r="GA46" s="151">
        <f t="shared" si="155"/>
        <v>0</v>
      </c>
      <c r="GB46" s="142"/>
      <c r="GC46" s="140"/>
      <c r="GD46" s="141"/>
      <c r="GE46" s="151">
        <f t="shared" si="93"/>
        <v>0</v>
      </c>
      <c r="GF46" s="141"/>
      <c r="GG46" s="150" t="e">
        <f t="shared" si="94"/>
        <v>#DIV/0!</v>
      </c>
      <c r="GH46" s="151">
        <f t="shared" si="95"/>
        <v>0</v>
      </c>
      <c r="GI46" s="151">
        <f t="shared" si="156"/>
        <v>0</v>
      </c>
      <c r="GJ46" s="151">
        <f t="shared" si="157"/>
        <v>0</v>
      </c>
      <c r="GK46" s="151">
        <f t="shared" si="158"/>
        <v>0</v>
      </c>
      <c r="GL46" s="142"/>
      <c r="GM46" s="140"/>
      <c r="GN46" s="141"/>
      <c r="GO46" s="151">
        <f t="shared" si="96"/>
        <v>0</v>
      </c>
      <c r="GP46" s="141"/>
      <c r="GQ46" s="150" t="e">
        <f t="shared" si="97"/>
        <v>#DIV/0!</v>
      </c>
      <c r="GR46" s="151">
        <f t="shared" si="98"/>
        <v>0</v>
      </c>
      <c r="GS46" s="151">
        <f t="shared" si="159"/>
        <v>0</v>
      </c>
      <c r="GT46" s="151">
        <f t="shared" si="160"/>
        <v>0</v>
      </c>
      <c r="GU46" s="151">
        <f t="shared" si="161"/>
        <v>0</v>
      </c>
      <c r="GV46" s="142"/>
      <c r="GW46" s="140"/>
      <c r="GX46" s="141"/>
      <c r="GY46" s="151">
        <f t="shared" si="99"/>
        <v>0</v>
      </c>
      <c r="GZ46" s="141"/>
      <c r="HA46" s="150" t="e">
        <f t="shared" si="100"/>
        <v>#DIV/0!</v>
      </c>
      <c r="HB46" s="151">
        <f t="shared" si="101"/>
        <v>0</v>
      </c>
      <c r="HC46" s="151">
        <f t="shared" si="162"/>
        <v>0</v>
      </c>
      <c r="HD46" s="151">
        <f t="shared" si="163"/>
        <v>0</v>
      </c>
      <c r="HE46" s="151">
        <f t="shared" si="164"/>
        <v>0</v>
      </c>
      <c r="HF46" s="142"/>
      <c r="HG46" s="140"/>
      <c r="HH46" s="141"/>
      <c r="HI46" s="151"/>
      <c r="HJ46" s="141"/>
      <c r="HK46" s="150"/>
      <c r="HL46" s="151"/>
      <c r="HM46" s="151"/>
      <c r="HN46" s="151"/>
      <c r="HO46" s="151"/>
      <c r="HP46" s="142"/>
      <c r="HQ46" s="140"/>
      <c r="HR46" s="141"/>
      <c r="HS46" s="151"/>
      <c r="HT46" s="141"/>
      <c r="HU46" s="150"/>
      <c r="HV46" s="151"/>
      <c r="HW46" s="151"/>
      <c r="HX46" s="151"/>
      <c r="HY46" s="151"/>
      <c r="HZ46" s="142"/>
      <c r="IA46" s="140"/>
      <c r="IB46" s="141"/>
      <c r="IC46" s="151"/>
      <c r="ID46" s="141"/>
      <c r="IE46" s="150"/>
      <c r="IF46" s="151"/>
      <c r="IG46" s="151"/>
      <c r="IH46" s="151"/>
      <c r="II46" s="151"/>
      <c r="IJ46" s="142"/>
      <c r="IK46" s="140"/>
      <c r="IL46" s="141"/>
      <c r="IM46" s="151"/>
      <c r="IN46" s="141"/>
      <c r="IO46" s="150"/>
      <c r="IP46" s="151"/>
      <c r="IQ46" s="151"/>
      <c r="IR46" s="151"/>
      <c r="IS46" s="151"/>
      <c r="IT46" s="142"/>
      <c r="IU46" s="140"/>
      <c r="IV46" s="141"/>
      <c r="IW46" s="151"/>
      <c r="IX46" s="141"/>
      <c r="IY46" s="150"/>
      <c r="IZ46" s="151"/>
      <c r="JA46" s="151"/>
      <c r="JB46" s="151"/>
      <c r="JC46" s="151"/>
      <c r="JD46" s="142"/>
      <c r="JE46" s="140"/>
      <c r="JF46" s="141"/>
      <c r="JG46" s="151"/>
      <c r="JH46" s="141"/>
      <c r="JI46" s="150"/>
      <c r="JJ46" s="151"/>
      <c r="JK46" s="151"/>
      <c r="JL46" s="151"/>
      <c r="JM46" s="151"/>
      <c r="JN46" s="142"/>
      <c r="JO46" s="140"/>
      <c r="JP46" s="141"/>
      <c r="JQ46" s="151"/>
      <c r="JR46" s="141"/>
      <c r="JS46" s="150"/>
      <c r="JT46" s="151"/>
      <c r="JU46" s="151"/>
      <c r="JV46" s="151"/>
      <c r="JW46" s="151"/>
      <c r="JX46" s="142"/>
      <c r="JY46" s="140"/>
      <c r="JZ46" s="141"/>
      <c r="KA46" s="151"/>
      <c r="KB46" s="141"/>
      <c r="KC46" s="150"/>
      <c r="KD46" s="151"/>
      <c r="KE46" s="151"/>
      <c r="KF46" s="151"/>
      <c r="KG46" s="151"/>
      <c r="KH46" s="142"/>
      <c r="KI46" s="140"/>
      <c r="KJ46" s="141"/>
      <c r="KK46" s="151"/>
      <c r="KL46" s="141"/>
      <c r="KM46" s="150"/>
      <c r="KN46" s="151"/>
      <c r="KO46" s="151"/>
      <c r="KP46" s="151"/>
      <c r="KQ46" s="151"/>
      <c r="KR46" s="142"/>
      <c r="KS46" s="140"/>
      <c r="KT46" s="141"/>
      <c r="KU46" s="151"/>
      <c r="KV46" s="141"/>
      <c r="KW46" s="150"/>
      <c r="KX46" s="151"/>
      <c r="KY46" s="151"/>
      <c r="KZ46" s="151"/>
      <c r="LA46" s="151"/>
      <c r="LB46" s="142"/>
      <c r="LC46" s="140"/>
      <c r="LD46" s="141"/>
      <c r="LE46" s="151"/>
      <c r="LF46" s="141"/>
      <c r="LG46" s="150"/>
      <c r="LH46" s="151"/>
      <c r="LI46" s="151"/>
      <c r="LJ46" s="151"/>
      <c r="LK46" s="151"/>
      <c r="LL46" s="142"/>
      <c r="LM46" s="140"/>
      <c r="LN46" s="141"/>
      <c r="LO46" s="151"/>
      <c r="LP46" s="141"/>
      <c r="LQ46" s="150"/>
      <c r="LR46" s="151"/>
      <c r="LS46" s="151"/>
      <c r="LT46" s="151"/>
      <c r="LU46" s="151"/>
      <c r="LV46" s="142"/>
      <c r="LW46" s="140"/>
      <c r="LX46" s="141"/>
      <c r="LY46" s="151"/>
      <c r="LZ46" s="141"/>
      <c r="MA46" s="150"/>
      <c r="MB46" s="151"/>
      <c r="MC46" s="151"/>
      <c r="MD46" s="151"/>
      <c r="ME46" s="151"/>
      <c r="MF46" s="142"/>
      <c r="MG46" s="140"/>
      <c r="MH46" s="141"/>
      <c r="MI46" s="151"/>
      <c r="MJ46" s="141"/>
      <c r="MK46" s="150"/>
      <c r="ML46" s="151"/>
      <c r="MM46" s="151"/>
      <c r="MN46" s="151"/>
      <c r="MO46" s="151"/>
      <c r="MP46" s="142"/>
      <c r="MQ46" s="140"/>
      <c r="MR46" s="141"/>
      <c r="MS46" s="151"/>
      <c r="MT46" s="141"/>
      <c r="MU46" s="150"/>
      <c r="MV46" s="151"/>
      <c r="MW46" s="151"/>
      <c r="MX46" s="151"/>
      <c r="MY46" s="151"/>
      <c r="MZ46" s="142"/>
      <c r="NA46" s="140"/>
      <c r="NB46" s="141"/>
      <c r="NC46" s="151"/>
      <c r="ND46" s="141"/>
      <c r="NE46" s="150"/>
      <c r="NF46" s="151"/>
      <c r="NG46" s="151"/>
      <c r="NH46" s="151"/>
      <c r="NI46" s="151"/>
      <c r="NJ46" s="142"/>
      <c r="NK46" s="140"/>
      <c r="NL46" s="141"/>
      <c r="NM46" s="151"/>
      <c r="NN46" s="141"/>
      <c r="NO46" s="150"/>
      <c r="NP46" s="151"/>
      <c r="NQ46" s="151"/>
      <c r="NR46" s="151"/>
      <c r="NS46" s="151"/>
      <c r="NT46" s="142"/>
      <c r="NU46" s="140"/>
      <c r="NV46" s="141"/>
      <c r="NW46" s="151"/>
      <c r="NX46" s="141"/>
      <c r="NY46" s="150"/>
      <c r="NZ46" s="151"/>
      <c r="OA46" s="151"/>
      <c r="OB46" s="151"/>
      <c r="OC46" s="151"/>
      <c r="OD46" s="142"/>
      <c r="OE46" s="140"/>
      <c r="OF46" s="141"/>
      <c r="OG46" s="151"/>
      <c r="OH46" s="141"/>
      <c r="OI46" s="150"/>
      <c r="OJ46" s="151"/>
      <c r="OK46" s="151"/>
      <c r="OL46" s="151"/>
      <c r="OM46" s="151"/>
      <c r="ON46" s="142"/>
      <c r="OO46" s="140"/>
      <c r="OP46" s="141"/>
      <c r="OQ46" s="151"/>
      <c r="OR46" s="141"/>
      <c r="OS46" s="150"/>
      <c r="OT46" s="151"/>
      <c r="OU46" s="151"/>
      <c r="OV46" s="151"/>
      <c r="OW46" s="151"/>
      <c r="OX46" s="142"/>
      <c r="OY46" s="140"/>
      <c r="OZ46" s="141"/>
      <c r="PA46" s="151"/>
      <c r="PB46" s="141"/>
      <c r="PC46" s="150"/>
      <c r="PD46" s="151"/>
      <c r="PE46" s="151"/>
      <c r="PF46" s="151"/>
      <c r="PG46" s="151"/>
      <c r="PH46" s="142"/>
      <c r="PI46" s="140"/>
      <c r="PJ46" s="141"/>
      <c r="PK46" s="151"/>
      <c r="PL46" s="141"/>
      <c r="PM46" s="150"/>
      <c r="PN46" s="151"/>
      <c r="PO46" s="151"/>
      <c r="PP46" s="151"/>
      <c r="PQ46" s="151"/>
      <c r="PR46" s="142"/>
      <c r="PS46" s="140"/>
      <c r="PT46" s="141"/>
      <c r="PU46" s="151"/>
      <c r="PV46" s="141"/>
      <c r="PW46" s="150"/>
      <c r="PX46" s="151"/>
      <c r="PY46" s="151"/>
      <c r="PZ46" s="151"/>
      <c r="QA46" s="151"/>
      <c r="QB46" s="142"/>
      <c r="QC46" s="140"/>
      <c r="QD46" s="141"/>
      <c r="QE46" s="151"/>
      <c r="QF46" s="141"/>
      <c r="QG46" s="150"/>
      <c r="QH46" s="151"/>
      <c r="QI46" s="151"/>
      <c r="QJ46" s="151"/>
      <c r="QK46" s="151"/>
      <c r="QL46" s="142"/>
      <c r="QM46" s="140"/>
      <c r="QN46" s="141"/>
      <c r="QO46" s="151"/>
      <c r="QP46" s="141"/>
      <c r="QQ46" s="150"/>
      <c r="QR46" s="151"/>
      <c r="QS46" s="151"/>
      <c r="QT46" s="151"/>
      <c r="QU46" s="151"/>
      <c r="QV46" s="142"/>
      <c r="QW46" s="140"/>
    </row>
    <row r="47" spans="1:465" s="134" customFormat="1" x14ac:dyDescent="0.25">
      <c r="A47" s="146"/>
      <c r="B47" s="144">
        <f t="shared" si="37"/>
        <v>58</v>
      </c>
      <c r="C47" s="144">
        <v>0.1</v>
      </c>
      <c r="D47" s="144">
        <f t="shared" si="38"/>
        <v>3.9000000000000021</v>
      </c>
      <c r="E47" s="145">
        <v>90.8</v>
      </c>
      <c r="F47" s="148">
        <v>65.2</v>
      </c>
      <c r="G47" s="148">
        <f t="shared" si="39"/>
        <v>59.201599999999999</v>
      </c>
      <c r="H47" s="146">
        <v>125</v>
      </c>
      <c r="I47" s="152">
        <f t="shared" si="40"/>
        <v>2.1114294208264641</v>
      </c>
      <c r="J47" s="148">
        <f t="shared" si="44"/>
        <v>6.3559999999999999</v>
      </c>
      <c r="K47" s="148">
        <f t="shared" si="102"/>
        <v>243.06800000000001</v>
      </c>
      <c r="L47" s="148">
        <f t="shared" si="103"/>
        <v>6.1081159999999999</v>
      </c>
      <c r="M47" s="148">
        <f t="shared" si="104"/>
        <v>237.995597</v>
      </c>
      <c r="N47" s="147">
        <v>1947</v>
      </c>
      <c r="O47" s="145">
        <v>90.8</v>
      </c>
      <c r="P47" s="148">
        <v>65.2</v>
      </c>
      <c r="Q47" s="148">
        <f t="shared" si="166"/>
        <v>59.201599999999999</v>
      </c>
      <c r="R47" s="146">
        <v>125</v>
      </c>
      <c r="S47" s="152">
        <f t="shared" si="42"/>
        <v>2.1114294208264641</v>
      </c>
      <c r="T47" s="148">
        <f t="shared" si="45"/>
        <v>6.3559999999999999</v>
      </c>
      <c r="U47" s="148">
        <f t="shared" si="105"/>
        <v>243.06800000000001</v>
      </c>
      <c r="V47" s="148">
        <f t="shared" si="106"/>
        <v>6.1081159999999999</v>
      </c>
      <c r="W47" s="148">
        <f t="shared" si="107"/>
        <v>237.995597</v>
      </c>
      <c r="X47" s="147">
        <v>1947</v>
      </c>
      <c r="Y47" s="145">
        <v>89.3</v>
      </c>
      <c r="Z47" s="146">
        <v>66.2</v>
      </c>
      <c r="AA47" s="148">
        <f t="shared" si="46"/>
        <v>59.116600000000005</v>
      </c>
      <c r="AB47" s="146">
        <v>125</v>
      </c>
      <c r="AC47" s="152">
        <f t="shared" si="47"/>
        <v>2.114465310927895</v>
      </c>
      <c r="AD47" s="148">
        <f t="shared" si="48"/>
        <v>6.2510000000000003</v>
      </c>
      <c r="AE47" s="148">
        <f t="shared" si="108"/>
        <v>240.82100000000005</v>
      </c>
      <c r="AF47" s="148">
        <f t="shared" si="109"/>
        <v>6.0072109999999999</v>
      </c>
      <c r="AG47" s="148">
        <f t="shared" si="110"/>
        <v>235.81030200000004</v>
      </c>
      <c r="AH47" s="147">
        <v>1992</v>
      </c>
      <c r="AI47" s="145">
        <v>87.5</v>
      </c>
      <c r="AJ47" s="146">
        <v>64.400000000000006</v>
      </c>
      <c r="AK47" s="148">
        <f t="shared" si="49"/>
        <v>56.350000000000009</v>
      </c>
      <c r="AL47" s="146">
        <v>125</v>
      </c>
      <c r="AM47" s="152">
        <f t="shared" si="50"/>
        <v>2.2182786157941434</v>
      </c>
      <c r="AN47" s="148">
        <f t="shared" si="51"/>
        <v>6.125</v>
      </c>
      <c r="AO47" s="148">
        <f t="shared" si="111"/>
        <v>246.21099999999998</v>
      </c>
      <c r="AP47" s="148">
        <f t="shared" si="112"/>
        <v>5.8861249999999998</v>
      </c>
      <c r="AQ47" s="148">
        <f t="shared" si="113"/>
        <v>241.22526399999998</v>
      </c>
      <c r="AR47" s="149">
        <v>1971</v>
      </c>
      <c r="AS47" s="145">
        <v>87.8</v>
      </c>
      <c r="AT47" s="146">
        <v>63.9</v>
      </c>
      <c r="AU47" s="148">
        <f t="shared" si="52"/>
        <v>56.104199999999999</v>
      </c>
      <c r="AV47" s="146">
        <v>125</v>
      </c>
      <c r="AW47" s="152">
        <f t="shared" si="53"/>
        <v>2.2279971909411418</v>
      </c>
      <c r="AX47" s="148">
        <f t="shared" si="54"/>
        <v>6.1459999999999999</v>
      </c>
      <c r="AY47" s="148">
        <f t="shared" si="114"/>
        <v>245.90299999999999</v>
      </c>
      <c r="AZ47" s="148">
        <f t="shared" si="115"/>
        <v>5.9063059999999998</v>
      </c>
      <c r="BA47" s="148">
        <f t="shared" si="116"/>
        <v>240.91296600000004</v>
      </c>
      <c r="BB47" s="149">
        <v>1971</v>
      </c>
      <c r="BC47" s="145">
        <v>86</v>
      </c>
      <c r="BD47" s="146">
        <v>63.600000381469727</v>
      </c>
      <c r="BE47" s="148">
        <f t="shared" si="55"/>
        <v>54.696000328063967</v>
      </c>
      <c r="BF47" s="146">
        <v>125</v>
      </c>
      <c r="BG47" s="152">
        <f t="shared" si="56"/>
        <v>2.285359061910488</v>
      </c>
      <c r="BH47" s="148">
        <f t="shared" si="57"/>
        <v>6.02</v>
      </c>
      <c r="BI47" s="148">
        <f t="shared" si="117"/>
        <v>246.50500000000002</v>
      </c>
      <c r="BJ47" s="148">
        <f t="shared" si="118"/>
        <v>5.7852199999999998</v>
      </c>
      <c r="BK47" s="148">
        <f t="shared" si="119"/>
        <v>241.591105</v>
      </c>
      <c r="BL47" s="147">
        <v>1959.9999785423279</v>
      </c>
      <c r="BM47" s="145">
        <v>87</v>
      </c>
      <c r="BN47" s="146">
        <v>65.099999999999994</v>
      </c>
      <c r="BO47" s="148">
        <f t="shared" si="58"/>
        <v>56.636999999999993</v>
      </c>
      <c r="BP47" s="146">
        <v>125</v>
      </c>
      <c r="BQ47" s="152">
        <f t="shared" si="59"/>
        <v>2.2070378021434753</v>
      </c>
      <c r="BR47" s="148">
        <f t="shared" si="60"/>
        <v>6.09</v>
      </c>
      <c r="BS47" s="148">
        <f t="shared" si="120"/>
        <v>240.79999999999998</v>
      </c>
      <c r="BT47" s="148">
        <f t="shared" si="121"/>
        <v>5.8524899999999995</v>
      </c>
      <c r="BU47" s="148">
        <f t="shared" si="122"/>
        <v>235.82979000000003</v>
      </c>
      <c r="BV47" s="149">
        <v>1880</v>
      </c>
      <c r="BW47" s="145">
        <v>84.6</v>
      </c>
      <c r="BX47" s="146">
        <v>64</v>
      </c>
      <c r="BY47" s="148">
        <f t="shared" si="61"/>
        <v>54.143999999999998</v>
      </c>
      <c r="BZ47" s="146">
        <v>125</v>
      </c>
      <c r="CA47" s="152">
        <f t="shared" si="62"/>
        <v>2.3086583924349884</v>
      </c>
      <c r="CB47" s="148">
        <f t="shared" si="63"/>
        <v>5.9219999999999997</v>
      </c>
      <c r="CC47" s="148">
        <f t="shared" si="123"/>
        <v>244.61499999999992</v>
      </c>
      <c r="CD47" s="148">
        <f t="shared" si="124"/>
        <v>5.6910419999999995</v>
      </c>
      <c r="CE47" s="148">
        <f t="shared" si="125"/>
        <v>239.70286199999995</v>
      </c>
      <c r="CF47" s="147">
        <v>1951</v>
      </c>
      <c r="CG47" s="145">
        <v>89.7</v>
      </c>
      <c r="CH47" s="146">
        <f t="shared" si="165"/>
        <v>61.799999999999955</v>
      </c>
      <c r="CI47" s="148">
        <f t="shared" si="64"/>
        <v>55.434599999999961</v>
      </c>
      <c r="CJ47" s="146">
        <v>125</v>
      </c>
      <c r="CK47" s="152">
        <f t="shared" si="65"/>
        <v>2.2549093887211251</v>
      </c>
      <c r="CL47" s="148">
        <f t="shared" si="66"/>
        <v>6.2789999999999999</v>
      </c>
      <c r="CM47" s="148">
        <f t="shared" si="126"/>
        <v>253.13399999999999</v>
      </c>
      <c r="CN47" s="148">
        <f t="shared" si="127"/>
        <v>6.0341189999999996</v>
      </c>
      <c r="CO47" s="148">
        <f t="shared" si="128"/>
        <v>248.06321400000007</v>
      </c>
      <c r="CP47" s="147">
        <v>1965</v>
      </c>
      <c r="CQ47" s="145">
        <v>88</v>
      </c>
      <c r="CR47" s="146">
        <v>64.400000000000006</v>
      </c>
      <c r="CS47" s="148">
        <f t="shared" si="67"/>
        <v>56.672000000000004</v>
      </c>
      <c r="CT47" s="146">
        <v>115</v>
      </c>
      <c r="CU47" s="152">
        <f t="shared" si="68"/>
        <v>2.029220779220779</v>
      </c>
      <c r="CV47" s="148">
        <f t="shared" si="69"/>
        <v>6.16</v>
      </c>
      <c r="CW47" s="148">
        <f t="shared" si="129"/>
        <v>239.06400000000002</v>
      </c>
      <c r="CX47" s="148">
        <f t="shared" si="130"/>
        <v>5.9197600000000001</v>
      </c>
      <c r="CY47" s="148">
        <f t="shared" si="131"/>
        <v>234.07331499999998</v>
      </c>
      <c r="CZ47" s="147">
        <v>1763</v>
      </c>
      <c r="DA47" s="145">
        <v>89.5</v>
      </c>
      <c r="DB47" s="146">
        <v>63.1</v>
      </c>
      <c r="DC47" s="148">
        <f t="shared" si="70"/>
        <v>56.474499999999999</v>
      </c>
      <c r="DD47" s="134">
        <v>115</v>
      </c>
      <c r="DE47" s="152">
        <f t="shared" si="167"/>
        <v>2.036317275938698</v>
      </c>
      <c r="DF47" s="148">
        <f t="shared" si="71"/>
        <v>6.2650000000000006</v>
      </c>
      <c r="DG47" s="148">
        <f t="shared" si="132"/>
        <v>240.63900000000007</v>
      </c>
      <c r="DH47" s="148">
        <f t="shared" si="133"/>
        <v>6.0206650000000002</v>
      </c>
      <c r="DI47" s="148">
        <f t="shared" si="134"/>
        <v>235.59990300000001</v>
      </c>
      <c r="DJ47" s="147">
        <v>1696</v>
      </c>
      <c r="DK47" s="145">
        <v>88</v>
      </c>
      <c r="DL47" s="146">
        <v>64.400000000000006</v>
      </c>
      <c r="DM47" s="148">
        <f t="shared" si="72"/>
        <v>56.672000000000004</v>
      </c>
      <c r="DN47" s="146">
        <v>115</v>
      </c>
      <c r="DO47" s="152">
        <f t="shared" si="73"/>
        <v>2.029220779220779</v>
      </c>
      <c r="DP47" s="148">
        <f t="shared" si="74"/>
        <v>6.16</v>
      </c>
      <c r="DQ47" s="148">
        <f t="shared" si="135"/>
        <v>239.06400000000002</v>
      </c>
      <c r="DR47" s="148">
        <f t="shared" si="136"/>
        <v>5.9197600000000001</v>
      </c>
      <c r="DS47" s="148">
        <f t="shared" si="137"/>
        <v>234.07331499999998</v>
      </c>
      <c r="DT47" s="147">
        <v>1763</v>
      </c>
      <c r="DU47" s="145">
        <v>90</v>
      </c>
      <c r="DV47" s="146">
        <v>64.599999999999994</v>
      </c>
      <c r="DW47" s="148">
        <f t="shared" si="75"/>
        <v>58.139999999999993</v>
      </c>
      <c r="DX47" s="146">
        <v>115</v>
      </c>
      <c r="DY47" s="152">
        <f t="shared" si="76"/>
        <v>1.9779841761265913</v>
      </c>
      <c r="DZ47" s="148">
        <f t="shared" si="77"/>
        <v>6.3</v>
      </c>
      <c r="EA47" s="148">
        <f t="shared" si="138"/>
        <v>250.88000000000014</v>
      </c>
      <c r="EB47" s="148">
        <f t="shared" si="139"/>
        <v>6.0542999999999996</v>
      </c>
      <c r="EC47" s="148">
        <f t="shared" si="140"/>
        <v>245.80388000000005</v>
      </c>
      <c r="ED47" s="149">
        <v>1694</v>
      </c>
      <c r="EE47" s="145">
        <v>91.1</v>
      </c>
      <c r="EF47" s="146">
        <v>64.400000000000006</v>
      </c>
      <c r="EG47" s="148">
        <f t="shared" si="78"/>
        <v>58.668399999999998</v>
      </c>
      <c r="EH47" s="146">
        <v>115</v>
      </c>
      <c r="EI47" s="152">
        <f t="shared" si="79"/>
        <v>1.9601693586325859</v>
      </c>
      <c r="EJ47" s="148">
        <f t="shared" si="80"/>
        <v>6.3769999999999998</v>
      </c>
      <c r="EK47" s="148">
        <f t="shared" si="141"/>
        <v>252.12250000000003</v>
      </c>
      <c r="EL47" s="148">
        <f t="shared" si="142"/>
        <v>6.1282969999999999</v>
      </c>
      <c r="EM47" s="148">
        <f t="shared" si="143"/>
        <v>246.94852700000004</v>
      </c>
      <c r="EN47" s="147">
        <v>1665</v>
      </c>
      <c r="EO47" s="145">
        <v>89.8</v>
      </c>
      <c r="EP47" s="146">
        <v>63.5</v>
      </c>
      <c r="EQ47" s="148">
        <f t="shared" si="81"/>
        <v>57.023000000000003</v>
      </c>
      <c r="ER47" s="146">
        <v>115</v>
      </c>
      <c r="ES47" s="152">
        <f t="shared" si="82"/>
        <v>2.0167300913666413</v>
      </c>
      <c r="ET47" s="148">
        <f t="shared" si="83"/>
        <v>6.2860000000000005</v>
      </c>
      <c r="EU47" s="148">
        <f t="shared" si="144"/>
        <v>249.98400000000001</v>
      </c>
      <c r="EV47" s="148">
        <f t="shared" si="145"/>
        <v>6.0408460000000002</v>
      </c>
      <c r="EW47" s="148">
        <f t="shared" si="146"/>
        <v>244.91811400000003</v>
      </c>
      <c r="EX47" s="149">
        <v>1719</v>
      </c>
      <c r="EY47" s="145"/>
      <c r="EZ47" s="146"/>
      <c r="FA47" s="148">
        <f t="shared" si="84"/>
        <v>0</v>
      </c>
      <c r="FB47" s="146"/>
      <c r="FC47" s="152" t="e">
        <f t="shared" si="85"/>
        <v>#DIV/0!</v>
      </c>
      <c r="FD47" s="148">
        <f t="shared" si="86"/>
        <v>0</v>
      </c>
      <c r="FE47" s="148">
        <f t="shared" si="147"/>
        <v>0</v>
      </c>
      <c r="FF47" s="148">
        <f t="shared" si="148"/>
        <v>0</v>
      </c>
      <c r="FG47" s="148">
        <f t="shared" si="149"/>
        <v>0</v>
      </c>
      <c r="FH47" s="147"/>
      <c r="FI47" s="145"/>
      <c r="FJ47" s="146"/>
      <c r="FK47" s="148">
        <f t="shared" si="87"/>
        <v>0</v>
      </c>
      <c r="FL47" s="146">
        <v>120</v>
      </c>
      <c r="FM47" s="152" t="e">
        <f t="shared" si="88"/>
        <v>#DIV/0!</v>
      </c>
      <c r="FN47" s="148">
        <f t="shared" si="89"/>
        <v>0</v>
      </c>
      <c r="FO47" s="148">
        <f t="shared" si="150"/>
        <v>0</v>
      </c>
      <c r="FP47" s="148">
        <f t="shared" si="151"/>
        <v>0</v>
      </c>
      <c r="FQ47" s="148">
        <f t="shared" si="152"/>
        <v>0</v>
      </c>
      <c r="FR47" s="147"/>
      <c r="FS47" s="145"/>
      <c r="FT47" s="146"/>
      <c r="FU47" s="148">
        <f t="shared" si="90"/>
        <v>0</v>
      </c>
      <c r="FV47" s="146"/>
      <c r="FW47" s="152" t="e">
        <f t="shared" si="91"/>
        <v>#DIV/0!</v>
      </c>
      <c r="FX47" s="148">
        <f t="shared" si="92"/>
        <v>0</v>
      </c>
      <c r="FY47" s="148">
        <f t="shared" si="153"/>
        <v>0</v>
      </c>
      <c r="FZ47" s="148">
        <f t="shared" si="154"/>
        <v>0</v>
      </c>
      <c r="GA47" s="148">
        <f t="shared" si="155"/>
        <v>0</v>
      </c>
      <c r="GB47" s="147"/>
      <c r="GC47" s="145"/>
      <c r="GD47" s="146"/>
      <c r="GE47" s="148">
        <f t="shared" si="93"/>
        <v>0</v>
      </c>
      <c r="GF47" s="146"/>
      <c r="GG47" s="152" t="e">
        <f t="shared" si="94"/>
        <v>#DIV/0!</v>
      </c>
      <c r="GH47" s="148">
        <f t="shared" si="95"/>
        <v>0</v>
      </c>
      <c r="GI47" s="148">
        <f t="shared" si="156"/>
        <v>0</v>
      </c>
      <c r="GJ47" s="148">
        <f t="shared" si="157"/>
        <v>0</v>
      </c>
      <c r="GK47" s="148">
        <f t="shared" si="158"/>
        <v>0</v>
      </c>
      <c r="GL47" s="147"/>
      <c r="GM47" s="145"/>
      <c r="GN47" s="146"/>
      <c r="GO47" s="148">
        <f t="shared" si="96"/>
        <v>0</v>
      </c>
      <c r="GP47" s="146"/>
      <c r="GQ47" s="152" t="e">
        <f t="shared" si="97"/>
        <v>#DIV/0!</v>
      </c>
      <c r="GR47" s="148">
        <f t="shared" si="98"/>
        <v>0</v>
      </c>
      <c r="GS47" s="148">
        <f t="shared" si="159"/>
        <v>0</v>
      </c>
      <c r="GT47" s="148">
        <f t="shared" si="160"/>
        <v>0</v>
      </c>
      <c r="GU47" s="148">
        <f t="shared" si="161"/>
        <v>0</v>
      </c>
      <c r="GV47" s="147"/>
      <c r="GW47" s="145"/>
      <c r="GX47" s="146"/>
      <c r="GY47" s="148">
        <f t="shared" si="99"/>
        <v>0</v>
      </c>
      <c r="GZ47" s="146"/>
      <c r="HA47" s="152" t="e">
        <f t="shared" si="100"/>
        <v>#DIV/0!</v>
      </c>
      <c r="HB47" s="148">
        <f t="shared" si="101"/>
        <v>0</v>
      </c>
      <c r="HC47" s="148">
        <f t="shared" si="162"/>
        <v>0</v>
      </c>
      <c r="HD47" s="148">
        <f t="shared" si="163"/>
        <v>0</v>
      </c>
      <c r="HE47" s="148">
        <f t="shared" si="164"/>
        <v>0</v>
      </c>
      <c r="HF47" s="147"/>
      <c r="HG47" s="145"/>
      <c r="HH47" s="146"/>
      <c r="HI47" s="148"/>
      <c r="HJ47" s="146"/>
      <c r="HK47" s="152"/>
      <c r="HL47" s="148"/>
      <c r="HM47" s="148"/>
      <c r="HN47" s="148"/>
      <c r="HO47" s="148"/>
      <c r="HP47" s="147"/>
      <c r="HQ47" s="145"/>
      <c r="HR47" s="146"/>
      <c r="HS47" s="148"/>
      <c r="HT47" s="146"/>
      <c r="HU47" s="152"/>
      <c r="HV47" s="148"/>
      <c r="HW47" s="148"/>
      <c r="HX47" s="148"/>
      <c r="HY47" s="148"/>
      <c r="HZ47" s="147"/>
      <c r="IA47" s="145"/>
      <c r="IB47" s="146"/>
      <c r="IC47" s="148"/>
      <c r="ID47" s="146"/>
      <c r="IE47" s="152"/>
      <c r="IF47" s="148"/>
      <c r="IG47" s="148"/>
      <c r="IH47" s="148"/>
      <c r="II47" s="148"/>
      <c r="IJ47" s="147"/>
      <c r="IK47" s="145"/>
      <c r="IL47" s="146"/>
      <c r="IM47" s="148"/>
      <c r="IN47" s="146"/>
      <c r="IO47" s="152"/>
      <c r="IP47" s="148"/>
      <c r="IQ47" s="148"/>
      <c r="IR47" s="148"/>
      <c r="IS47" s="148"/>
      <c r="IT47" s="147"/>
      <c r="IU47" s="145"/>
      <c r="IV47" s="146"/>
      <c r="IW47" s="148"/>
      <c r="IX47" s="146"/>
      <c r="IY47" s="152"/>
      <c r="IZ47" s="148"/>
      <c r="JA47" s="148"/>
      <c r="JB47" s="148"/>
      <c r="JC47" s="148"/>
      <c r="JD47" s="147"/>
      <c r="JE47" s="145"/>
      <c r="JF47" s="146"/>
      <c r="JG47" s="148"/>
      <c r="JH47" s="146"/>
      <c r="JI47" s="152"/>
      <c r="JJ47" s="148"/>
      <c r="JK47" s="148"/>
      <c r="JL47" s="148"/>
      <c r="JM47" s="148"/>
      <c r="JN47" s="147"/>
      <c r="JO47" s="145"/>
      <c r="JP47" s="146"/>
      <c r="JQ47" s="148"/>
      <c r="JR47" s="146"/>
      <c r="JS47" s="152"/>
      <c r="JT47" s="148"/>
      <c r="JU47" s="148"/>
      <c r="JV47" s="148"/>
      <c r="JW47" s="148"/>
      <c r="JX47" s="147"/>
      <c r="JY47" s="145"/>
      <c r="JZ47" s="146"/>
      <c r="KA47" s="148"/>
      <c r="KB47" s="146"/>
      <c r="KC47" s="152"/>
      <c r="KD47" s="148"/>
      <c r="KE47" s="148"/>
      <c r="KF47" s="148"/>
      <c r="KG47" s="148"/>
      <c r="KH47" s="147"/>
      <c r="KI47" s="145"/>
      <c r="KJ47" s="146"/>
      <c r="KK47" s="148"/>
      <c r="KL47" s="146"/>
      <c r="KM47" s="152"/>
      <c r="KN47" s="148"/>
      <c r="KO47" s="148"/>
      <c r="KP47" s="148"/>
      <c r="KQ47" s="148"/>
      <c r="KR47" s="147"/>
      <c r="KS47" s="145"/>
      <c r="KT47" s="146"/>
      <c r="KU47" s="148"/>
      <c r="KV47" s="146"/>
      <c r="KW47" s="152"/>
      <c r="KX47" s="148"/>
      <c r="KY47" s="148"/>
      <c r="KZ47" s="148"/>
      <c r="LA47" s="148"/>
      <c r="LB47" s="147"/>
      <c r="LC47" s="145"/>
      <c r="LD47" s="146"/>
      <c r="LE47" s="148"/>
      <c r="LF47" s="146"/>
      <c r="LG47" s="152"/>
      <c r="LH47" s="148"/>
      <c r="LI47" s="148"/>
      <c r="LJ47" s="148"/>
      <c r="LK47" s="148"/>
      <c r="LL47" s="147"/>
      <c r="LM47" s="145"/>
      <c r="LN47" s="146"/>
      <c r="LO47" s="148"/>
      <c r="LP47" s="146"/>
      <c r="LQ47" s="152"/>
      <c r="LR47" s="148"/>
      <c r="LS47" s="148"/>
      <c r="LT47" s="148"/>
      <c r="LU47" s="148"/>
      <c r="LV47" s="147"/>
      <c r="LW47" s="145"/>
      <c r="LX47" s="146"/>
      <c r="LY47" s="148"/>
      <c r="LZ47" s="146"/>
      <c r="MA47" s="152"/>
      <c r="MB47" s="148"/>
      <c r="MC47" s="148"/>
      <c r="MD47" s="148"/>
      <c r="ME47" s="148"/>
      <c r="MF47" s="147"/>
      <c r="MG47" s="145"/>
      <c r="MH47" s="146"/>
      <c r="MI47" s="148"/>
      <c r="MJ47" s="146"/>
      <c r="MK47" s="152"/>
      <c r="ML47" s="148"/>
      <c r="MM47" s="148"/>
      <c r="MN47" s="148"/>
      <c r="MO47" s="148"/>
      <c r="MP47" s="147"/>
      <c r="MQ47" s="145"/>
      <c r="MR47" s="146"/>
      <c r="MS47" s="148"/>
      <c r="MT47" s="146"/>
      <c r="MU47" s="152"/>
      <c r="MV47" s="148"/>
      <c r="MW47" s="148"/>
      <c r="MX47" s="148"/>
      <c r="MY47" s="148"/>
      <c r="MZ47" s="147"/>
      <c r="NA47" s="145"/>
      <c r="NB47" s="146"/>
      <c r="NC47" s="148"/>
      <c r="ND47" s="146"/>
      <c r="NE47" s="152"/>
      <c r="NF47" s="148"/>
      <c r="NG47" s="148"/>
      <c r="NH47" s="148"/>
      <c r="NI47" s="148"/>
      <c r="NJ47" s="147"/>
      <c r="NK47" s="145"/>
      <c r="NL47" s="146"/>
      <c r="NM47" s="148"/>
      <c r="NN47" s="146"/>
      <c r="NO47" s="152"/>
      <c r="NP47" s="148"/>
      <c r="NQ47" s="148"/>
      <c r="NR47" s="148"/>
      <c r="NS47" s="148"/>
      <c r="NT47" s="147"/>
      <c r="NU47" s="145"/>
      <c r="NV47" s="146"/>
      <c r="NW47" s="148"/>
      <c r="NX47" s="146"/>
      <c r="NY47" s="152"/>
      <c r="NZ47" s="148"/>
      <c r="OA47" s="148"/>
      <c r="OB47" s="148"/>
      <c r="OC47" s="148"/>
      <c r="OD47" s="147"/>
      <c r="OE47" s="145"/>
      <c r="OF47" s="146"/>
      <c r="OG47" s="148"/>
      <c r="OH47" s="146"/>
      <c r="OI47" s="152"/>
      <c r="OJ47" s="148"/>
      <c r="OK47" s="148"/>
      <c r="OL47" s="148"/>
      <c r="OM47" s="148"/>
      <c r="ON47" s="147"/>
      <c r="OO47" s="145"/>
      <c r="OP47" s="146"/>
      <c r="OQ47" s="148"/>
      <c r="OR47" s="146"/>
      <c r="OS47" s="152"/>
      <c r="OT47" s="148"/>
      <c r="OU47" s="148"/>
      <c r="OV47" s="148"/>
      <c r="OW47" s="148"/>
      <c r="OX47" s="147"/>
      <c r="OY47" s="145"/>
      <c r="OZ47" s="146"/>
      <c r="PA47" s="148"/>
      <c r="PB47" s="146"/>
      <c r="PC47" s="152"/>
      <c r="PD47" s="148"/>
      <c r="PE47" s="148"/>
      <c r="PF47" s="148"/>
      <c r="PG47" s="148"/>
      <c r="PH47" s="147"/>
      <c r="PI47" s="145"/>
      <c r="PJ47" s="146"/>
      <c r="PK47" s="148"/>
      <c r="PL47" s="146"/>
      <c r="PM47" s="152"/>
      <c r="PN47" s="148"/>
      <c r="PO47" s="148"/>
      <c r="PP47" s="148"/>
      <c r="PQ47" s="148"/>
      <c r="PR47" s="147"/>
      <c r="PS47" s="145"/>
      <c r="PT47" s="146"/>
      <c r="PU47" s="148"/>
      <c r="PV47" s="146"/>
      <c r="PW47" s="152"/>
      <c r="PX47" s="148"/>
      <c r="PY47" s="148"/>
      <c r="PZ47" s="148"/>
      <c r="QA47" s="148"/>
      <c r="QB47" s="147"/>
      <c r="QC47" s="145"/>
      <c r="QD47" s="146"/>
      <c r="QE47" s="148"/>
      <c r="QF47" s="146"/>
      <c r="QG47" s="152"/>
      <c r="QH47" s="148"/>
      <c r="QI47" s="148"/>
      <c r="QJ47" s="148"/>
      <c r="QK47" s="148"/>
      <c r="QL47" s="147"/>
      <c r="QM47" s="145"/>
      <c r="QN47" s="146"/>
      <c r="QO47" s="148"/>
      <c r="QP47" s="146"/>
      <c r="QQ47" s="152"/>
      <c r="QR47" s="148"/>
      <c r="QS47" s="148"/>
      <c r="QT47" s="148"/>
      <c r="QU47" s="148"/>
      <c r="QV47" s="147"/>
      <c r="QW47" s="145"/>
    </row>
    <row r="48" spans="1:465" s="138" customFormat="1" x14ac:dyDescent="0.25">
      <c r="A48" s="141"/>
      <c r="B48" s="139">
        <f t="shared" si="37"/>
        <v>59</v>
      </c>
      <c r="C48" s="139">
        <v>0.1</v>
      </c>
      <c r="D48" s="139">
        <f t="shared" si="38"/>
        <v>4.0000000000000018</v>
      </c>
      <c r="E48" s="140">
        <v>90.4</v>
      </c>
      <c r="F48" s="151">
        <v>65.3</v>
      </c>
      <c r="G48" s="151">
        <f t="shared" si="39"/>
        <v>59.031199999999998</v>
      </c>
      <c r="H48" s="141">
        <v>125</v>
      </c>
      <c r="I48" s="150">
        <f t="shared" si="40"/>
        <v>2.1175242922386808</v>
      </c>
      <c r="J48" s="151">
        <f t="shared" si="44"/>
        <v>6.3280000000000003</v>
      </c>
      <c r="K48" s="151">
        <f t="shared" si="102"/>
        <v>249.39600000000002</v>
      </c>
      <c r="L48" s="151">
        <f t="shared" si="103"/>
        <v>6.0748800000000003</v>
      </c>
      <c r="M48" s="151">
        <f t="shared" si="104"/>
        <v>244.07047700000001</v>
      </c>
      <c r="N48" s="142">
        <v>1949</v>
      </c>
      <c r="O48" s="140">
        <v>90.4</v>
      </c>
      <c r="P48" s="151">
        <v>65.3</v>
      </c>
      <c r="Q48" s="151">
        <f t="shared" si="166"/>
        <v>59.031199999999998</v>
      </c>
      <c r="R48" s="141">
        <v>125</v>
      </c>
      <c r="S48" s="150">
        <f t="shared" si="42"/>
        <v>2.1175242922386808</v>
      </c>
      <c r="T48" s="151">
        <f t="shared" si="45"/>
        <v>6.3280000000000003</v>
      </c>
      <c r="U48" s="151">
        <f t="shared" si="105"/>
        <v>249.39600000000002</v>
      </c>
      <c r="V48" s="151">
        <f t="shared" si="106"/>
        <v>6.0748800000000003</v>
      </c>
      <c r="W48" s="151">
        <f t="shared" si="107"/>
        <v>244.07047700000001</v>
      </c>
      <c r="X48" s="142">
        <v>1949</v>
      </c>
      <c r="Y48" s="140">
        <v>88.9</v>
      </c>
      <c r="Z48" s="141">
        <v>66.3</v>
      </c>
      <c r="AA48" s="151">
        <f t="shared" si="46"/>
        <v>58.9407</v>
      </c>
      <c r="AB48" s="141">
        <v>125</v>
      </c>
      <c r="AC48" s="150">
        <f t="shared" si="47"/>
        <v>2.1207756270285221</v>
      </c>
      <c r="AD48" s="151">
        <f t="shared" si="48"/>
        <v>6.2229999999999999</v>
      </c>
      <c r="AE48" s="151">
        <f t="shared" si="108"/>
        <v>247.04400000000007</v>
      </c>
      <c r="AF48" s="151">
        <f t="shared" si="109"/>
        <v>5.9740799999999998</v>
      </c>
      <c r="AG48" s="151">
        <f t="shared" si="110"/>
        <v>241.78438200000002</v>
      </c>
      <c r="AH48" s="142">
        <v>1994</v>
      </c>
      <c r="AI48" s="140">
        <v>87.1</v>
      </c>
      <c r="AJ48" s="141">
        <v>64.400000000000006</v>
      </c>
      <c r="AK48" s="151">
        <f t="shared" si="49"/>
        <v>56.092400000000005</v>
      </c>
      <c r="AL48" s="141">
        <v>125</v>
      </c>
      <c r="AM48" s="150">
        <f t="shared" si="50"/>
        <v>2.2284658884269524</v>
      </c>
      <c r="AN48" s="151">
        <f t="shared" si="51"/>
        <v>6.0969999999999995</v>
      </c>
      <c r="AO48" s="151">
        <f t="shared" si="111"/>
        <v>252.30799999999999</v>
      </c>
      <c r="AP48" s="151">
        <f t="shared" si="112"/>
        <v>5.8531199999999997</v>
      </c>
      <c r="AQ48" s="151">
        <f t="shared" si="113"/>
        <v>247.07838399999997</v>
      </c>
      <c r="AR48" s="143">
        <v>1973</v>
      </c>
      <c r="AS48" s="140">
        <v>87.4</v>
      </c>
      <c r="AT48" s="141">
        <v>63.9</v>
      </c>
      <c r="AU48" s="151">
        <f t="shared" si="52"/>
        <v>55.848600000000005</v>
      </c>
      <c r="AV48" s="141">
        <v>125</v>
      </c>
      <c r="AW48" s="150">
        <f t="shared" si="53"/>
        <v>2.2381939744237096</v>
      </c>
      <c r="AX48" s="151">
        <f t="shared" si="54"/>
        <v>6.1180000000000003</v>
      </c>
      <c r="AY48" s="151">
        <f t="shared" si="114"/>
        <v>252.02099999999999</v>
      </c>
      <c r="AZ48" s="151">
        <f t="shared" si="115"/>
        <v>5.8732800000000003</v>
      </c>
      <c r="BA48" s="151">
        <f t="shared" si="116"/>
        <v>246.78624600000003</v>
      </c>
      <c r="BB48" s="143">
        <v>1973</v>
      </c>
      <c r="BC48" s="140">
        <v>86</v>
      </c>
      <c r="BD48" s="141">
        <v>63.700000762939453</v>
      </c>
      <c r="BE48" s="151">
        <f t="shared" si="55"/>
        <v>54.782000656127927</v>
      </c>
      <c r="BF48" s="141">
        <v>125</v>
      </c>
      <c r="BG48" s="150">
        <f t="shared" si="56"/>
        <v>2.2817713574324796</v>
      </c>
      <c r="BH48" s="151">
        <f t="shared" si="57"/>
        <v>6.02</v>
      </c>
      <c r="BI48" s="151">
        <f t="shared" si="117"/>
        <v>252.52500000000003</v>
      </c>
      <c r="BJ48" s="151">
        <f t="shared" si="118"/>
        <v>5.7791999999999994</v>
      </c>
      <c r="BK48" s="151">
        <f t="shared" si="119"/>
        <v>247.370305</v>
      </c>
      <c r="BL48" s="142">
        <v>1959.9999785423279</v>
      </c>
      <c r="BM48" s="140">
        <v>86</v>
      </c>
      <c r="BN48" s="141">
        <v>65.2</v>
      </c>
      <c r="BO48" s="151">
        <f t="shared" si="58"/>
        <v>56.072000000000003</v>
      </c>
      <c r="BP48" s="141">
        <v>125</v>
      </c>
      <c r="BQ48" s="150">
        <f t="shared" si="59"/>
        <v>2.2292766443144529</v>
      </c>
      <c r="BR48" s="151">
        <f t="shared" si="60"/>
        <v>6.02</v>
      </c>
      <c r="BS48" s="151">
        <f t="shared" si="120"/>
        <v>246.82</v>
      </c>
      <c r="BT48" s="151">
        <f t="shared" si="121"/>
        <v>5.7791999999999994</v>
      </c>
      <c r="BU48" s="151">
        <f t="shared" si="122"/>
        <v>241.60899000000003</v>
      </c>
      <c r="BV48" s="143">
        <v>1880</v>
      </c>
      <c r="BW48" s="140">
        <v>84.1</v>
      </c>
      <c r="BX48" s="141">
        <v>64</v>
      </c>
      <c r="BY48" s="151">
        <f t="shared" si="61"/>
        <v>53.823999999999998</v>
      </c>
      <c r="BZ48" s="141">
        <v>125</v>
      </c>
      <c r="CA48" s="150">
        <f t="shared" si="62"/>
        <v>2.322384066587396</v>
      </c>
      <c r="CB48" s="151">
        <f t="shared" si="63"/>
        <v>5.8869999999999996</v>
      </c>
      <c r="CC48" s="151">
        <f t="shared" si="123"/>
        <v>250.50199999999992</v>
      </c>
      <c r="CD48" s="151">
        <f t="shared" si="124"/>
        <v>5.6515199999999997</v>
      </c>
      <c r="CE48" s="151">
        <f t="shared" si="125"/>
        <v>245.35438199999996</v>
      </c>
      <c r="CF48" s="142">
        <v>1953</v>
      </c>
      <c r="CG48" s="145">
        <v>89.4</v>
      </c>
      <c r="CH48" s="141">
        <f t="shared" si="165"/>
        <v>61.849999999999952</v>
      </c>
      <c r="CI48" s="151">
        <f t="shared" si="64"/>
        <v>55.293899999999958</v>
      </c>
      <c r="CJ48" s="141">
        <v>125</v>
      </c>
      <c r="CK48" s="150">
        <f t="shared" si="65"/>
        <v>2.2606471961644972</v>
      </c>
      <c r="CL48" s="151">
        <f t="shared" si="66"/>
        <v>6.258</v>
      </c>
      <c r="CM48" s="151">
        <f t="shared" si="126"/>
        <v>259.392</v>
      </c>
      <c r="CN48" s="151">
        <f t="shared" si="127"/>
        <v>6.0076799999999997</v>
      </c>
      <c r="CO48" s="151">
        <f t="shared" si="128"/>
        <v>254.07089400000007</v>
      </c>
      <c r="CP48" s="142">
        <v>1965</v>
      </c>
      <c r="CQ48" s="140">
        <v>87.5</v>
      </c>
      <c r="CR48" s="141">
        <v>64.5</v>
      </c>
      <c r="CS48" s="151">
        <f t="shared" si="67"/>
        <v>56.4375</v>
      </c>
      <c r="CT48" s="141">
        <v>115</v>
      </c>
      <c r="CU48" s="150">
        <f t="shared" si="68"/>
        <v>2.0376522702104096</v>
      </c>
      <c r="CV48" s="151">
        <f t="shared" si="69"/>
        <v>6.125</v>
      </c>
      <c r="CW48" s="151">
        <f t="shared" si="129"/>
        <v>245.18900000000002</v>
      </c>
      <c r="CX48" s="151">
        <f t="shared" si="130"/>
        <v>5.88</v>
      </c>
      <c r="CY48" s="151">
        <f t="shared" si="131"/>
        <v>239.95331499999998</v>
      </c>
      <c r="CZ48" s="142">
        <v>1764</v>
      </c>
      <c r="DA48" s="140">
        <v>89</v>
      </c>
      <c r="DB48" s="141">
        <v>63.1</v>
      </c>
      <c r="DC48" s="151">
        <f t="shared" si="70"/>
        <v>56.158999999999999</v>
      </c>
      <c r="DD48" s="138">
        <v>115</v>
      </c>
      <c r="DE48" s="150">
        <f t="shared" si="167"/>
        <v>2.0477572606349828</v>
      </c>
      <c r="DF48" s="151">
        <f t="shared" si="71"/>
        <v>6.23</v>
      </c>
      <c r="DG48" s="151">
        <f t="shared" si="132"/>
        <v>246.86900000000006</v>
      </c>
      <c r="DH48" s="151">
        <f t="shared" si="133"/>
        <v>5.9808000000000003</v>
      </c>
      <c r="DI48" s="151">
        <f t="shared" si="134"/>
        <v>241.580703</v>
      </c>
      <c r="DJ48" s="142">
        <v>1697</v>
      </c>
      <c r="DK48" s="140">
        <v>87.5</v>
      </c>
      <c r="DL48" s="141">
        <v>64.5</v>
      </c>
      <c r="DM48" s="151">
        <f t="shared" si="72"/>
        <v>56.4375</v>
      </c>
      <c r="DN48" s="141">
        <v>115</v>
      </c>
      <c r="DO48" s="150">
        <f t="shared" si="73"/>
        <v>2.0376522702104096</v>
      </c>
      <c r="DP48" s="151">
        <f t="shared" si="74"/>
        <v>6.125</v>
      </c>
      <c r="DQ48" s="151">
        <f t="shared" si="135"/>
        <v>245.18900000000002</v>
      </c>
      <c r="DR48" s="151">
        <f t="shared" si="136"/>
        <v>5.88</v>
      </c>
      <c r="DS48" s="151">
        <f t="shared" si="137"/>
        <v>239.95331499999998</v>
      </c>
      <c r="DT48" s="142">
        <v>1764</v>
      </c>
      <c r="DU48" s="140">
        <v>89</v>
      </c>
      <c r="DV48" s="141">
        <v>64.7</v>
      </c>
      <c r="DW48" s="151">
        <f t="shared" si="75"/>
        <v>57.583000000000006</v>
      </c>
      <c r="DX48" s="141">
        <v>115</v>
      </c>
      <c r="DY48" s="150">
        <f t="shared" si="76"/>
        <v>1.9971172047305628</v>
      </c>
      <c r="DZ48" s="151">
        <f t="shared" si="77"/>
        <v>6.23</v>
      </c>
      <c r="EA48" s="151">
        <f t="shared" si="138"/>
        <v>257.11000000000013</v>
      </c>
      <c r="EB48" s="151">
        <f t="shared" si="139"/>
        <v>5.9808000000000003</v>
      </c>
      <c r="EC48" s="151">
        <f t="shared" si="140"/>
        <v>251.78468000000004</v>
      </c>
      <c r="ED48" s="143">
        <v>1695</v>
      </c>
      <c r="EE48" s="140">
        <v>90.9</v>
      </c>
      <c r="EF48" s="141">
        <v>64.5</v>
      </c>
      <c r="EG48" s="151">
        <f t="shared" si="78"/>
        <v>58.630500000000005</v>
      </c>
      <c r="EH48" s="141">
        <v>115</v>
      </c>
      <c r="EI48" s="150">
        <f t="shared" si="79"/>
        <v>1.9614364537228914</v>
      </c>
      <c r="EJ48" s="151">
        <f t="shared" si="80"/>
        <v>6.3630000000000004</v>
      </c>
      <c r="EK48" s="151">
        <f t="shared" si="141"/>
        <v>258.48550000000006</v>
      </c>
      <c r="EL48" s="151">
        <f t="shared" si="142"/>
        <v>6.1084800000000001</v>
      </c>
      <c r="EM48" s="151">
        <f t="shared" si="143"/>
        <v>253.05700700000006</v>
      </c>
      <c r="EN48" s="142">
        <v>1665</v>
      </c>
      <c r="EO48" s="140">
        <v>89.5</v>
      </c>
      <c r="EP48" s="141">
        <v>63.6</v>
      </c>
      <c r="EQ48" s="151">
        <f t="shared" si="81"/>
        <v>56.922000000000004</v>
      </c>
      <c r="ER48" s="141">
        <v>115</v>
      </c>
      <c r="ES48" s="150">
        <f t="shared" si="82"/>
        <v>2.0203084923228274</v>
      </c>
      <c r="ET48" s="151">
        <f t="shared" si="83"/>
        <v>6.2650000000000006</v>
      </c>
      <c r="EU48" s="151">
        <f t="shared" si="144"/>
        <v>256.24900000000002</v>
      </c>
      <c r="EV48" s="151">
        <f t="shared" si="145"/>
        <v>6.0144000000000002</v>
      </c>
      <c r="EW48" s="151">
        <f t="shared" si="146"/>
        <v>250.93251400000003</v>
      </c>
      <c r="EX48" s="143">
        <v>1719</v>
      </c>
      <c r="EY48" s="140"/>
      <c r="EZ48" s="141"/>
      <c r="FA48" s="151">
        <f t="shared" si="84"/>
        <v>0</v>
      </c>
      <c r="FB48" s="141"/>
      <c r="FC48" s="150" t="e">
        <f t="shared" si="85"/>
        <v>#DIV/0!</v>
      </c>
      <c r="FD48" s="151">
        <f t="shared" si="86"/>
        <v>0</v>
      </c>
      <c r="FE48" s="151">
        <f t="shared" si="147"/>
        <v>0</v>
      </c>
      <c r="FF48" s="151">
        <f t="shared" si="148"/>
        <v>0</v>
      </c>
      <c r="FG48" s="151">
        <f t="shared" si="149"/>
        <v>0</v>
      </c>
      <c r="FH48" s="142"/>
      <c r="FI48" s="140"/>
      <c r="FJ48" s="141"/>
      <c r="FK48" s="151">
        <f t="shared" si="87"/>
        <v>0</v>
      </c>
      <c r="FL48" s="141">
        <v>120</v>
      </c>
      <c r="FM48" s="150" t="e">
        <f t="shared" si="88"/>
        <v>#DIV/0!</v>
      </c>
      <c r="FN48" s="151">
        <f t="shared" si="89"/>
        <v>0</v>
      </c>
      <c r="FO48" s="151">
        <f t="shared" si="150"/>
        <v>0</v>
      </c>
      <c r="FP48" s="151">
        <f t="shared" si="151"/>
        <v>0</v>
      </c>
      <c r="FQ48" s="151">
        <f t="shared" si="152"/>
        <v>0</v>
      </c>
      <c r="FR48" s="142"/>
      <c r="FS48" s="140"/>
      <c r="FT48" s="141"/>
      <c r="FU48" s="151">
        <f t="shared" si="90"/>
        <v>0</v>
      </c>
      <c r="FV48" s="141"/>
      <c r="FW48" s="150" t="e">
        <f t="shared" si="91"/>
        <v>#DIV/0!</v>
      </c>
      <c r="FX48" s="151">
        <f t="shared" si="92"/>
        <v>0</v>
      </c>
      <c r="FY48" s="151">
        <f t="shared" si="153"/>
        <v>0</v>
      </c>
      <c r="FZ48" s="151">
        <f t="shared" si="154"/>
        <v>0</v>
      </c>
      <c r="GA48" s="151">
        <f t="shared" si="155"/>
        <v>0</v>
      </c>
      <c r="GB48" s="142"/>
      <c r="GC48" s="140"/>
      <c r="GD48" s="141"/>
      <c r="GE48" s="151">
        <f t="shared" si="93"/>
        <v>0</v>
      </c>
      <c r="GF48" s="141"/>
      <c r="GG48" s="150" t="e">
        <f t="shared" si="94"/>
        <v>#DIV/0!</v>
      </c>
      <c r="GH48" s="151">
        <f t="shared" si="95"/>
        <v>0</v>
      </c>
      <c r="GI48" s="151">
        <f t="shared" si="156"/>
        <v>0</v>
      </c>
      <c r="GJ48" s="151">
        <f t="shared" si="157"/>
        <v>0</v>
      </c>
      <c r="GK48" s="151">
        <f t="shared" si="158"/>
        <v>0</v>
      </c>
      <c r="GL48" s="142"/>
      <c r="GM48" s="140"/>
      <c r="GN48" s="141"/>
      <c r="GO48" s="151">
        <f t="shared" si="96"/>
        <v>0</v>
      </c>
      <c r="GP48" s="141"/>
      <c r="GQ48" s="150" t="e">
        <f t="shared" si="97"/>
        <v>#DIV/0!</v>
      </c>
      <c r="GR48" s="151">
        <f t="shared" si="98"/>
        <v>0</v>
      </c>
      <c r="GS48" s="151">
        <f t="shared" si="159"/>
        <v>0</v>
      </c>
      <c r="GT48" s="151">
        <f t="shared" si="160"/>
        <v>0</v>
      </c>
      <c r="GU48" s="151">
        <f t="shared" si="161"/>
        <v>0</v>
      </c>
      <c r="GV48" s="142"/>
      <c r="GW48" s="140"/>
      <c r="GX48" s="141"/>
      <c r="GY48" s="151">
        <f t="shared" si="99"/>
        <v>0</v>
      </c>
      <c r="GZ48" s="141"/>
      <c r="HA48" s="150" t="e">
        <f t="shared" si="100"/>
        <v>#DIV/0!</v>
      </c>
      <c r="HB48" s="151">
        <f t="shared" si="101"/>
        <v>0</v>
      </c>
      <c r="HC48" s="151">
        <f t="shared" si="162"/>
        <v>0</v>
      </c>
      <c r="HD48" s="151">
        <f t="shared" si="163"/>
        <v>0</v>
      </c>
      <c r="HE48" s="151">
        <f t="shared" si="164"/>
        <v>0</v>
      </c>
      <c r="HF48" s="142"/>
      <c r="HG48" s="140"/>
      <c r="HH48" s="141"/>
      <c r="HI48" s="151"/>
      <c r="HJ48" s="141"/>
      <c r="HK48" s="150"/>
      <c r="HL48" s="151"/>
      <c r="HM48" s="151"/>
      <c r="HN48" s="151"/>
      <c r="HO48" s="151"/>
      <c r="HP48" s="142"/>
      <c r="HQ48" s="140"/>
      <c r="HR48" s="141"/>
      <c r="HS48" s="151"/>
      <c r="HT48" s="141"/>
      <c r="HU48" s="150"/>
      <c r="HV48" s="151"/>
      <c r="HW48" s="151"/>
      <c r="HX48" s="151"/>
      <c r="HY48" s="151"/>
      <c r="HZ48" s="142"/>
      <c r="IA48" s="140"/>
      <c r="IB48" s="141"/>
      <c r="IC48" s="151"/>
      <c r="ID48" s="141"/>
      <c r="IE48" s="150"/>
      <c r="IF48" s="151"/>
      <c r="IG48" s="151"/>
      <c r="IH48" s="151"/>
      <c r="II48" s="151"/>
      <c r="IJ48" s="142"/>
      <c r="IK48" s="140"/>
      <c r="IL48" s="141"/>
      <c r="IM48" s="151"/>
      <c r="IN48" s="141"/>
      <c r="IO48" s="150"/>
      <c r="IP48" s="151"/>
      <c r="IQ48" s="151"/>
      <c r="IR48" s="151"/>
      <c r="IS48" s="151"/>
      <c r="IT48" s="142"/>
      <c r="IU48" s="140"/>
      <c r="IV48" s="141"/>
      <c r="IW48" s="151"/>
      <c r="IX48" s="141"/>
      <c r="IY48" s="150"/>
      <c r="IZ48" s="151"/>
      <c r="JA48" s="151"/>
      <c r="JB48" s="151"/>
      <c r="JC48" s="151"/>
      <c r="JD48" s="142"/>
      <c r="JE48" s="140"/>
      <c r="JF48" s="141"/>
      <c r="JG48" s="151"/>
      <c r="JH48" s="141"/>
      <c r="JI48" s="150"/>
      <c r="JJ48" s="151"/>
      <c r="JK48" s="151"/>
      <c r="JL48" s="151"/>
      <c r="JM48" s="151"/>
      <c r="JN48" s="142"/>
      <c r="JO48" s="140"/>
      <c r="JP48" s="141"/>
      <c r="JQ48" s="151"/>
      <c r="JR48" s="141"/>
      <c r="JS48" s="150"/>
      <c r="JT48" s="151"/>
      <c r="JU48" s="151"/>
      <c r="JV48" s="151"/>
      <c r="JW48" s="151"/>
      <c r="JX48" s="142"/>
      <c r="JY48" s="140"/>
      <c r="JZ48" s="141"/>
      <c r="KA48" s="151"/>
      <c r="KB48" s="141"/>
      <c r="KC48" s="150"/>
      <c r="KD48" s="151"/>
      <c r="KE48" s="151"/>
      <c r="KF48" s="151"/>
      <c r="KG48" s="151"/>
      <c r="KH48" s="142"/>
      <c r="KI48" s="140"/>
      <c r="KJ48" s="141"/>
      <c r="KK48" s="151"/>
      <c r="KL48" s="141"/>
      <c r="KM48" s="150"/>
      <c r="KN48" s="151"/>
      <c r="KO48" s="151"/>
      <c r="KP48" s="151"/>
      <c r="KQ48" s="151"/>
      <c r="KR48" s="142"/>
      <c r="KS48" s="140"/>
      <c r="KT48" s="141"/>
      <c r="KU48" s="151"/>
      <c r="KV48" s="141"/>
      <c r="KW48" s="150"/>
      <c r="KX48" s="151"/>
      <c r="KY48" s="151"/>
      <c r="KZ48" s="151"/>
      <c r="LA48" s="151"/>
      <c r="LB48" s="142"/>
      <c r="LC48" s="140"/>
      <c r="LD48" s="141"/>
      <c r="LE48" s="151"/>
      <c r="LF48" s="141"/>
      <c r="LG48" s="150"/>
      <c r="LH48" s="151"/>
      <c r="LI48" s="151"/>
      <c r="LJ48" s="151"/>
      <c r="LK48" s="151"/>
      <c r="LL48" s="142"/>
      <c r="LM48" s="140"/>
      <c r="LN48" s="141"/>
      <c r="LO48" s="151"/>
      <c r="LP48" s="141"/>
      <c r="LQ48" s="150"/>
      <c r="LR48" s="151"/>
      <c r="LS48" s="151"/>
      <c r="LT48" s="151"/>
      <c r="LU48" s="151"/>
      <c r="LV48" s="142"/>
      <c r="LW48" s="140"/>
      <c r="LX48" s="141"/>
      <c r="LY48" s="151"/>
      <c r="LZ48" s="141"/>
      <c r="MA48" s="150"/>
      <c r="MB48" s="151"/>
      <c r="MC48" s="151"/>
      <c r="MD48" s="151"/>
      <c r="ME48" s="151"/>
      <c r="MF48" s="142"/>
      <c r="MG48" s="140"/>
      <c r="MH48" s="141"/>
      <c r="MI48" s="151"/>
      <c r="MJ48" s="141"/>
      <c r="MK48" s="150"/>
      <c r="ML48" s="151"/>
      <c r="MM48" s="151"/>
      <c r="MN48" s="151"/>
      <c r="MO48" s="151"/>
      <c r="MP48" s="142"/>
      <c r="MQ48" s="140"/>
      <c r="MR48" s="141"/>
      <c r="MS48" s="151"/>
      <c r="MT48" s="141"/>
      <c r="MU48" s="150"/>
      <c r="MV48" s="151"/>
      <c r="MW48" s="151"/>
      <c r="MX48" s="151"/>
      <c r="MY48" s="151"/>
      <c r="MZ48" s="142"/>
      <c r="NA48" s="140"/>
      <c r="NB48" s="141"/>
      <c r="NC48" s="151"/>
      <c r="ND48" s="141"/>
      <c r="NE48" s="150"/>
      <c r="NF48" s="151"/>
      <c r="NG48" s="151"/>
      <c r="NH48" s="151"/>
      <c r="NI48" s="151"/>
      <c r="NJ48" s="142"/>
      <c r="NK48" s="140"/>
      <c r="NL48" s="141"/>
      <c r="NM48" s="151"/>
      <c r="NN48" s="141"/>
      <c r="NO48" s="150"/>
      <c r="NP48" s="151"/>
      <c r="NQ48" s="151"/>
      <c r="NR48" s="151"/>
      <c r="NS48" s="151"/>
      <c r="NT48" s="142"/>
      <c r="NU48" s="140"/>
      <c r="NV48" s="141"/>
      <c r="NW48" s="151"/>
      <c r="NX48" s="141"/>
      <c r="NY48" s="150"/>
      <c r="NZ48" s="151"/>
      <c r="OA48" s="151"/>
      <c r="OB48" s="151"/>
      <c r="OC48" s="151"/>
      <c r="OD48" s="142"/>
      <c r="OE48" s="140"/>
      <c r="OF48" s="141"/>
      <c r="OG48" s="151"/>
      <c r="OH48" s="141"/>
      <c r="OI48" s="150"/>
      <c r="OJ48" s="151"/>
      <c r="OK48" s="151"/>
      <c r="OL48" s="151"/>
      <c r="OM48" s="151"/>
      <c r="ON48" s="142"/>
      <c r="OO48" s="140"/>
      <c r="OP48" s="141"/>
      <c r="OQ48" s="151"/>
      <c r="OR48" s="141"/>
      <c r="OS48" s="150"/>
      <c r="OT48" s="151"/>
      <c r="OU48" s="151"/>
      <c r="OV48" s="151"/>
      <c r="OW48" s="151"/>
      <c r="OX48" s="142"/>
      <c r="OY48" s="140"/>
      <c r="OZ48" s="141"/>
      <c r="PA48" s="151"/>
      <c r="PB48" s="141"/>
      <c r="PC48" s="150"/>
      <c r="PD48" s="151"/>
      <c r="PE48" s="151"/>
      <c r="PF48" s="151"/>
      <c r="PG48" s="151"/>
      <c r="PH48" s="142"/>
      <c r="PI48" s="140"/>
      <c r="PJ48" s="141"/>
      <c r="PK48" s="151"/>
      <c r="PL48" s="141"/>
      <c r="PM48" s="150"/>
      <c r="PN48" s="151"/>
      <c r="PO48" s="151"/>
      <c r="PP48" s="151"/>
      <c r="PQ48" s="151"/>
      <c r="PR48" s="142"/>
      <c r="PS48" s="140"/>
      <c r="PT48" s="141"/>
      <c r="PU48" s="151"/>
      <c r="PV48" s="141"/>
      <c r="PW48" s="150"/>
      <c r="PX48" s="151"/>
      <c r="PY48" s="151"/>
      <c r="PZ48" s="151"/>
      <c r="QA48" s="151"/>
      <c r="QB48" s="142"/>
      <c r="QC48" s="140"/>
      <c r="QD48" s="141"/>
      <c r="QE48" s="151"/>
      <c r="QF48" s="141"/>
      <c r="QG48" s="150"/>
      <c r="QH48" s="151"/>
      <c r="QI48" s="151"/>
      <c r="QJ48" s="151"/>
      <c r="QK48" s="151"/>
      <c r="QL48" s="142"/>
      <c r="QM48" s="140"/>
      <c r="QN48" s="141"/>
      <c r="QO48" s="151"/>
      <c r="QP48" s="141"/>
      <c r="QQ48" s="150"/>
      <c r="QR48" s="151"/>
      <c r="QS48" s="151"/>
      <c r="QT48" s="151"/>
      <c r="QU48" s="151"/>
      <c r="QV48" s="142"/>
      <c r="QW48" s="140"/>
    </row>
    <row r="49" spans="1:465" s="134" customFormat="1" x14ac:dyDescent="0.25">
      <c r="A49" s="146"/>
      <c r="B49" s="144">
        <f t="shared" si="37"/>
        <v>60</v>
      </c>
      <c r="C49" s="144">
        <v>0.1</v>
      </c>
      <c r="D49" s="144">
        <f t="shared" si="38"/>
        <v>4.1000000000000014</v>
      </c>
      <c r="E49" s="145">
        <v>90</v>
      </c>
      <c r="F49" s="148">
        <v>65.400000000000006</v>
      </c>
      <c r="G49" s="148">
        <f t="shared" si="39"/>
        <v>58.860000000000007</v>
      </c>
      <c r="H49" s="146">
        <v>125</v>
      </c>
      <c r="I49" s="152">
        <f t="shared" si="40"/>
        <v>2.1236833163438664</v>
      </c>
      <c r="J49" s="148">
        <f t="shared" si="44"/>
        <v>6.3</v>
      </c>
      <c r="K49" s="148">
        <f t="shared" si="102"/>
        <v>255.69600000000003</v>
      </c>
      <c r="L49" s="148">
        <f t="shared" si="103"/>
        <v>6.0417000000000005</v>
      </c>
      <c r="M49" s="148">
        <f t="shared" si="104"/>
        <v>250.112177</v>
      </c>
      <c r="N49" s="147">
        <v>1951</v>
      </c>
      <c r="O49" s="145">
        <v>90</v>
      </c>
      <c r="P49" s="148">
        <v>65.400000000000006</v>
      </c>
      <c r="Q49" s="148">
        <f t="shared" si="166"/>
        <v>58.860000000000007</v>
      </c>
      <c r="R49" s="146">
        <v>125</v>
      </c>
      <c r="S49" s="152">
        <f t="shared" si="42"/>
        <v>2.1236833163438664</v>
      </c>
      <c r="T49" s="148">
        <f t="shared" si="45"/>
        <v>6.3</v>
      </c>
      <c r="U49" s="148">
        <f t="shared" si="105"/>
        <v>255.69600000000003</v>
      </c>
      <c r="V49" s="148">
        <f t="shared" si="106"/>
        <v>6.0417000000000005</v>
      </c>
      <c r="W49" s="148">
        <f t="shared" si="107"/>
        <v>250.112177</v>
      </c>
      <c r="X49" s="147">
        <v>1951</v>
      </c>
      <c r="Y49" s="145">
        <v>88.6</v>
      </c>
      <c r="Z49" s="146">
        <v>66.400000000000006</v>
      </c>
      <c r="AA49" s="148">
        <f t="shared" si="46"/>
        <v>58.830399999999997</v>
      </c>
      <c r="AB49" s="146">
        <v>125</v>
      </c>
      <c r="AC49" s="152">
        <f t="shared" si="47"/>
        <v>2.1247518289863745</v>
      </c>
      <c r="AD49" s="148">
        <f t="shared" si="48"/>
        <v>6.2019999999999991</v>
      </c>
      <c r="AE49" s="148">
        <f t="shared" si="108"/>
        <v>253.24600000000007</v>
      </c>
      <c r="AF49" s="148">
        <f t="shared" si="109"/>
        <v>5.9477179999999992</v>
      </c>
      <c r="AG49" s="148">
        <f t="shared" si="110"/>
        <v>247.73210000000003</v>
      </c>
      <c r="AH49" s="147">
        <v>1996</v>
      </c>
      <c r="AI49" s="145">
        <v>86.7</v>
      </c>
      <c r="AJ49" s="146">
        <v>64.5</v>
      </c>
      <c r="AK49" s="148">
        <f t="shared" si="49"/>
        <v>55.921500000000002</v>
      </c>
      <c r="AL49" s="146">
        <v>125</v>
      </c>
      <c r="AM49" s="152">
        <f t="shared" si="50"/>
        <v>2.2352762354371754</v>
      </c>
      <c r="AN49" s="148">
        <f t="shared" si="51"/>
        <v>6.069</v>
      </c>
      <c r="AO49" s="148">
        <f t="shared" si="111"/>
        <v>258.37700000000001</v>
      </c>
      <c r="AP49" s="148">
        <f t="shared" si="112"/>
        <v>5.8201710000000002</v>
      </c>
      <c r="AQ49" s="148">
        <f t="shared" si="113"/>
        <v>252.89855499999996</v>
      </c>
      <c r="AR49" s="149">
        <v>1975</v>
      </c>
      <c r="AS49" s="145">
        <v>86.9</v>
      </c>
      <c r="AT49" s="146">
        <v>63.9</v>
      </c>
      <c r="AU49" s="148">
        <f t="shared" si="52"/>
        <v>55.529100000000007</v>
      </c>
      <c r="AV49" s="146">
        <v>125</v>
      </c>
      <c r="AW49" s="152">
        <f t="shared" si="53"/>
        <v>2.2510719604675744</v>
      </c>
      <c r="AX49" s="148">
        <f t="shared" si="54"/>
        <v>6.0830000000000011</v>
      </c>
      <c r="AY49" s="148">
        <f t="shared" si="114"/>
        <v>258.10399999999998</v>
      </c>
      <c r="AZ49" s="148">
        <f t="shared" si="115"/>
        <v>5.8335970000000019</v>
      </c>
      <c r="BA49" s="148">
        <f t="shared" si="116"/>
        <v>252.61984300000003</v>
      </c>
      <c r="BB49" s="149">
        <v>1975</v>
      </c>
      <c r="BC49" s="145">
        <v>85</v>
      </c>
      <c r="BD49" s="146">
        <v>63.700000762939453</v>
      </c>
      <c r="BE49" s="148">
        <f t="shared" si="55"/>
        <v>54.145000648498531</v>
      </c>
      <c r="BF49" s="146">
        <v>125</v>
      </c>
      <c r="BG49" s="152">
        <f t="shared" si="56"/>
        <v>2.3086157263434499</v>
      </c>
      <c r="BH49" s="148">
        <f t="shared" si="57"/>
        <v>5.95</v>
      </c>
      <c r="BI49" s="148">
        <f t="shared" si="117"/>
        <v>258.47500000000002</v>
      </c>
      <c r="BJ49" s="148">
        <f t="shared" si="118"/>
        <v>5.7060500000000003</v>
      </c>
      <c r="BK49" s="148">
        <f t="shared" si="119"/>
        <v>253.07635500000001</v>
      </c>
      <c r="BL49" s="147">
        <v>1959.9999785423279</v>
      </c>
      <c r="BM49" s="145">
        <v>86</v>
      </c>
      <c r="BN49" s="146">
        <v>65.2</v>
      </c>
      <c r="BO49" s="148">
        <f t="shared" si="58"/>
        <v>56.072000000000003</v>
      </c>
      <c r="BP49" s="146">
        <v>125</v>
      </c>
      <c r="BQ49" s="152">
        <f t="shared" si="59"/>
        <v>2.2292766443144529</v>
      </c>
      <c r="BR49" s="148">
        <f t="shared" si="60"/>
        <v>6.02</v>
      </c>
      <c r="BS49" s="148">
        <f t="shared" si="120"/>
        <v>252.84</v>
      </c>
      <c r="BT49" s="148">
        <f t="shared" si="121"/>
        <v>5.77318</v>
      </c>
      <c r="BU49" s="148">
        <f t="shared" si="122"/>
        <v>247.38217000000003</v>
      </c>
      <c r="BV49" s="149">
        <v>1880</v>
      </c>
      <c r="BW49" s="145">
        <v>83.6</v>
      </c>
      <c r="BX49" s="146">
        <v>64</v>
      </c>
      <c r="BY49" s="148">
        <f t="shared" si="61"/>
        <v>53.503999999999998</v>
      </c>
      <c r="BZ49" s="146">
        <v>125</v>
      </c>
      <c r="CA49" s="152">
        <f t="shared" si="62"/>
        <v>2.3362739234449763</v>
      </c>
      <c r="CB49" s="148">
        <f t="shared" si="63"/>
        <v>5.8519999999999994</v>
      </c>
      <c r="CC49" s="148">
        <f t="shared" si="123"/>
        <v>256.35399999999993</v>
      </c>
      <c r="CD49" s="148">
        <f t="shared" si="124"/>
        <v>5.6120679999999998</v>
      </c>
      <c r="CE49" s="148">
        <f t="shared" si="125"/>
        <v>250.96644999999995</v>
      </c>
      <c r="CF49" s="147">
        <v>1954</v>
      </c>
      <c r="CG49" s="145">
        <v>89.1</v>
      </c>
      <c r="CH49" s="146">
        <f t="shared" si="165"/>
        <v>61.899999999999949</v>
      </c>
      <c r="CI49" s="148">
        <f t="shared" si="64"/>
        <v>55.152899999999946</v>
      </c>
      <c r="CJ49" s="146">
        <v>125</v>
      </c>
      <c r="CK49" s="152">
        <f t="shared" si="65"/>
        <v>2.266426606760481</v>
      </c>
      <c r="CL49" s="148">
        <f t="shared" si="66"/>
        <v>6.2369999999999992</v>
      </c>
      <c r="CM49" s="148">
        <f t="shared" si="126"/>
        <v>265.62900000000002</v>
      </c>
      <c r="CN49" s="148">
        <f t="shared" si="127"/>
        <v>5.9812829999999995</v>
      </c>
      <c r="CO49" s="148">
        <f t="shared" si="128"/>
        <v>260.05217700000009</v>
      </c>
      <c r="CP49" s="147">
        <v>1965</v>
      </c>
      <c r="CQ49" s="145">
        <v>87</v>
      </c>
      <c r="CR49" s="146">
        <v>64.599999999999994</v>
      </c>
      <c r="CS49" s="148">
        <f t="shared" si="67"/>
        <v>56.201999999999998</v>
      </c>
      <c r="CT49" s="146">
        <v>115</v>
      </c>
      <c r="CU49" s="152">
        <f t="shared" si="68"/>
        <v>2.046190527027508</v>
      </c>
      <c r="CV49" s="148">
        <f t="shared" si="69"/>
        <v>6.09</v>
      </c>
      <c r="CW49" s="148">
        <f t="shared" si="129"/>
        <v>251.27900000000002</v>
      </c>
      <c r="CX49" s="148">
        <f t="shared" si="130"/>
        <v>5.8403100000000006</v>
      </c>
      <c r="CY49" s="148">
        <f t="shared" si="131"/>
        <v>245.79362499999996</v>
      </c>
      <c r="CZ49" s="147">
        <v>1765</v>
      </c>
      <c r="DA49" s="145">
        <v>88.6</v>
      </c>
      <c r="DB49" s="146">
        <v>63.2</v>
      </c>
      <c r="DC49" s="148">
        <f t="shared" si="70"/>
        <v>55.995199999999997</v>
      </c>
      <c r="DD49" s="134">
        <v>115</v>
      </c>
      <c r="DE49" s="152">
        <f t="shared" si="167"/>
        <v>2.0537474640683486</v>
      </c>
      <c r="DF49" s="148">
        <f t="shared" si="71"/>
        <v>6.2019999999999991</v>
      </c>
      <c r="DG49" s="148">
        <f t="shared" si="132"/>
        <v>253.07100000000005</v>
      </c>
      <c r="DH49" s="148">
        <f t="shared" si="133"/>
        <v>5.9477179999999992</v>
      </c>
      <c r="DI49" s="148">
        <f t="shared" si="134"/>
        <v>247.52842100000001</v>
      </c>
      <c r="DJ49" s="147">
        <v>1698</v>
      </c>
      <c r="DK49" s="145">
        <v>87</v>
      </c>
      <c r="DL49" s="146">
        <v>64.599999999999994</v>
      </c>
      <c r="DM49" s="148">
        <f t="shared" si="72"/>
        <v>56.201999999999998</v>
      </c>
      <c r="DN49" s="146">
        <v>115</v>
      </c>
      <c r="DO49" s="152">
        <f t="shared" si="73"/>
        <v>2.046190527027508</v>
      </c>
      <c r="DP49" s="148">
        <f t="shared" si="74"/>
        <v>6.09</v>
      </c>
      <c r="DQ49" s="148">
        <f t="shared" si="135"/>
        <v>251.27900000000002</v>
      </c>
      <c r="DR49" s="148">
        <f t="shared" si="136"/>
        <v>5.8403100000000006</v>
      </c>
      <c r="DS49" s="148">
        <f t="shared" si="137"/>
        <v>245.79362499999996</v>
      </c>
      <c r="DT49" s="147">
        <v>1765</v>
      </c>
      <c r="DU49" s="145">
        <v>89</v>
      </c>
      <c r="DV49" s="146">
        <v>64.8</v>
      </c>
      <c r="DW49" s="148">
        <f t="shared" si="75"/>
        <v>57.671999999999997</v>
      </c>
      <c r="DX49" s="146">
        <v>115</v>
      </c>
      <c r="DY49" s="152">
        <f t="shared" si="76"/>
        <v>1.9940352337356084</v>
      </c>
      <c r="DZ49" s="148">
        <f t="shared" si="77"/>
        <v>6.23</v>
      </c>
      <c r="EA49" s="148">
        <f t="shared" si="138"/>
        <v>263.34000000000015</v>
      </c>
      <c r="EB49" s="148">
        <f t="shared" si="139"/>
        <v>5.9745700000000008</v>
      </c>
      <c r="EC49" s="148">
        <f t="shared" si="140"/>
        <v>257.75925000000007</v>
      </c>
      <c r="ED49" s="149">
        <v>1695</v>
      </c>
      <c r="EE49" s="145">
        <v>90.2</v>
      </c>
      <c r="EF49" s="146">
        <v>64.599999999999994</v>
      </c>
      <c r="EG49" s="148">
        <f t="shared" si="78"/>
        <v>58.269199999999998</v>
      </c>
      <c r="EH49" s="146">
        <v>115</v>
      </c>
      <c r="EI49" s="152">
        <f t="shared" si="79"/>
        <v>1.9735984019001462</v>
      </c>
      <c r="EJ49" s="148">
        <f t="shared" si="80"/>
        <v>6.3140000000000001</v>
      </c>
      <c r="EK49" s="148">
        <f t="shared" si="141"/>
        <v>264.79950000000008</v>
      </c>
      <c r="EL49" s="148">
        <f t="shared" si="142"/>
        <v>6.0551260000000005</v>
      </c>
      <c r="EM49" s="148">
        <f t="shared" si="143"/>
        <v>259.11213300000003</v>
      </c>
      <c r="EN49" s="147">
        <v>1670</v>
      </c>
      <c r="EO49" s="145">
        <v>89.2</v>
      </c>
      <c r="EP49" s="146">
        <v>63.7</v>
      </c>
      <c r="EQ49" s="148">
        <f t="shared" si="81"/>
        <v>56.820400000000006</v>
      </c>
      <c r="ER49" s="146">
        <v>115</v>
      </c>
      <c r="ES49" s="152">
        <f t="shared" si="82"/>
        <v>2.0239209861247014</v>
      </c>
      <c r="ET49" s="148">
        <f t="shared" si="83"/>
        <v>6.2439999999999998</v>
      </c>
      <c r="EU49" s="148">
        <f t="shared" si="144"/>
        <v>262.49300000000005</v>
      </c>
      <c r="EV49" s="148">
        <f t="shared" si="145"/>
        <v>5.9879959999999999</v>
      </c>
      <c r="EW49" s="148">
        <f t="shared" si="146"/>
        <v>256.92051000000004</v>
      </c>
      <c r="EX49" s="149">
        <v>1720</v>
      </c>
      <c r="EY49" s="145"/>
      <c r="EZ49" s="146"/>
      <c r="FA49" s="148">
        <f t="shared" si="84"/>
        <v>0</v>
      </c>
      <c r="FB49" s="146"/>
      <c r="FC49" s="152" t="e">
        <f t="shared" si="85"/>
        <v>#DIV/0!</v>
      </c>
      <c r="FD49" s="148">
        <f t="shared" si="86"/>
        <v>0</v>
      </c>
      <c r="FE49" s="148">
        <f t="shared" si="147"/>
        <v>0</v>
      </c>
      <c r="FF49" s="148">
        <f t="shared" si="148"/>
        <v>0</v>
      </c>
      <c r="FG49" s="148">
        <f t="shared" si="149"/>
        <v>0</v>
      </c>
      <c r="FH49" s="147"/>
      <c r="FI49" s="145"/>
      <c r="FJ49" s="146"/>
      <c r="FK49" s="148">
        <f t="shared" si="87"/>
        <v>0</v>
      </c>
      <c r="FL49" s="146">
        <v>120</v>
      </c>
      <c r="FM49" s="152" t="e">
        <f t="shared" si="88"/>
        <v>#DIV/0!</v>
      </c>
      <c r="FN49" s="148">
        <f t="shared" si="89"/>
        <v>0</v>
      </c>
      <c r="FO49" s="148">
        <f t="shared" si="150"/>
        <v>0</v>
      </c>
      <c r="FP49" s="148">
        <f t="shared" si="151"/>
        <v>0</v>
      </c>
      <c r="FQ49" s="148">
        <f t="shared" si="152"/>
        <v>0</v>
      </c>
      <c r="FR49" s="147"/>
      <c r="FS49" s="145"/>
      <c r="FT49" s="146"/>
      <c r="FU49" s="148">
        <f t="shared" si="90"/>
        <v>0</v>
      </c>
      <c r="FV49" s="146"/>
      <c r="FW49" s="152" t="e">
        <f t="shared" si="91"/>
        <v>#DIV/0!</v>
      </c>
      <c r="FX49" s="148">
        <f t="shared" si="92"/>
        <v>0</v>
      </c>
      <c r="FY49" s="148">
        <f t="shared" si="153"/>
        <v>0</v>
      </c>
      <c r="FZ49" s="148">
        <f t="shared" si="154"/>
        <v>0</v>
      </c>
      <c r="GA49" s="148">
        <f t="shared" si="155"/>
        <v>0</v>
      </c>
      <c r="GB49" s="147"/>
      <c r="GC49" s="145"/>
      <c r="GD49" s="146"/>
      <c r="GE49" s="148">
        <f t="shared" si="93"/>
        <v>0</v>
      </c>
      <c r="GF49" s="146"/>
      <c r="GG49" s="152" t="e">
        <f t="shared" si="94"/>
        <v>#DIV/0!</v>
      </c>
      <c r="GH49" s="148">
        <f t="shared" si="95"/>
        <v>0</v>
      </c>
      <c r="GI49" s="148">
        <f t="shared" si="156"/>
        <v>0</v>
      </c>
      <c r="GJ49" s="148">
        <f t="shared" si="157"/>
        <v>0</v>
      </c>
      <c r="GK49" s="148">
        <f t="shared" si="158"/>
        <v>0</v>
      </c>
      <c r="GL49" s="147"/>
      <c r="GM49" s="145"/>
      <c r="GN49" s="146"/>
      <c r="GO49" s="148">
        <f t="shared" si="96"/>
        <v>0</v>
      </c>
      <c r="GP49" s="146"/>
      <c r="GQ49" s="152" t="e">
        <f t="shared" si="97"/>
        <v>#DIV/0!</v>
      </c>
      <c r="GR49" s="148">
        <f t="shared" si="98"/>
        <v>0</v>
      </c>
      <c r="GS49" s="148">
        <f t="shared" si="159"/>
        <v>0</v>
      </c>
      <c r="GT49" s="148">
        <f t="shared" si="160"/>
        <v>0</v>
      </c>
      <c r="GU49" s="148">
        <f t="shared" si="161"/>
        <v>0</v>
      </c>
      <c r="GV49" s="147"/>
      <c r="GW49" s="145"/>
      <c r="GX49" s="146"/>
      <c r="GY49" s="148">
        <f t="shared" si="99"/>
        <v>0</v>
      </c>
      <c r="GZ49" s="146"/>
      <c r="HA49" s="152" t="e">
        <f t="shared" si="100"/>
        <v>#DIV/0!</v>
      </c>
      <c r="HB49" s="148">
        <f t="shared" si="101"/>
        <v>0</v>
      </c>
      <c r="HC49" s="148">
        <f t="shared" si="162"/>
        <v>0</v>
      </c>
      <c r="HD49" s="148">
        <f t="shared" si="163"/>
        <v>0</v>
      </c>
      <c r="HE49" s="148">
        <f t="shared" si="164"/>
        <v>0</v>
      </c>
      <c r="HF49" s="147"/>
      <c r="HG49" s="145"/>
      <c r="HH49" s="146"/>
      <c r="HI49" s="148"/>
      <c r="HJ49" s="146"/>
      <c r="HK49" s="152"/>
      <c r="HL49" s="148"/>
      <c r="HM49" s="148"/>
      <c r="HN49" s="148"/>
      <c r="HO49" s="148"/>
      <c r="HP49" s="147"/>
      <c r="HQ49" s="145"/>
      <c r="HR49" s="146"/>
      <c r="HS49" s="148"/>
      <c r="HT49" s="146"/>
      <c r="HU49" s="152"/>
      <c r="HV49" s="148"/>
      <c r="HW49" s="148"/>
      <c r="HX49" s="148"/>
      <c r="HY49" s="148"/>
      <c r="HZ49" s="147"/>
      <c r="IA49" s="145"/>
      <c r="IB49" s="146"/>
      <c r="IC49" s="148"/>
      <c r="ID49" s="146"/>
      <c r="IE49" s="152"/>
      <c r="IF49" s="148"/>
      <c r="IG49" s="148"/>
      <c r="IH49" s="148"/>
      <c r="II49" s="148"/>
      <c r="IJ49" s="147"/>
      <c r="IK49" s="145"/>
      <c r="IL49" s="146"/>
      <c r="IM49" s="148"/>
      <c r="IN49" s="146"/>
      <c r="IO49" s="152"/>
      <c r="IP49" s="148"/>
      <c r="IQ49" s="148"/>
      <c r="IR49" s="148"/>
      <c r="IS49" s="148"/>
      <c r="IT49" s="147"/>
      <c r="IU49" s="145"/>
      <c r="IV49" s="146"/>
      <c r="IW49" s="148"/>
      <c r="IX49" s="146"/>
      <c r="IY49" s="152"/>
      <c r="IZ49" s="148"/>
      <c r="JA49" s="148"/>
      <c r="JB49" s="148"/>
      <c r="JC49" s="148"/>
      <c r="JD49" s="147"/>
      <c r="JE49" s="145"/>
      <c r="JF49" s="146"/>
      <c r="JG49" s="148"/>
      <c r="JH49" s="146"/>
      <c r="JI49" s="152"/>
      <c r="JJ49" s="148"/>
      <c r="JK49" s="148"/>
      <c r="JL49" s="148"/>
      <c r="JM49" s="148"/>
      <c r="JN49" s="147"/>
      <c r="JO49" s="145"/>
      <c r="JP49" s="146"/>
      <c r="JQ49" s="148"/>
      <c r="JR49" s="146"/>
      <c r="JS49" s="152"/>
      <c r="JT49" s="148"/>
      <c r="JU49" s="148"/>
      <c r="JV49" s="148"/>
      <c r="JW49" s="148"/>
      <c r="JX49" s="147"/>
      <c r="JY49" s="145"/>
      <c r="JZ49" s="146"/>
      <c r="KA49" s="148"/>
      <c r="KB49" s="146"/>
      <c r="KC49" s="152"/>
      <c r="KD49" s="148"/>
      <c r="KE49" s="148"/>
      <c r="KF49" s="148"/>
      <c r="KG49" s="148"/>
      <c r="KH49" s="147"/>
      <c r="KI49" s="145"/>
      <c r="KJ49" s="146"/>
      <c r="KK49" s="148"/>
      <c r="KL49" s="146"/>
      <c r="KM49" s="152"/>
      <c r="KN49" s="148"/>
      <c r="KO49" s="148"/>
      <c r="KP49" s="148"/>
      <c r="KQ49" s="148"/>
      <c r="KR49" s="147"/>
      <c r="KS49" s="145"/>
      <c r="KT49" s="146"/>
      <c r="KU49" s="148"/>
      <c r="KV49" s="146"/>
      <c r="KW49" s="152"/>
      <c r="KX49" s="148"/>
      <c r="KY49" s="148"/>
      <c r="KZ49" s="148"/>
      <c r="LA49" s="148"/>
      <c r="LB49" s="147"/>
      <c r="LC49" s="145"/>
      <c r="LD49" s="146"/>
      <c r="LE49" s="148"/>
      <c r="LF49" s="146"/>
      <c r="LG49" s="152"/>
      <c r="LH49" s="148"/>
      <c r="LI49" s="148"/>
      <c r="LJ49" s="148"/>
      <c r="LK49" s="148"/>
      <c r="LL49" s="147"/>
      <c r="LM49" s="145"/>
      <c r="LN49" s="146"/>
      <c r="LO49" s="148"/>
      <c r="LP49" s="146"/>
      <c r="LQ49" s="152"/>
      <c r="LR49" s="148"/>
      <c r="LS49" s="148"/>
      <c r="LT49" s="148"/>
      <c r="LU49" s="148"/>
      <c r="LV49" s="147"/>
      <c r="LW49" s="145"/>
      <c r="LX49" s="146"/>
      <c r="LY49" s="148"/>
      <c r="LZ49" s="146"/>
      <c r="MA49" s="152"/>
      <c r="MB49" s="148"/>
      <c r="MC49" s="148"/>
      <c r="MD49" s="148"/>
      <c r="ME49" s="148"/>
      <c r="MF49" s="147"/>
      <c r="MG49" s="145"/>
      <c r="MH49" s="146"/>
      <c r="MI49" s="148"/>
      <c r="MJ49" s="146"/>
      <c r="MK49" s="152"/>
      <c r="ML49" s="148"/>
      <c r="MM49" s="148"/>
      <c r="MN49" s="148"/>
      <c r="MO49" s="148"/>
      <c r="MP49" s="147"/>
      <c r="MQ49" s="145"/>
      <c r="MR49" s="146"/>
      <c r="MS49" s="148"/>
      <c r="MT49" s="146"/>
      <c r="MU49" s="152"/>
      <c r="MV49" s="148"/>
      <c r="MW49" s="148"/>
      <c r="MX49" s="148"/>
      <c r="MY49" s="148"/>
      <c r="MZ49" s="147"/>
      <c r="NA49" s="145"/>
      <c r="NB49" s="146"/>
      <c r="NC49" s="148"/>
      <c r="ND49" s="146"/>
      <c r="NE49" s="152"/>
      <c r="NF49" s="148"/>
      <c r="NG49" s="148"/>
      <c r="NH49" s="148"/>
      <c r="NI49" s="148"/>
      <c r="NJ49" s="147"/>
      <c r="NK49" s="145"/>
      <c r="NL49" s="146"/>
      <c r="NM49" s="148"/>
      <c r="NN49" s="146"/>
      <c r="NO49" s="152"/>
      <c r="NP49" s="148"/>
      <c r="NQ49" s="148"/>
      <c r="NR49" s="148"/>
      <c r="NS49" s="148"/>
      <c r="NT49" s="147"/>
      <c r="NU49" s="145"/>
      <c r="NV49" s="146"/>
      <c r="NW49" s="148"/>
      <c r="NX49" s="146"/>
      <c r="NY49" s="152"/>
      <c r="NZ49" s="148"/>
      <c r="OA49" s="148"/>
      <c r="OB49" s="148"/>
      <c r="OC49" s="148"/>
      <c r="OD49" s="147"/>
      <c r="OE49" s="145"/>
      <c r="OF49" s="146"/>
      <c r="OG49" s="148"/>
      <c r="OH49" s="146"/>
      <c r="OI49" s="152"/>
      <c r="OJ49" s="148"/>
      <c r="OK49" s="148"/>
      <c r="OL49" s="148"/>
      <c r="OM49" s="148"/>
      <c r="ON49" s="147"/>
      <c r="OO49" s="145"/>
      <c r="OP49" s="146"/>
      <c r="OQ49" s="148"/>
      <c r="OR49" s="146"/>
      <c r="OS49" s="152"/>
      <c r="OT49" s="148"/>
      <c r="OU49" s="148"/>
      <c r="OV49" s="148"/>
      <c r="OW49" s="148"/>
      <c r="OX49" s="147"/>
      <c r="OY49" s="145"/>
      <c r="OZ49" s="146"/>
      <c r="PA49" s="148"/>
      <c r="PB49" s="146"/>
      <c r="PC49" s="152"/>
      <c r="PD49" s="148"/>
      <c r="PE49" s="148"/>
      <c r="PF49" s="148"/>
      <c r="PG49" s="148"/>
      <c r="PH49" s="147"/>
      <c r="PI49" s="145"/>
      <c r="PJ49" s="146"/>
      <c r="PK49" s="148"/>
      <c r="PL49" s="146"/>
      <c r="PM49" s="152"/>
      <c r="PN49" s="148"/>
      <c r="PO49" s="148"/>
      <c r="PP49" s="148"/>
      <c r="PQ49" s="148"/>
      <c r="PR49" s="147"/>
      <c r="PS49" s="145"/>
      <c r="PT49" s="146"/>
      <c r="PU49" s="148"/>
      <c r="PV49" s="146"/>
      <c r="PW49" s="152"/>
      <c r="PX49" s="148"/>
      <c r="PY49" s="148"/>
      <c r="PZ49" s="148"/>
      <c r="QA49" s="148"/>
      <c r="QB49" s="147"/>
      <c r="QC49" s="145"/>
      <c r="QD49" s="146"/>
      <c r="QE49" s="148"/>
      <c r="QF49" s="146"/>
      <c r="QG49" s="152"/>
      <c r="QH49" s="148"/>
      <c r="QI49" s="148"/>
      <c r="QJ49" s="148"/>
      <c r="QK49" s="148"/>
      <c r="QL49" s="147"/>
      <c r="QM49" s="145"/>
      <c r="QN49" s="146"/>
      <c r="QO49" s="148"/>
      <c r="QP49" s="146"/>
      <c r="QQ49" s="152"/>
      <c r="QR49" s="148"/>
      <c r="QS49" s="148"/>
      <c r="QT49" s="148"/>
      <c r="QU49" s="148"/>
      <c r="QV49" s="147"/>
      <c r="QW49" s="145"/>
    </row>
    <row r="50" spans="1:465" s="138" customFormat="1" x14ac:dyDescent="0.25">
      <c r="A50" s="141"/>
      <c r="B50" s="139">
        <f t="shared" si="37"/>
        <v>61</v>
      </c>
      <c r="C50" s="139">
        <v>0.1</v>
      </c>
      <c r="D50" s="139">
        <f t="shared" si="38"/>
        <v>4.2000000000000011</v>
      </c>
      <c r="E50" s="140">
        <v>89.6</v>
      </c>
      <c r="F50" s="151">
        <v>65.5</v>
      </c>
      <c r="G50" s="151">
        <f t="shared" si="39"/>
        <v>58.687999999999995</v>
      </c>
      <c r="H50" s="141">
        <v>125</v>
      </c>
      <c r="I50" s="150">
        <f t="shared" si="40"/>
        <v>2.1299073064340242</v>
      </c>
      <c r="J50" s="151">
        <f t="shared" si="44"/>
        <v>6.2719999999999994</v>
      </c>
      <c r="K50" s="151">
        <f t="shared" si="102"/>
        <v>261.96800000000002</v>
      </c>
      <c r="L50" s="151">
        <f t="shared" si="103"/>
        <v>6.0085759999999988</v>
      </c>
      <c r="M50" s="151">
        <f t="shared" si="104"/>
        <v>256.12075299999998</v>
      </c>
      <c r="N50" s="142">
        <v>1954</v>
      </c>
      <c r="O50" s="140">
        <v>89.6</v>
      </c>
      <c r="P50" s="151">
        <v>65.5</v>
      </c>
      <c r="Q50" s="151">
        <f t="shared" si="166"/>
        <v>58.687999999999995</v>
      </c>
      <c r="R50" s="141">
        <v>125</v>
      </c>
      <c r="S50" s="150">
        <f t="shared" si="42"/>
        <v>2.1299073064340242</v>
      </c>
      <c r="T50" s="151">
        <f t="shared" si="45"/>
        <v>6.2719999999999994</v>
      </c>
      <c r="U50" s="151">
        <f t="shared" si="105"/>
        <v>261.96800000000002</v>
      </c>
      <c r="V50" s="151">
        <f t="shared" si="106"/>
        <v>6.0085759999999988</v>
      </c>
      <c r="W50" s="151">
        <f t="shared" si="107"/>
        <v>256.12075299999998</v>
      </c>
      <c r="X50" s="142">
        <v>1954</v>
      </c>
      <c r="Y50" s="140">
        <v>88.2</v>
      </c>
      <c r="Z50" s="141">
        <v>66.5</v>
      </c>
      <c r="AA50" s="151">
        <f t="shared" si="46"/>
        <v>58.652999999999999</v>
      </c>
      <c r="AB50" s="141">
        <v>125</v>
      </c>
      <c r="AC50" s="150">
        <f t="shared" si="47"/>
        <v>2.1311782858506811</v>
      </c>
      <c r="AD50" s="151">
        <f t="shared" si="48"/>
        <v>6.1740000000000004</v>
      </c>
      <c r="AE50" s="151">
        <f t="shared" si="108"/>
        <v>259.42000000000007</v>
      </c>
      <c r="AF50" s="151">
        <f t="shared" si="109"/>
        <v>5.9146920000000005</v>
      </c>
      <c r="AG50" s="151">
        <f t="shared" si="110"/>
        <v>253.64679200000003</v>
      </c>
      <c r="AH50" s="142">
        <v>1998</v>
      </c>
      <c r="AI50" s="140">
        <v>86.3</v>
      </c>
      <c r="AJ50" s="141">
        <v>64.5</v>
      </c>
      <c r="AK50" s="151">
        <f t="shared" si="49"/>
        <v>55.663499999999999</v>
      </c>
      <c r="AL50" s="141">
        <v>125</v>
      </c>
      <c r="AM50" s="150">
        <f t="shared" si="50"/>
        <v>2.2456367278378111</v>
      </c>
      <c r="AN50" s="151">
        <f t="shared" si="51"/>
        <v>6.0410000000000004</v>
      </c>
      <c r="AO50" s="151">
        <f t="shared" si="111"/>
        <v>264.41800000000001</v>
      </c>
      <c r="AP50" s="151">
        <f t="shared" si="112"/>
        <v>5.7872779999999997</v>
      </c>
      <c r="AQ50" s="151">
        <f t="shared" si="113"/>
        <v>258.68583299999995</v>
      </c>
      <c r="AR50" s="143">
        <v>1976</v>
      </c>
      <c r="AS50" s="140">
        <v>86.5</v>
      </c>
      <c r="AT50" s="141">
        <v>63.9</v>
      </c>
      <c r="AU50" s="151">
        <f t="shared" si="52"/>
        <v>55.273499999999999</v>
      </c>
      <c r="AV50" s="141">
        <v>125</v>
      </c>
      <c r="AW50" s="150">
        <f t="shared" si="53"/>
        <v>2.2614815417876559</v>
      </c>
      <c r="AX50" s="151">
        <f t="shared" si="54"/>
        <v>6.0549999999999997</v>
      </c>
      <c r="AY50" s="151">
        <f t="shared" si="114"/>
        <v>264.15899999999999</v>
      </c>
      <c r="AZ50" s="151">
        <f t="shared" si="115"/>
        <v>5.8006899999999995</v>
      </c>
      <c r="BA50" s="151">
        <f t="shared" si="116"/>
        <v>258.42053300000003</v>
      </c>
      <c r="BB50" s="143">
        <v>1976</v>
      </c>
      <c r="BC50" s="140">
        <v>85</v>
      </c>
      <c r="BD50" s="141">
        <v>63.799999237060547</v>
      </c>
      <c r="BE50" s="151">
        <f t="shared" si="55"/>
        <v>54.229999351501462</v>
      </c>
      <c r="BF50" s="141">
        <v>125</v>
      </c>
      <c r="BG50" s="150">
        <f t="shared" si="56"/>
        <v>2.304997261567165</v>
      </c>
      <c r="BH50" s="151">
        <f t="shared" si="57"/>
        <v>5.95</v>
      </c>
      <c r="BI50" s="151">
        <f t="shared" si="117"/>
        <v>264.42500000000001</v>
      </c>
      <c r="BJ50" s="151">
        <f t="shared" si="118"/>
        <v>5.7000999999999999</v>
      </c>
      <c r="BK50" s="151">
        <f t="shared" si="119"/>
        <v>258.776455</v>
      </c>
      <c r="BL50" s="142">
        <v>1959.9999785423279</v>
      </c>
      <c r="BM50" s="140">
        <v>85</v>
      </c>
      <c r="BN50" s="141">
        <v>65.3</v>
      </c>
      <c r="BO50" s="151">
        <f t="shared" si="58"/>
        <v>55.504999999999995</v>
      </c>
      <c r="BP50" s="141">
        <v>125</v>
      </c>
      <c r="BQ50" s="150">
        <f t="shared" si="59"/>
        <v>2.2520493649220792</v>
      </c>
      <c r="BR50" s="151">
        <f t="shared" si="60"/>
        <v>5.95</v>
      </c>
      <c r="BS50" s="151">
        <f t="shared" si="120"/>
        <v>258.79000000000002</v>
      </c>
      <c r="BT50" s="151">
        <f t="shared" si="121"/>
        <v>5.7000999999999999</v>
      </c>
      <c r="BU50" s="151">
        <f t="shared" si="122"/>
        <v>253.08227000000002</v>
      </c>
      <c r="BV50" s="143">
        <v>1885</v>
      </c>
      <c r="BW50" s="140">
        <v>83.1</v>
      </c>
      <c r="BX50" s="141">
        <v>64.099999999999994</v>
      </c>
      <c r="BY50" s="151">
        <f t="shared" si="61"/>
        <v>53.267099999999992</v>
      </c>
      <c r="BZ50" s="141">
        <v>125</v>
      </c>
      <c r="CA50" s="150">
        <f t="shared" si="62"/>
        <v>2.3466642636824608</v>
      </c>
      <c r="CB50" s="151">
        <f t="shared" si="63"/>
        <v>5.8170000000000002</v>
      </c>
      <c r="CC50" s="151">
        <f t="shared" si="123"/>
        <v>262.17099999999994</v>
      </c>
      <c r="CD50" s="151">
        <f t="shared" si="124"/>
        <v>5.572686</v>
      </c>
      <c r="CE50" s="151">
        <f t="shared" si="125"/>
        <v>256.53913599999993</v>
      </c>
      <c r="CF50" s="142">
        <v>1955</v>
      </c>
      <c r="CG50" s="145">
        <v>88.8</v>
      </c>
      <c r="CH50" s="141">
        <f t="shared" si="165"/>
        <v>61.949999999999946</v>
      </c>
      <c r="CI50" s="151">
        <f t="shared" si="64"/>
        <v>55.011599999999952</v>
      </c>
      <c r="CJ50" s="141">
        <v>125</v>
      </c>
      <c r="CK50" s="150">
        <f t="shared" si="65"/>
        <v>2.2722480349599015</v>
      </c>
      <c r="CL50" s="151">
        <f t="shared" si="66"/>
        <v>6.2160000000000002</v>
      </c>
      <c r="CM50" s="151">
        <f t="shared" si="126"/>
        <v>271.84500000000003</v>
      </c>
      <c r="CN50" s="151">
        <f t="shared" si="127"/>
        <v>5.9549279999999998</v>
      </c>
      <c r="CO50" s="151">
        <f t="shared" si="128"/>
        <v>266.00710500000008</v>
      </c>
      <c r="CP50" s="142">
        <v>1970</v>
      </c>
      <c r="CQ50" s="140">
        <v>86.4</v>
      </c>
      <c r="CR50" s="141">
        <v>64.7</v>
      </c>
      <c r="CS50" s="151">
        <f t="shared" si="67"/>
        <v>55.900800000000011</v>
      </c>
      <c r="CT50" s="141">
        <v>115</v>
      </c>
      <c r="CU50" s="150">
        <f t="shared" si="68"/>
        <v>2.0572156391321768</v>
      </c>
      <c r="CV50" s="151">
        <f t="shared" si="69"/>
        <v>6.0480000000000009</v>
      </c>
      <c r="CW50" s="151">
        <f t="shared" si="129"/>
        <v>257.327</v>
      </c>
      <c r="CX50" s="151">
        <f t="shared" si="130"/>
        <v>5.7939840000000009</v>
      </c>
      <c r="CY50" s="151">
        <f t="shared" si="131"/>
        <v>251.58760899999996</v>
      </c>
      <c r="CZ50" s="142">
        <v>1766</v>
      </c>
      <c r="DA50" s="140">
        <v>88.1</v>
      </c>
      <c r="DB50" s="141">
        <v>63.2</v>
      </c>
      <c r="DC50" s="151">
        <f t="shared" si="70"/>
        <v>55.679199999999994</v>
      </c>
      <c r="DD50" s="138">
        <v>115</v>
      </c>
      <c r="DE50" s="150">
        <f t="shared" si="167"/>
        <v>2.0654032385522783</v>
      </c>
      <c r="DF50" s="151">
        <f t="shared" si="71"/>
        <v>6.1669999999999989</v>
      </c>
      <c r="DG50" s="151">
        <f t="shared" si="132"/>
        <v>259.23800000000006</v>
      </c>
      <c r="DH50" s="151">
        <f t="shared" si="133"/>
        <v>5.9079859999999984</v>
      </c>
      <c r="DI50" s="151">
        <f t="shared" si="134"/>
        <v>253.436407</v>
      </c>
      <c r="DJ50" s="142">
        <v>1699</v>
      </c>
      <c r="DK50" s="140">
        <v>86.4</v>
      </c>
      <c r="DL50" s="141">
        <v>64.7</v>
      </c>
      <c r="DM50" s="151">
        <f t="shared" si="72"/>
        <v>55.900800000000011</v>
      </c>
      <c r="DN50" s="141">
        <v>115</v>
      </c>
      <c r="DO50" s="150">
        <f t="shared" si="73"/>
        <v>2.0572156391321768</v>
      </c>
      <c r="DP50" s="151">
        <f t="shared" si="74"/>
        <v>6.0480000000000009</v>
      </c>
      <c r="DQ50" s="151">
        <f t="shared" si="135"/>
        <v>257.327</v>
      </c>
      <c r="DR50" s="151">
        <f t="shared" si="136"/>
        <v>5.7939840000000009</v>
      </c>
      <c r="DS50" s="151">
        <f t="shared" si="137"/>
        <v>251.58760899999996</v>
      </c>
      <c r="DT50" s="142">
        <v>1766</v>
      </c>
      <c r="DU50" s="140">
        <v>88</v>
      </c>
      <c r="DV50" s="141">
        <v>64.900000000000006</v>
      </c>
      <c r="DW50" s="151">
        <f t="shared" si="75"/>
        <v>57.112000000000002</v>
      </c>
      <c r="DX50" s="141">
        <v>115</v>
      </c>
      <c r="DY50" s="150">
        <f t="shared" si="76"/>
        <v>2.0135873371620674</v>
      </c>
      <c r="DZ50" s="151">
        <f t="shared" si="77"/>
        <v>6.16</v>
      </c>
      <c r="EA50" s="151">
        <f t="shared" si="138"/>
        <v>269.50000000000017</v>
      </c>
      <c r="EB50" s="151">
        <f t="shared" si="139"/>
        <v>5.9012799999999999</v>
      </c>
      <c r="EC50" s="151">
        <f t="shared" si="140"/>
        <v>263.66053000000005</v>
      </c>
      <c r="ED50" s="143">
        <v>1696</v>
      </c>
      <c r="EE50" s="140">
        <v>90</v>
      </c>
      <c r="EF50" s="141">
        <v>64.7</v>
      </c>
      <c r="EG50" s="151">
        <f t="shared" si="78"/>
        <v>58.230000000000004</v>
      </c>
      <c r="EH50" s="141">
        <v>115</v>
      </c>
      <c r="EI50" s="150">
        <f t="shared" si="79"/>
        <v>1.9749270135668897</v>
      </c>
      <c r="EJ50" s="151">
        <f t="shared" si="80"/>
        <v>6.3</v>
      </c>
      <c r="EK50" s="151">
        <f t="shared" si="141"/>
        <v>271.09950000000009</v>
      </c>
      <c r="EL50" s="151">
        <f t="shared" si="142"/>
        <v>6.0353999999999992</v>
      </c>
      <c r="EM50" s="151">
        <f t="shared" si="143"/>
        <v>265.14753300000001</v>
      </c>
      <c r="EN50" s="142">
        <v>1670</v>
      </c>
      <c r="EO50" s="140">
        <v>88.9</v>
      </c>
      <c r="EP50" s="141">
        <v>63.8</v>
      </c>
      <c r="EQ50" s="151">
        <f t="shared" si="81"/>
        <v>56.718199999999996</v>
      </c>
      <c r="ER50" s="141">
        <v>115</v>
      </c>
      <c r="ES50" s="150">
        <f t="shared" si="82"/>
        <v>2.0275678706305915</v>
      </c>
      <c r="ET50" s="151">
        <f t="shared" si="83"/>
        <v>6.2229999999999999</v>
      </c>
      <c r="EU50" s="151">
        <f t="shared" si="144"/>
        <v>268.71600000000007</v>
      </c>
      <c r="EV50" s="151">
        <f t="shared" si="145"/>
        <v>5.9616339999999992</v>
      </c>
      <c r="EW50" s="151">
        <f t="shared" si="146"/>
        <v>262.88214400000004</v>
      </c>
      <c r="EX50" s="143">
        <v>1720</v>
      </c>
      <c r="EY50" s="140"/>
      <c r="EZ50" s="141"/>
      <c r="FA50" s="151">
        <f t="shared" si="84"/>
        <v>0</v>
      </c>
      <c r="FB50" s="141"/>
      <c r="FC50" s="150" t="e">
        <f t="shared" si="85"/>
        <v>#DIV/0!</v>
      </c>
      <c r="FD50" s="151">
        <f t="shared" si="86"/>
        <v>0</v>
      </c>
      <c r="FE50" s="151">
        <f t="shared" si="147"/>
        <v>0</v>
      </c>
      <c r="FF50" s="151">
        <f t="shared" si="148"/>
        <v>0</v>
      </c>
      <c r="FG50" s="151">
        <f t="shared" si="149"/>
        <v>0</v>
      </c>
      <c r="FH50" s="142"/>
      <c r="FI50" s="140"/>
      <c r="FJ50" s="141"/>
      <c r="FK50" s="151">
        <f t="shared" si="87"/>
        <v>0</v>
      </c>
      <c r="FL50" s="141">
        <v>120</v>
      </c>
      <c r="FM50" s="150" t="e">
        <f t="shared" si="88"/>
        <v>#DIV/0!</v>
      </c>
      <c r="FN50" s="151">
        <f t="shared" si="89"/>
        <v>0</v>
      </c>
      <c r="FO50" s="151">
        <f t="shared" si="150"/>
        <v>0</v>
      </c>
      <c r="FP50" s="151">
        <f t="shared" si="151"/>
        <v>0</v>
      </c>
      <c r="FQ50" s="151">
        <f t="shared" si="152"/>
        <v>0</v>
      </c>
      <c r="FR50" s="142"/>
      <c r="FS50" s="140"/>
      <c r="FT50" s="141"/>
      <c r="FU50" s="151">
        <f t="shared" si="90"/>
        <v>0</v>
      </c>
      <c r="FV50" s="141"/>
      <c r="FW50" s="150" t="e">
        <f t="shared" si="91"/>
        <v>#DIV/0!</v>
      </c>
      <c r="FX50" s="151">
        <f t="shared" si="92"/>
        <v>0</v>
      </c>
      <c r="FY50" s="151">
        <f t="shared" si="153"/>
        <v>0</v>
      </c>
      <c r="FZ50" s="151">
        <f t="shared" si="154"/>
        <v>0</v>
      </c>
      <c r="GA50" s="151">
        <f t="shared" si="155"/>
        <v>0</v>
      </c>
      <c r="GB50" s="142"/>
      <c r="GC50" s="140"/>
      <c r="GD50" s="141"/>
      <c r="GE50" s="151">
        <f t="shared" si="93"/>
        <v>0</v>
      </c>
      <c r="GF50" s="141"/>
      <c r="GG50" s="150" t="e">
        <f t="shared" si="94"/>
        <v>#DIV/0!</v>
      </c>
      <c r="GH50" s="151">
        <f t="shared" si="95"/>
        <v>0</v>
      </c>
      <c r="GI50" s="151">
        <f t="shared" si="156"/>
        <v>0</v>
      </c>
      <c r="GJ50" s="151">
        <f t="shared" si="157"/>
        <v>0</v>
      </c>
      <c r="GK50" s="151">
        <f t="shared" si="158"/>
        <v>0</v>
      </c>
      <c r="GL50" s="142"/>
      <c r="GM50" s="140"/>
      <c r="GN50" s="141"/>
      <c r="GO50" s="151">
        <f t="shared" si="96"/>
        <v>0</v>
      </c>
      <c r="GP50" s="141"/>
      <c r="GQ50" s="150" t="e">
        <f t="shared" si="97"/>
        <v>#DIV/0!</v>
      </c>
      <c r="GR50" s="151">
        <f t="shared" si="98"/>
        <v>0</v>
      </c>
      <c r="GS50" s="151">
        <f t="shared" si="159"/>
        <v>0</v>
      </c>
      <c r="GT50" s="151">
        <f t="shared" si="160"/>
        <v>0</v>
      </c>
      <c r="GU50" s="151">
        <f t="shared" si="161"/>
        <v>0</v>
      </c>
      <c r="GV50" s="142"/>
      <c r="GW50" s="140"/>
      <c r="GX50" s="141"/>
      <c r="GY50" s="151">
        <f t="shared" si="99"/>
        <v>0</v>
      </c>
      <c r="GZ50" s="141"/>
      <c r="HA50" s="150" t="e">
        <f t="shared" si="100"/>
        <v>#DIV/0!</v>
      </c>
      <c r="HB50" s="151">
        <f t="shared" si="101"/>
        <v>0</v>
      </c>
      <c r="HC50" s="151">
        <f t="shared" si="162"/>
        <v>0</v>
      </c>
      <c r="HD50" s="151">
        <f t="shared" si="163"/>
        <v>0</v>
      </c>
      <c r="HE50" s="151">
        <f t="shared" si="164"/>
        <v>0</v>
      </c>
      <c r="HF50" s="142"/>
      <c r="HG50" s="140"/>
      <c r="HH50" s="141"/>
      <c r="HI50" s="151"/>
      <c r="HJ50" s="141"/>
      <c r="HK50" s="150"/>
      <c r="HL50" s="151"/>
      <c r="HM50" s="151"/>
      <c r="HN50" s="151"/>
      <c r="HO50" s="151"/>
      <c r="HP50" s="142"/>
      <c r="HQ50" s="140"/>
      <c r="HR50" s="141"/>
      <c r="HS50" s="151"/>
      <c r="HT50" s="141"/>
      <c r="HU50" s="150"/>
      <c r="HV50" s="151"/>
      <c r="HW50" s="151"/>
      <c r="HX50" s="151"/>
      <c r="HY50" s="151"/>
      <c r="HZ50" s="142"/>
      <c r="IA50" s="140"/>
      <c r="IB50" s="141"/>
      <c r="IC50" s="151"/>
      <c r="ID50" s="141"/>
      <c r="IE50" s="150"/>
      <c r="IF50" s="151"/>
      <c r="IG50" s="151"/>
      <c r="IH50" s="151"/>
      <c r="II50" s="151"/>
      <c r="IJ50" s="142"/>
      <c r="IK50" s="140"/>
      <c r="IL50" s="141"/>
      <c r="IM50" s="151"/>
      <c r="IN50" s="141"/>
      <c r="IO50" s="150"/>
      <c r="IP50" s="151"/>
      <c r="IQ50" s="151"/>
      <c r="IR50" s="151"/>
      <c r="IS50" s="151"/>
      <c r="IT50" s="142"/>
      <c r="IU50" s="140"/>
      <c r="IV50" s="141"/>
      <c r="IW50" s="151"/>
      <c r="IX50" s="141"/>
      <c r="IY50" s="150"/>
      <c r="IZ50" s="151"/>
      <c r="JA50" s="151"/>
      <c r="JB50" s="151"/>
      <c r="JC50" s="151"/>
      <c r="JD50" s="142"/>
      <c r="JE50" s="140"/>
      <c r="JF50" s="141"/>
      <c r="JG50" s="151"/>
      <c r="JH50" s="141"/>
      <c r="JI50" s="150"/>
      <c r="JJ50" s="151"/>
      <c r="JK50" s="151"/>
      <c r="JL50" s="151"/>
      <c r="JM50" s="151"/>
      <c r="JN50" s="142"/>
      <c r="JO50" s="140"/>
      <c r="JP50" s="141"/>
      <c r="JQ50" s="151"/>
      <c r="JR50" s="141"/>
      <c r="JS50" s="150"/>
      <c r="JT50" s="151"/>
      <c r="JU50" s="151"/>
      <c r="JV50" s="151"/>
      <c r="JW50" s="151"/>
      <c r="JX50" s="142"/>
      <c r="JY50" s="140"/>
      <c r="JZ50" s="141"/>
      <c r="KA50" s="151"/>
      <c r="KB50" s="141"/>
      <c r="KC50" s="150"/>
      <c r="KD50" s="151"/>
      <c r="KE50" s="151"/>
      <c r="KF50" s="151"/>
      <c r="KG50" s="151"/>
      <c r="KH50" s="142"/>
      <c r="KI50" s="140"/>
      <c r="KJ50" s="141"/>
      <c r="KK50" s="151"/>
      <c r="KL50" s="141"/>
      <c r="KM50" s="150"/>
      <c r="KN50" s="151"/>
      <c r="KO50" s="151"/>
      <c r="KP50" s="151"/>
      <c r="KQ50" s="151"/>
      <c r="KR50" s="142"/>
      <c r="KS50" s="140"/>
      <c r="KT50" s="141"/>
      <c r="KU50" s="151"/>
      <c r="KV50" s="141"/>
      <c r="KW50" s="150"/>
      <c r="KX50" s="151"/>
      <c r="KY50" s="151"/>
      <c r="KZ50" s="151"/>
      <c r="LA50" s="151"/>
      <c r="LB50" s="142"/>
      <c r="LC50" s="140"/>
      <c r="LD50" s="141"/>
      <c r="LE50" s="151"/>
      <c r="LF50" s="141"/>
      <c r="LG50" s="150"/>
      <c r="LH50" s="151"/>
      <c r="LI50" s="151"/>
      <c r="LJ50" s="151"/>
      <c r="LK50" s="151"/>
      <c r="LL50" s="142"/>
      <c r="LM50" s="140"/>
      <c r="LN50" s="141"/>
      <c r="LO50" s="151"/>
      <c r="LP50" s="141"/>
      <c r="LQ50" s="150"/>
      <c r="LR50" s="151"/>
      <c r="LS50" s="151"/>
      <c r="LT50" s="151"/>
      <c r="LU50" s="151"/>
      <c r="LV50" s="142"/>
      <c r="LW50" s="140"/>
      <c r="LX50" s="141"/>
      <c r="LY50" s="151"/>
      <c r="LZ50" s="141"/>
      <c r="MA50" s="150"/>
      <c r="MB50" s="151"/>
      <c r="MC50" s="151"/>
      <c r="MD50" s="151"/>
      <c r="ME50" s="151"/>
      <c r="MF50" s="142"/>
      <c r="MG50" s="140"/>
      <c r="MH50" s="141"/>
      <c r="MI50" s="151"/>
      <c r="MJ50" s="141"/>
      <c r="MK50" s="150"/>
      <c r="ML50" s="151"/>
      <c r="MM50" s="151"/>
      <c r="MN50" s="151"/>
      <c r="MO50" s="151"/>
      <c r="MP50" s="142"/>
      <c r="MQ50" s="140"/>
      <c r="MR50" s="141"/>
      <c r="MS50" s="151"/>
      <c r="MT50" s="141"/>
      <c r="MU50" s="150"/>
      <c r="MV50" s="151"/>
      <c r="MW50" s="151"/>
      <c r="MX50" s="151"/>
      <c r="MY50" s="151"/>
      <c r="MZ50" s="142"/>
      <c r="NA50" s="140"/>
      <c r="NB50" s="141"/>
      <c r="NC50" s="151"/>
      <c r="ND50" s="141"/>
      <c r="NE50" s="150"/>
      <c r="NF50" s="151"/>
      <c r="NG50" s="151"/>
      <c r="NH50" s="151"/>
      <c r="NI50" s="151"/>
      <c r="NJ50" s="142"/>
      <c r="NK50" s="140"/>
      <c r="NL50" s="141"/>
      <c r="NM50" s="151"/>
      <c r="NN50" s="141"/>
      <c r="NO50" s="150"/>
      <c r="NP50" s="151"/>
      <c r="NQ50" s="151"/>
      <c r="NR50" s="151"/>
      <c r="NS50" s="151"/>
      <c r="NT50" s="142"/>
      <c r="NU50" s="140"/>
      <c r="NV50" s="141"/>
      <c r="NW50" s="151"/>
      <c r="NX50" s="141"/>
      <c r="NY50" s="150"/>
      <c r="NZ50" s="151"/>
      <c r="OA50" s="151"/>
      <c r="OB50" s="151"/>
      <c r="OC50" s="151"/>
      <c r="OD50" s="142"/>
      <c r="OE50" s="140"/>
      <c r="OF50" s="141"/>
      <c r="OG50" s="151"/>
      <c r="OH50" s="141"/>
      <c r="OI50" s="150"/>
      <c r="OJ50" s="151"/>
      <c r="OK50" s="151"/>
      <c r="OL50" s="151"/>
      <c r="OM50" s="151"/>
      <c r="ON50" s="142"/>
      <c r="OO50" s="140"/>
      <c r="OP50" s="141"/>
      <c r="OQ50" s="151"/>
      <c r="OR50" s="141"/>
      <c r="OS50" s="150"/>
      <c r="OT50" s="151"/>
      <c r="OU50" s="151"/>
      <c r="OV50" s="151"/>
      <c r="OW50" s="151"/>
      <c r="OX50" s="142"/>
      <c r="OY50" s="140"/>
      <c r="OZ50" s="141"/>
      <c r="PA50" s="151"/>
      <c r="PB50" s="141"/>
      <c r="PC50" s="150"/>
      <c r="PD50" s="151"/>
      <c r="PE50" s="151"/>
      <c r="PF50" s="151"/>
      <c r="PG50" s="151"/>
      <c r="PH50" s="142"/>
      <c r="PI50" s="140"/>
      <c r="PJ50" s="141"/>
      <c r="PK50" s="151"/>
      <c r="PL50" s="141"/>
      <c r="PM50" s="150"/>
      <c r="PN50" s="151"/>
      <c r="PO50" s="151"/>
      <c r="PP50" s="151"/>
      <c r="PQ50" s="151"/>
      <c r="PR50" s="142"/>
      <c r="PS50" s="140"/>
      <c r="PT50" s="141"/>
      <c r="PU50" s="151"/>
      <c r="PV50" s="141"/>
      <c r="PW50" s="150"/>
      <c r="PX50" s="151"/>
      <c r="PY50" s="151"/>
      <c r="PZ50" s="151"/>
      <c r="QA50" s="151"/>
      <c r="QB50" s="142"/>
      <c r="QC50" s="140"/>
      <c r="QD50" s="141"/>
      <c r="QE50" s="151"/>
      <c r="QF50" s="141"/>
      <c r="QG50" s="150"/>
      <c r="QH50" s="151"/>
      <c r="QI50" s="151"/>
      <c r="QJ50" s="151"/>
      <c r="QK50" s="151"/>
      <c r="QL50" s="142"/>
      <c r="QM50" s="140"/>
      <c r="QN50" s="141"/>
      <c r="QO50" s="151"/>
      <c r="QP50" s="141"/>
      <c r="QQ50" s="150"/>
      <c r="QR50" s="151"/>
      <c r="QS50" s="151"/>
      <c r="QT50" s="151"/>
      <c r="QU50" s="151"/>
      <c r="QV50" s="142"/>
      <c r="QW50" s="140"/>
    </row>
    <row r="51" spans="1:465" s="134" customFormat="1" x14ac:dyDescent="0.25">
      <c r="A51" s="146"/>
      <c r="B51" s="144">
        <f t="shared" si="37"/>
        <v>62</v>
      </c>
      <c r="C51" s="144">
        <v>0.1</v>
      </c>
      <c r="D51" s="144">
        <f t="shared" si="38"/>
        <v>4.3000000000000007</v>
      </c>
      <c r="E51" s="145">
        <v>89.2</v>
      </c>
      <c r="F51" s="148">
        <v>65.599999999999994</v>
      </c>
      <c r="G51" s="148">
        <f t="shared" si="39"/>
        <v>58.515199999999993</v>
      </c>
      <c r="H51" s="146">
        <v>125</v>
      </c>
      <c r="I51" s="152">
        <f t="shared" si="40"/>
        <v>2.1361970906704584</v>
      </c>
      <c r="J51" s="148">
        <f t="shared" si="44"/>
        <v>6.2439999999999998</v>
      </c>
      <c r="K51" s="148">
        <f t="shared" si="102"/>
        <v>268.21199999999999</v>
      </c>
      <c r="L51" s="148">
        <f t="shared" si="103"/>
        <v>5.9755080000000005</v>
      </c>
      <c r="M51" s="148">
        <f t="shared" si="104"/>
        <v>262.09626099999997</v>
      </c>
      <c r="N51" s="147">
        <v>1956</v>
      </c>
      <c r="O51" s="145">
        <v>89.2</v>
      </c>
      <c r="P51" s="148">
        <v>65.599999999999994</v>
      </c>
      <c r="Q51" s="148">
        <f t="shared" si="166"/>
        <v>58.515199999999993</v>
      </c>
      <c r="R51" s="146">
        <v>125</v>
      </c>
      <c r="S51" s="152">
        <f t="shared" si="42"/>
        <v>2.1361970906704584</v>
      </c>
      <c r="T51" s="148">
        <f t="shared" si="45"/>
        <v>6.2439999999999998</v>
      </c>
      <c r="U51" s="148">
        <f t="shared" si="105"/>
        <v>268.21199999999999</v>
      </c>
      <c r="V51" s="148">
        <f t="shared" si="106"/>
        <v>5.9755080000000005</v>
      </c>
      <c r="W51" s="148">
        <f t="shared" si="107"/>
        <v>262.09626099999997</v>
      </c>
      <c r="X51" s="147">
        <v>1956</v>
      </c>
      <c r="Y51" s="145">
        <v>87.8</v>
      </c>
      <c r="Z51" s="146">
        <v>66.599999999999994</v>
      </c>
      <c r="AA51" s="148">
        <f t="shared" si="46"/>
        <v>58.474799999999995</v>
      </c>
      <c r="AB51" s="146">
        <v>125</v>
      </c>
      <c r="AC51" s="152">
        <f t="shared" si="47"/>
        <v>2.137672980497582</v>
      </c>
      <c r="AD51" s="148">
        <f t="shared" si="48"/>
        <v>6.1459999999999999</v>
      </c>
      <c r="AE51" s="148">
        <f t="shared" si="108"/>
        <v>265.56600000000009</v>
      </c>
      <c r="AF51" s="148">
        <f t="shared" si="109"/>
        <v>5.8817220000000008</v>
      </c>
      <c r="AG51" s="148">
        <f t="shared" si="110"/>
        <v>259.52851400000003</v>
      </c>
      <c r="AH51" s="147">
        <v>2000</v>
      </c>
      <c r="AI51" s="145">
        <v>85.9</v>
      </c>
      <c r="AJ51" s="146">
        <v>64.599999999999994</v>
      </c>
      <c r="AK51" s="148">
        <f t="shared" si="49"/>
        <v>55.491399999999999</v>
      </c>
      <c r="AL51" s="146">
        <v>125</v>
      </c>
      <c r="AM51" s="152">
        <f t="shared" si="50"/>
        <v>2.252601303985843</v>
      </c>
      <c r="AN51" s="148">
        <f t="shared" si="51"/>
        <v>6.0130000000000008</v>
      </c>
      <c r="AO51" s="148">
        <f t="shared" si="111"/>
        <v>270.43099999999998</v>
      </c>
      <c r="AP51" s="148">
        <f t="shared" si="112"/>
        <v>5.7544410000000008</v>
      </c>
      <c r="AQ51" s="148">
        <f t="shared" si="113"/>
        <v>264.44027399999993</v>
      </c>
      <c r="AR51" s="149">
        <v>1978</v>
      </c>
      <c r="AS51" s="145">
        <v>86.1</v>
      </c>
      <c r="AT51" s="146">
        <v>64</v>
      </c>
      <c r="AU51" s="148">
        <f t="shared" si="52"/>
        <v>55.103999999999999</v>
      </c>
      <c r="AV51" s="146">
        <v>125</v>
      </c>
      <c r="AW51" s="152">
        <f t="shared" si="53"/>
        <v>2.2684378629500581</v>
      </c>
      <c r="AX51" s="148">
        <f t="shared" si="54"/>
        <v>6.0270000000000001</v>
      </c>
      <c r="AY51" s="148">
        <f t="shared" si="114"/>
        <v>270.18599999999998</v>
      </c>
      <c r="AZ51" s="148">
        <f t="shared" si="115"/>
        <v>5.7678390000000004</v>
      </c>
      <c r="BA51" s="148">
        <f t="shared" si="116"/>
        <v>264.18837200000002</v>
      </c>
      <c r="BB51" s="149">
        <v>1978</v>
      </c>
      <c r="BC51" s="145">
        <v>84.5</v>
      </c>
      <c r="BD51" s="146">
        <v>63.799999237060547</v>
      </c>
      <c r="BE51" s="148">
        <f t="shared" si="55"/>
        <v>53.910999355316157</v>
      </c>
      <c r="BF51" s="146">
        <v>125</v>
      </c>
      <c r="BG51" s="152">
        <f t="shared" si="56"/>
        <v>2.3186362986178581</v>
      </c>
      <c r="BH51" s="148">
        <f t="shared" si="57"/>
        <v>5.915</v>
      </c>
      <c r="BI51" s="148">
        <f t="shared" si="117"/>
        <v>270.34000000000003</v>
      </c>
      <c r="BJ51" s="148">
        <f t="shared" si="118"/>
        <v>5.6606550000000002</v>
      </c>
      <c r="BK51" s="148">
        <f t="shared" si="119"/>
        <v>264.43711000000002</v>
      </c>
      <c r="BL51" s="147">
        <v>1959.9999785423279</v>
      </c>
      <c r="BM51" s="145">
        <v>85</v>
      </c>
      <c r="BN51" s="146">
        <v>65.3</v>
      </c>
      <c r="BO51" s="148">
        <f t="shared" si="58"/>
        <v>55.504999999999995</v>
      </c>
      <c r="BP51" s="146">
        <v>125</v>
      </c>
      <c r="BQ51" s="152">
        <f t="shared" si="59"/>
        <v>2.2520493649220792</v>
      </c>
      <c r="BR51" s="148">
        <f t="shared" si="60"/>
        <v>5.95</v>
      </c>
      <c r="BS51" s="148">
        <f t="shared" si="120"/>
        <v>264.74</v>
      </c>
      <c r="BT51" s="148">
        <f t="shared" si="121"/>
        <v>5.6941500000000005</v>
      </c>
      <c r="BU51" s="148">
        <f t="shared" si="122"/>
        <v>258.77642000000003</v>
      </c>
      <c r="BV51" s="149">
        <v>1885</v>
      </c>
      <c r="BW51" s="145">
        <v>82.6</v>
      </c>
      <c r="BX51" s="146">
        <v>64.099999999999994</v>
      </c>
      <c r="BY51" s="148">
        <f t="shared" si="61"/>
        <v>52.946599999999989</v>
      </c>
      <c r="BZ51" s="146">
        <v>125</v>
      </c>
      <c r="CA51" s="152">
        <f t="shared" si="62"/>
        <v>2.3608692531720643</v>
      </c>
      <c r="CB51" s="148">
        <f t="shared" si="63"/>
        <v>5.782</v>
      </c>
      <c r="CC51" s="148">
        <f t="shared" si="123"/>
        <v>267.95299999999992</v>
      </c>
      <c r="CD51" s="148">
        <f t="shared" si="124"/>
        <v>5.5333740000000002</v>
      </c>
      <c r="CE51" s="148">
        <f t="shared" si="125"/>
        <v>262.07250999999991</v>
      </c>
      <c r="CF51" s="147">
        <v>1956</v>
      </c>
      <c r="CG51" s="145">
        <v>88.4</v>
      </c>
      <c r="CH51" s="146">
        <f t="shared" si="165"/>
        <v>61.999999999999943</v>
      </c>
      <c r="CI51" s="148">
        <f t="shared" si="64"/>
        <v>54.80799999999995</v>
      </c>
      <c r="CJ51" s="146">
        <v>125</v>
      </c>
      <c r="CK51" s="152">
        <f t="shared" si="65"/>
        <v>2.2806889505181744</v>
      </c>
      <c r="CL51" s="148">
        <f t="shared" si="66"/>
        <v>6.1879999999999997</v>
      </c>
      <c r="CM51" s="148">
        <f t="shared" si="126"/>
        <v>278.03300000000002</v>
      </c>
      <c r="CN51" s="148">
        <f t="shared" si="127"/>
        <v>5.9219160000000004</v>
      </c>
      <c r="CO51" s="148">
        <f t="shared" si="128"/>
        <v>271.92902100000009</v>
      </c>
      <c r="CP51" s="147">
        <v>1970</v>
      </c>
      <c r="CQ51" s="145">
        <v>85.9</v>
      </c>
      <c r="CR51" s="146">
        <v>64.8</v>
      </c>
      <c r="CS51" s="148">
        <f t="shared" si="67"/>
        <v>55.663200000000003</v>
      </c>
      <c r="CT51" s="146">
        <v>115</v>
      </c>
      <c r="CU51" s="152">
        <f t="shared" si="68"/>
        <v>2.0659969243593612</v>
      </c>
      <c r="CV51" s="148">
        <f t="shared" si="69"/>
        <v>6.0130000000000008</v>
      </c>
      <c r="CW51" s="148">
        <f t="shared" si="129"/>
        <v>263.33999999999997</v>
      </c>
      <c r="CX51" s="148">
        <f t="shared" si="130"/>
        <v>5.7544410000000008</v>
      </c>
      <c r="CY51" s="148">
        <f t="shared" si="131"/>
        <v>257.34204999999997</v>
      </c>
      <c r="CZ51" s="147">
        <v>1768</v>
      </c>
      <c r="DA51" s="145">
        <v>87.6</v>
      </c>
      <c r="DB51" s="146">
        <v>63.2</v>
      </c>
      <c r="DC51" s="148">
        <f t="shared" si="70"/>
        <v>55.363199999999999</v>
      </c>
      <c r="DD51" s="134">
        <v>115</v>
      </c>
      <c r="DE51" s="152">
        <f t="shared" si="167"/>
        <v>2.0771920698225537</v>
      </c>
      <c r="DF51" s="148">
        <f t="shared" si="71"/>
        <v>6.1319999999999997</v>
      </c>
      <c r="DG51" s="148">
        <f t="shared" si="132"/>
        <v>265.37000000000006</v>
      </c>
      <c r="DH51" s="148">
        <f t="shared" si="133"/>
        <v>5.8683240000000003</v>
      </c>
      <c r="DI51" s="148">
        <f t="shared" si="134"/>
        <v>259.304731</v>
      </c>
      <c r="DJ51" s="147">
        <v>1700</v>
      </c>
      <c r="DK51" s="145">
        <v>85.9</v>
      </c>
      <c r="DL51" s="146">
        <v>64.8</v>
      </c>
      <c r="DM51" s="148">
        <f t="shared" si="72"/>
        <v>55.663200000000003</v>
      </c>
      <c r="DN51" s="146">
        <v>115</v>
      </c>
      <c r="DO51" s="152">
        <f t="shared" si="73"/>
        <v>2.0659969243593612</v>
      </c>
      <c r="DP51" s="148">
        <f t="shared" si="74"/>
        <v>6.0130000000000008</v>
      </c>
      <c r="DQ51" s="148">
        <f t="shared" si="135"/>
        <v>263.33999999999997</v>
      </c>
      <c r="DR51" s="148">
        <f t="shared" si="136"/>
        <v>5.7544410000000008</v>
      </c>
      <c r="DS51" s="148">
        <f t="shared" si="137"/>
        <v>257.34204999999997</v>
      </c>
      <c r="DT51" s="147">
        <v>1768</v>
      </c>
      <c r="DU51" s="145">
        <v>88</v>
      </c>
      <c r="DV51" s="146">
        <v>65</v>
      </c>
      <c r="DW51" s="148">
        <f t="shared" si="75"/>
        <v>57.2</v>
      </c>
      <c r="DX51" s="146">
        <v>115</v>
      </c>
      <c r="DY51" s="152">
        <f t="shared" si="76"/>
        <v>2.0104895104895104</v>
      </c>
      <c r="DZ51" s="148">
        <f t="shared" si="77"/>
        <v>6.16</v>
      </c>
      <c r="EA51" s="148">
        <f t="shared" si="138"/>
        <v>275.6600000000002</v>
      </c>
      <c r="EB51" s="148">
        <f t="shared" si="139"/>
        <v>5.8951200000000004</v>
      </c>
      <c r="EC51" s="148">
        <f t="shared" si="140"/>
        <v>269.55565000000007</v>
      </c>
      <c r="ED51" s="149">
        <v>1697</v>
      </c>
      <c r="EE51" s="145">
        <v>89.3</v>
      </c>
      <c r="EF51" s="146">
        <v>64.8</v>
      </c>
      <c r="EG51" s="148">
        <f t="shared" si="78"/>
        <v>57.866399999999999</v>
      </c>
      <c r="EH51" s="146">
        <v>115</v>
      </c>
      <c r="EI51" s="152">
        <f t="shared" si="79"/>
        <v>1.9873363471721068</v>
      </c>
      <c r="EJ51" s="148">
        <f t="shared" si="80"/>
        <v>6.2510000000000003</v>
      </c>
      <c r="EK51" s="148">
        <f t="shared" si="141"/>
        <v>277.35050000000007</v>
      </c>
      <c r="EL51" s="148">
        <f t="shared" si="142"/>
        <v>5.9822070000000007</v>
      </c>
      <c r="EM51" s="148">
        <f t="shared" si="143"/>
        <v>271.12974000000003</v>
      </c>
      <c r="EN51" s="147">
        <v>1670</v>
      </c>
      <c r="EO51" s="145">
        <v>88.6</v>
      </c>
      <c r="EP51" s="146">
        <v>63.9</v>
      </c>
      <c r="EQ51" s="148">
        <f t="shared" si="81"/>
        <v>56.615399999999994</v>
      </c>
      <c r="ER51" s="146">
        <v>115</v>
      </c>
      <c r="ES51" s="152">
        <f t="shared" si="82"/>
        <v>2.0312494480300414</v>
      </c>
      <c r="ET51" s="148">
        <f t="shared" si="83"/>
        <v>6.2019999999999991</v>
      </c>
      <c r="EU51" s="148">
        <f t="shared" si="144"/>
        <v>274.91800000000006</v>
      </c>
      <c r="EV51" s="148">
        <f t="shared" si="145"/>
        <v>5.935314</v>
      </c>
      <c r="EW51" s="148">
        <f t="shared" si="146"/>
        <v>268.81745800000004</v>
      </c>
      <c r="EX51" s="149">
        <v>1720</v>
      </c>
      <c r="EY51" s="145"/>
      <c r="EZ51" s="146"/>
      <c r="FA51" s="148">
        <f t="shared" si="84"/>
        <v>0</v>
      </c>
      <c r="FB51" s="146"/>
      <c r="FC51" s="152" t="e">
        <f t="shared" si="85"/>
        <v>#DIV/0!</v>
      </c>
      <c r="FD51" s="148">
        <f t="shared" si="86"/>
        <v>0</v>
      </c>
      <c r="FE51" s="148">
        <f t="shared" si="147"/>
        <v>0</v>
      </c>
      <c r="FF51" s="148">
        <f t="shared" si="148"/>
        <v>0</v>
      </c>
      <c r="FG51" s="148">
        <f t="shared" si="149"/>
        <v>0</v>
      </c>
      <c r="FH51" s="147"/>
      <c r="FI51" s="145"/>
      <c r="FJ51" s="146"/>
      <c r="FK51" s="148">
        <f t="shared" si="87"/>
        <v>0</v>
      </c>
      <c r="FL51" s="146">
        <v>120</v>
      </c>
      <c r="FM51" s="152" t="e">
        <f t="shared" si="88"/>
        <v>#DIV/0!</v>
      </c>
      <c r="FN51" s="148">
        <f t="shared" si="89"/>
        <v>0</v>
      </c>
      <c r="FO51" s="148">
        <f t="shared" si="150"/>
        <v>0</v>
      </c>
      <c r="FP51" s="148">
        <f t="shared" si="151"/>
        <v>0</v>
      </c>
      <c r="FQ51" s="148">
        <f t="shared" si="152"/>
        <v>0</v>
      </c>
      <c r="FR51" s="147"/>
      <c r="FS51" s="145"/>
      <c r="FT51" s="146"/>
      <c r="FU51" s="148">
        <f t="shared" si="90"/>
        <v>0</v>
      </c>
      <c r="FV51" s="146"/>
      <c r="FW51" s="152" t="e">
        <f t="shared" si="91"/>
        <v>#DIV/0!</v>
      </c>
      <c r="FX51" s="148">
        <f t="shared" si="92"/>
        <v>0</v>
      </c>
      <c r="FY51" s="148">
        <f t="shared" si="153"/>
        <v>0</v>
      </c>
      <c r="FZ51" s="148">
        <f t="shared" si="154"/>
        <v>0</v>
      </c>
      <c r="GA51" s="148">
        <f t="shared" si="155"/>
        <v>0</v>
      </c>
      <c r="GB51" s="147"/>
      <c r="GC51" s="145"/>
      <c r="GD51" s="146"/>
      <c r="GE51" s="148">
        <f t="shared" si="93"/>
        <v>0</v>
      </c>
      <c r="GF51" s="146"/>
      <c r="GG51" s="152" t="e">
        <f t="shared" si="94"/>
        <v>#DIV/0!</v>
      </c>
      <c r="GH51" s="148">
        <f t="shared" si="95"/>
        <v>0</v>
      </c>
      <c r="GI51" s="148">
        <f t="shared" si="156"/>
        <v>0</v>
      </c>
      <c r="GJ51" s="148">
        <f t="shared" si="157"/>
        <v>0</v>
      </c>
      <c r="GK51" s="148">
        <f t="shared" si="158"/>
        <v>0</v>
      </c>
      <c r="GL51" s="147"/>
      <c r="GM51" s="145"/>
      <c r="GN51" s="146"/>
      <c r="GO51" s="148">
        <f t="shared" si="96"/>
        <v>0</v>
      </c>
      <c r="GP51" s="146"/>
      <c r="GQ51" s="152" t="e">
        <f t="shared" si="97"/>
        <v>#DIV/0!</v>
      </c>
      <c r="GR51" s="148">
        <f t="shared" si="98"/>
        <v>0</v>
      </c>
      <c r="GS51" s="148">
        <f t="shared" si="159"/>
        <v>0</v>
      </c>
      <c r="GT51" s="148">
        <f t="shared" si="160"/>
        <v>0</v>
      </c>
      <c r="GU51" s="148">
        <f t="shared" si="161"/>
        <v>0</v>
      </c>
      <c r="GV51" s="147"/>
      <c r="GW51" s="145"/>
      <c r="GX51" s="146"/>
      <c r="GY51" s="148">
        <f t="shared" si="99"/>
        <v>0</v>
      </c>
      <c r="GZ51" s="146"/>
      <c r="HA51" s="152" t="e">
        <f t="shared" si="100"/>
        <v>#DIV/0!</v>
      </c>
      <c r="HB51" s="148">
        <f t="shared" si="101"/>
        <v>0</v>
      </c>
      <c r="HC51" s="148">
        <f t="shared" si="162"/>
        <v>0</v>
      </c>
      <c r="HD51" s="148">
        <f t="shared" si="163"/>
        <v>0</v>
      </c>
      <c r="HE51" s="148">
        <f t="shared" si="164"/>
        <v>0</v>
      </c>
      <c r="HF51" s="147"/>
      <c r="HG51" s="145"/>
      <c r="HH51" s="146"/>
      <c r="HI51" s="148"/>
      <c r="HJ51" s="146"/>
      <c r="HK51" s="152"/>
      <c r="HL51" s="148"/>
      <c r="HM51" s="148"/>
      <c r="HN51" s="148"/>
      <c r="HO51" s="148"/>
      <c r="HP51" s="147"/>
      <c r="HQ51" s="145"/>
      <c r="HR51" s="146"/>
      <c r="HS51" s="148"/>
      <c r="HT51" s="146"/>
      <c r="HU51" s="152"/>
      <c r="HV51" s="148"/>
      <c r="HW51" s="148"/>
      <c r="HX51" s="148"/>
      <c r="HY51" s="148"/>
      <c r="HZ51" s="147"/>
      <c r="IA51" s="145"/>
      <c r="IB51" s="146"/>
      <c r="IC51" s="148"/>
      <c r="ID51" s="146"/>
      <c r="IE51" s="152"/>
      <c r="IF51" s="148"/>
      <c r="IG51" s="148"/>
      <c r="IH51" s="148"/>
      <c r="II51" s="148"/>
      <c r="IJ51" s="147"/>
      <c r="IK51" s="145"/>
      <c r="IL51" s="146"/>
      <c r="IM51" s="148"/>
      <c r="IN51" s="146"/>
      <c r="IO51" s="152"/>
      <c r="IP51" s="148"/>
      <c r="IQ51" s="148"/>
      <c r="IR51" s="148"/>
      <c r="IS51" s="148"/>
      <c r="IT51" s="147"/>
      <c r="IU51" s="145"/>
      <c r="IV51" s="146"/>
      <c r="IW51" s="148"/>
      <c r="IX51" s="146"/>
      <c r="IY51" s="152"/>
      <c r="IZ51" s="148"/>
      <c r="JA51" s="148"/>
      <c r="JB51" s="148"/>
      <c r="JC51" s="148"/>
      <c r="JD51" s="147"/>
      <c r="JE51" s="145"/>
      <c r="JF51" s="146"/>
      <c r="JG51" s="148"/>
      <c r="JH51" s="146"/>
      <c r="JI51" s="152"/>
      <c r="JJ51" s="148"/>
      <c r="JK51" s="148"/>
      <c r="JL51" s="148"/>
      <c r="JM51" s="148"/>
      <c r="JN51" s="147"/>
      <c r="JO51" s="145"/>
      <c r="JP51" s="146"/>
      <c r="JQ51" s="148"/>
      <c r="JR51" s="146"/>
      <c r="JS51" s="152"/>
      <c r="JT51" s="148"/>
      <c r="JU51" s="148"/>
      <c r="JV51" s="148"/>
      <c r="JW51" s="148"/>
      <c r="JX51" s="147"/>
      <c r="JY51" s="145"/>
      <c r="JZ51" s="146"/>
      <c r="KA51" s="148"/>
      <c r="KB51" s="146"/>
      <c r="KC51" s="152"/>
      <c r="KD51" s="148"/>
      <c r="KE51" s="148"/>
      <c r="KF51" s="148"/>
      <c r="KG51" s="148"/>
      <c r="KH51" s="147"/>
      <c r="KI51" s="145"/>
      <c r="KJ51" s="146"/>
      <c r="KK51" s="148"/>
      <c r="KL51" s="146"/>
      <c r="KM51" s="152"/>
      <c r="KN51" s="148"/>
      <c r="KO51" s="148"/>
      <c r="KP51" s="148"/>
      <c r="KQ51" s="148"/>
      <c r="KR51" s="147"/>
      <c r="KS51" s="145"/>
      <c r="KT51" s="146"/>
      <c r="KU51" s="148"/>
      <c r="KV51" s="146"/>
      <c r="KW51" s="152"/>
      <c r="KX51" s="148"/>
      <c r="KY51" s="148"/>
      <c r="KZ51" s="148"/>
      <c r="LA51" s="148"/>
      <c r="LB51" s="147"/>
      <c r="LC51" s="145"/>
      <c r="LD51" s="146"/>
      <c r="LE51" s="148"/>
      <c r="LF51" s="146"/>
      <c r="LG51" s="152"/>
      <c r="LH51" s="148"/>
      <c r="LI51" s="148"/>
      <c r="LJ51" s="148"/>
      <c r="LK51" s="148"/>
      <c r="LL51" s="147"/>
      <c r="LM51" s="145"/>
      <c r="LN51" s="146"/>
      <c r="LO51" s="148"/>
      <c r="LP51" s="146"/>
      <c r="LQ51" s="152"/>
      <c r="LR51" s="148"/>
      <c r="LS51" s="148"/>
      <c r="LT51" s="148"/>
      <c r="LU51" s="148"/>
      <c r="LV51" s="147"/>
      <c r="LW51" s="145"/>
      <c r="LX51" s="146"/>
      <c r="LY51" s="148"/>
      <c r="LZ51" s="146"/>
      <c r="MA51" s="152"/>
      <c r="MB51" s="148"/>
      <c r="MC51" s="148"/>
      <c r="MD51" s="148"/>
      <c r="ME51" s="148"/>
      <c r="MF51" s="147"/>
      <c r="MG51" s="145"/>
      <c r="MH51" s="146"/>
      <c r="MI51" s="148"/>
      <c r="MJ51" s="146"/>
      <c r="MK51" s="152"/>
      <c r="ML51" s="148"/>
      <c r="MM51" s="148"/>
      <c r="MN51" s="148"/>
      <c r="MO51" s="148"/>
      <c r="MP51" s="147"/>
      <c r="MQ51" s="145"/>
      <c r="MR51" s="146"/>
      <c r="MS51" s="148"/>
      <c r="MT51" s="146"/>
      <c r="MU51" s="152"/>
      <c r="MV51" s="148"/>
      <c r="MW51" s="148"/>
      <c r="MX51" s="148"/>
      <c r="MY51" s="148"/>
      <c r="MZ51" s="147"/>
      <c r="NA51" s="145"/>
      <c r="NB51" s="146"/>
      <c r="NC51" s="148"/>
      <c r="ND51" s="146"/>
      <c r="NE51" s="152"/>
      <c r="NF51" s="148"/>
      <c r="NG51" s="148"/>
      <c r="NH51" s="148"/>
      <c r="NI51" s="148"/>
      <c r="NJ51" s="147"/>
      <c r="NK51" s="145"/>
      <c r="NL51" s="146"/>
      <c r="NM51" s="148"/>
      <c r="NN51" s="146"/>
      <c r="NO51" s="152"/>
      <c r="NP51" s="148"/>
      <c r="NQ51" s="148"/>
      <c r="NR51" s="148"/>
      <c r="NS51" s="148"/>
      <c r="NT51" s="147"/>
      <c r="NU51" s="145"/>
      <c r="NV51" s="146"/>
      <c r="NW51" s="148"/>
      <c r="NX51" s="146"/>
      <c r="NY51" s="152"/>
      <c r="NZ51" s="148"/>
      <c r="OA51" s="148"/>
      <c r="OB51" s="148"/>
      <c r="OC51" s="148"/>
      <c r="OD51" s="147"/>
      <c r="OE51" s="145"/>
      <c r="OF51" s="146"/>
      <c r="OG51" s="148"/>
      <c r="OH51" s="146"/>
      <c r="OI51" s="152"/>
      <c r="OJ51" s="148"/>
      <c r="OK51" s="148"/>
      <c r="OL51" s="148"/>
      <c r="OM51" s="148"/>
      <c r="ON51" s="147"/>
      <c r="OO51" s="145"/>
      <c r="OP51" s="146"/>
      <c r="OQ51" s="148"/>
      <c r="OR51" s="146"/>
      <c r="OS51" s="152"/>
      <c r="OT51" s="148"/>
      <c r="OU51" s="148"/>
      <c r="OV51" s="148"/>
      <c r="OW51" s="148"/>
      <c r="OX51" s="147"/>
      <c r="OY51" s="145"/>
      <c r="OZ51" s="146"/>
      <c r="PA51" s="148"/>
      <c r="PB51" s="146"/>
      <c r="PC51" s="152"/>
      <c r="PD51" s="148"/>
      <c r="PE51" s="148"/>
      <c r="PF51" s="148"/>
      <c r="PG51" s="148"/>
      <c r="PH51" s="147"/>
      <c r="PI51" s="145"/>
      <c r="PJ51" s="146"/>
      <c r="PK51" s="148"/>
      <c r="PL51" s="146"/>
      <c r="PM51" s="152"/>
      <c r="PN51" s="148"/>
      <c r="PO51" s="148"/>
      <c r="PP51" s="148"/>
      <c r="PQ51" s="148"/>
      <c r="PR51" s="147"/>
      <c r="PS51" s="145"/>
      <c r="PT51" s="146"/>
      <c r="PU51" s="148"/>
      <c r="PV51" s="146"/>
      <c r="PW51" s="152"/>
      <c r="PX51" s="148"/>
      <c r="PY51" s="148"/>
      <c r="PZ51" s="148"/>
      <c r="QA51" s="148"/>
      <c r="QB51" s="147"/>
      <c r="QC51" s="145"/>
      <c r="QD51" s="146"/>
      <c r="QE51" s="148"/>
      <c r="QF51" s="146"/>
      <c r="QG51" s="152"/>
      <c r="QH51" s="148"/>
      <c r="QI51" s="148"/>
      <c r="QJ51" s="148"/>
      <c r="QK51" s="148"/>
      <c r="QL51" s="147"/>
      <c r="QM51" s="145"/>
      <c r="QN51" s="146"/>
      <c r="QO51" s="148"/>
      <c r="QP51" s="146"/>
      <c r="QQ51" s="152"/>
      <c r="QR51" s="148"/>
      <c r="QS51" s="148"/>
      <c r="QT51" s="148"/>
      <c r="QU51" s="148"/>
      <c r="QV51" s="147"/>
      <c r="QW51" s="145"/>
    </row>
    <row r="52" spans="1:465" s="138" customFormat="1" x14ac:dyDescent="0.25">
      <c r="A52" s="141"/>
      <c r="B52" s="139">
        <f t="shared" si="37"/>
        <v>63</v>
      </c>
      <c r="C52" s="139">
        <v>0.1</v>
      </c>
      <c r="D52" s="139">
        <f t="shared" si="38"/>
        <v>4.4000000000000004</v>
      </c>
      <c r="E52" s="140">
        <v>88.8</v>
      </c>
      <c r="F52" s="151">
        <v>65.7</v>
      </c>
      <c r="G52" s="151">
        <f t="shared" si="39"/>
        <v>58.341600000000007</v>
      </c>
      <c r="H52" s="141">
        <v>125</v>
      </c>
      <c r="I52" s="150">
        <f t="shared" si="40"/>
        <v>2.142553512416526</v>
      </c>
      <c r="J52" s="151">
        <f t="shared" si="44"/>
        <v>6.2160000000000002</v>
      </c>
      <c r="K52" s="151">
        <f t="shared" si="102"/>
        <v>274.428</v>
      </c>
      <c r="L52" s="151">
        <f t="shared" si="103"/>
        <v>5.9424960000000002</v>
      </c>
      <c r="M52" s="151">
        <f t="shared" si="104"/>
        <v>268.03875699999998</v>
      </c>
      <c r="N52" s="142">
        <v>1959</v>
      </c>
      <c r="O52" s="140">
        <v>88.8</v>
      </c>
      <c r="P52" s="151">
        <v>65.7</v>
      </c>
      <c r="Q52" s="151">
        <f t="shared" si="166"/>
        <v>58.341600000000007</v>
      </c>
      <c r="R52" s="141">
        <v>125</v>
      </c>
      <c r="S52" s="150">
        <f t="shared" si="42"/>
        <v>2.142553512416526</v>
      </c>
      <c r="T52" s="151">
        <f t="shared" si="45"/>
        <v>6.2160000000000002</v>
      </c>
      <c r="U52" s="151">
        <f t="shared" si="105"/>
        <v>274.428</v>
      </c>
      <c r="V52" s="151">
        <f t="shared" si="106"/>
        <v>5.9424960000000002</v>
      </c>
      <c r="W52" s="151">
        <f t="shared" si="107"/>
        <v>268.03875699999998</v>
      </c>
      <c r="X52" s="142">
        <v>1959</v>
      </c>
      <c r="Y52" s="140">
        <v>87.4</v>
      </c>
      <c r="Z52" s="141">
        <v>66.7</v>
      </c>
      <c r="AA52" s="151">
        <f t="shared" si="46"/>
        <v>58.295800000000007</v>
      </c>
      <c r="AB52" s="141">
        <v>125</v>
      </c>
      <c r="AC52" s="150">
        <f t="shared" si="47"/>
        <v>2.1442368060820844</v>
      </c>
      <c r="AD52" s="151">
        <f t="shared" si="48"/>
        <v>6.1180000000000003</v>
      </c>
      <c r="AE52" s="151">
        <f t="shared" si="108"/>
        <v>271.68400000000008</v>
      </c>
      <c r="AF52" s="151">
        <f t="shared" si="109"/>
        <v>5.848808</v>
      </c>
      <c r="AG52" s="151">
        <f t="shared" si="110"/>
        <v>265.37732200000005</v>
      </c>
      <c r="AH52" s="142">
        <v>2003</v>
      </c>
      <c r="AI52" s="140">
        <v>85.4</v>
      </c>
      <c r="AJ52" s="141">
        <v>64.599999999999994</v>
      </c>
      <c r="AK52" s="151">
        <f t="shared" si="49"/>
        <v>55.168399999999998</v>
      </c>
      <c r="AL52" s="141">
        <v>125</v>
      </c>
      <c r="AM52" s="150">
        <f t="shared" si="50"/>
        <v>2.2657898362105846</v>
      </c>
      <c r="AN52" s="151">
        <f t="shared" si="51"/>
        <v>5.9780000000000006</v>
      </c>
      <c r="AO52" s="151">
        <f t="shared" si="111"/>
        <v>276.40899999999999</v>
      </c>
      <c r="AP52" s="151">
        <f t="shared" si="112"/>
        <v>5.7149680000000007</v>
      </c>
      <c r="AQ52" s="151">
        <f t="shared" si="113"/>
        <v>270.15524199999993</v>
      </c>
      <c r="AR52" s="143">
        <v>1980</v>
      </c>
      <c r="AS52" s="140">
        <v>85.7</v>
      </c>
      <c r="AT52" s="141">
        <v>64</v>
      </c>
      <c r="AU52" s="151">
        <f t="shared" si="52"/>
        <v>54.847999999999999</v>
      </c>
      <c r="AV52" s="141">
        <v>125</v>
      </c>
      <c r="AW52" s="150">
        <f t="shared" si="53"/>
        <v>2.2790256709451575</v>
      </c>
      <c r="AX52" s="151">
        <f t="shared" si="54"/>
        <v>5.9989999999999997</v>
      </c>
      <c r="AY52" s="151">
        <f t="shared" si="114"/>
        <v>276.185</v>
      </c>
      <c r="AZ52" s="151">
        <f t="shared" si="115"/>
        <v>5.7350439999999994</v>
      </c>
      <c r="BA52" s="151">
        <f t="shared" si="116"/>
        <v>269.92341600000003</v>
      </c>
      <c r="BB52" s="143">
        <v>1980</v>
      </c>
      <c r="BC52" s="140">
        <v>84</v>
      </c>
      <c r="BD52" s="141">
        <v>63.899997711181641</v>
      </c>
      <c r="BE52" s="151">
        <f t="shared" si="55"/>
        <v>53.675998077392578</v>
      </c>
      <c r="BF52" s="141">
        <v>125</v>
      </c>
      <c r="BG52" s="150">
        <f t="shared" si="56"/>
        <v>2.3287876234694158</v>
      </c>
      <c r="BH52" s="151">
        <f t="shared" si="57"/>
        <v>5.88</v>
      </c>
      <c r="BI52" s="151">
        <f t="shared" si="117"/>
        <v>276.22000000000003</v>
      </c>
      <c r="BJ52" s="151">
        <f t="shared" si="118"/>
        <v>5.6212799999999996</v>
      </c>
      <c r="BK52" s="151">
        <f t="shared" si="119"/>
        <v>270.05839000000003</v>
      </c>
      <c r="BL52" s="142">
        <v>1959.9999785423279</v>
      </c>
      <c r="BM52" s="140">
        <v>84</v>
      </c>
      <c r="BN52" s="141">
        <v>65.400000000000006</v>
      </c>
      <c r="BO52" s="151">
        <f t="shared" si="58"/>
        <v>54.936</v>
      </c>
      <c r="BP52" s="141">
        <v>125</v>
      </c>
      <c r="BQ52" s="150">
        <f t="shared" si="59"/>
        <v>2.2753749817969999</v>
      </c>
      <c r="BR52" s="151">
        <f t="shared" si="60"/>
        <v>5.88</v>
      </c>
      <c r="BS52" s="151">
        <f t="shared" si="120"/>
        <v>270.62</v>
      </c>
      <c r="BT52" s="151">
        <f t="shared" si="121"/>
        <v>5.6212799999999996</v>
      </c>
      <c r="BU52" s="151">
        <f t="shared" si="122"/>
        <v>264.39770000000004</v>
      </c>
      <c r="BV52" s="143">
        <v>1890</v>
      </c>
      <c r="BW52" s="140">
        <v>82.1</v>
      </c>
      <c r="BX52" s="141">
        <v>64.099999999999994</v>
      </c>
      <c r="BY52" s="151">
        <f t="shared" si="61"/>
        <v>52.626099999999994</v>
      </c>
      <c r="BZ52" s="141">
        <v>125</v>
      </c>
      <c r="CA52" s="150">
        <f t="shared" si="62"/>
        <v>2.3752472632401034</v>
      </c>
      <c r="CB52" s="151">
        <f t="shared" si="63"/>
        <v>5.7469999999999999</v>
      </c>
      <c r="CC52" s="151">
        <f t="shared" si="123"/>
        <v>273.69999999999993</v>
      </c>
      <c r="CD52" s="151">
        <f t="shared" si="124"/>
        <v>5.4941319999999996</v>
      </c>
      <c r="CE52" s="151">
        <f t="shared" si="125"/>
        <v>267.56664199999989</v>
      </c>
      <c r="CF52" s="142">
        <v>1957</v>
      </c>
      <c r="CG52" s="145">
        <v>88.1</v>
      </c>
      <c r="CH52" s="141">
        <f t="shared" si="165"/>
        <v>62.04999999999994</v>
      </c>
      <c r="CI52" s="151">
        <f t="shared" si="64"/>
        <v>54.666049999999942</v>
      </c>
      <c r="CJ52" s="141">
        <v>125</v>
      </c>
      <c r="CK52" s="150">
        <f t="shared" si="65"/>
        <v>2.2866111599429653</v>
      </c>
      <c r="CL52" s="151">
        <f t="shared" si="66"/>
        <v>6.1669999999999989</v>
      </c>
      <c r="CM52" s="151">
        <f t="shared" si="126"/>
        <v>284.2</v>
      </c>
      <c r="CN52" s="151">
        <f t="shared" si="127"/>
        <v>5.8956519999999983</v>
      </c>
      <c r="CO52" s="151">
        <f t="shared" si="128"/>
        <v>277.82467300000008</v>
      </c>
      <c r="CP52" s="142">
        <v>1970</v>
      </c>
      <c r="CQ52" s="140">
        <v>85.3</v>
      </c>
      <c r="CR52" s="141">
        <v>64.900000000000006</v>
      </c>
      <c r="CS52" s="151">
        <f t="shared" si="67"/>
        <v>55.359700000000004</v>
      </c>
      <c r="CT52" s="141">
        <v>115</v>
      </c>
      <c r="CU52" s="150">
        <f t="shared" si="68"/>
        <v>2.0773233958999056</v>
      </c>
      <c r="CV52" s="151">
        <f t="shared" si="69"/>
        <v>5.9710000000000001</v>
      </c>
      <c r="CW52" s="151">
        <f t="shared" si="129"/>
        <v>269.31099999999998</v>
      </c>
      <c r="CX52" s="151">
        <f t="shared" si="130"/>
        <v>5.7082759999999997</v>
      </c>
      <c r="CY52" s="151">
        <f t="shared" si="131"/>
        <v>263.05032599999998</v>
      </c>
      <c r="CZ52" s="142">
        <v>1769</v>
      </c>
      <c r="DA52" s="140">
        <v>87.1</v>
      </c>
      <c r="DB52" s="141">
        <v>63.3</v>
      </c>
      <c r="DC52" s="151">
        <f t="shared" si="70"/>
        <v>55.134299999999996</v>
      </c>
      <c r="DD52" s="138">
        <v>115</v>
      </c>
      <c r="DE52" s="150">
        <f t="shared" si="167"/>
        <v>2.0858159077017393</v>
      </c>
      <c r="DF52" s="151">
        <f t="shared" si="71"/>
        <v>6.0969999999999995</v>
      </c>
      <c r="DG52" s="151">
        <f t="shared" si="132"/>
        <v>271.46700000000004</v>
      </c>
      <c r="DH52" s="151">
        <f t="shared" si="133"/>
        <v>5.8287319999999996</v>
      </c>
      <c r="DI52" s="151">
        <f t="shared" si="134"/>
        <v>265.13346300000001</v>
      </c>
      <c r="DJ52" s="142">
        <v>1702</v>
      </c>
      <c r="DK52" s="140">
        <v>85.3</v>
      </c>
      <c r="DL52" s="141">
        <v>64.900000000000006</v>
      </c>
      <c r="DM52" s="151">
        <f t="shared" si="72"/>
        <v>55.359700000000004</v>
      </c>
      <c r="DN52" s="141">
        <v>115</v>
      </c>
      <c r="DO52" s="150">
        <f t="shared" si="73"/>
        <v>2.0773233958999056</v>
      </c>
      <c r="DP52" s="151">
        <f t="shared" si="74"/>
        <v>5.9710000000000001</v>
      </c>
      <c r="DQ52" s="151">
        <f t="shared" si="135"/>
        <v>269.31099999999998</v>
      </c>
      <c r="DR52" s="151">
        <f t="shared" si="136"/>
        <v>5.7082759999999997</v>
      </c>
      <c r="DS52" s="151">
        <f t="shared" si="137"/>
        <v>263.05032599999998</v>
      </c>
      <c r="DT52" s="142">
        <v>1769</v>
      </c>
      <c r="DU52" s="140">
        <v>87</v>
      </c>
      <c r="DV52" s="141">
        <v>65.099999999999994</v>
      </c>
      <c r="DW52" s="151">
        <f t="shared" si="75"/>
        <v>56.636999999999993</v>
      </c>
      <c r="DX52" s="141">
        <v>115</v>
      </c>
      <c r="DY52" s="150">
        <f t="shared" si="76"/>
        <v>2.0304747779719974</v>
      </c>
      <c r="DZ52" s="151">
        <f t="shared" si="77"/>
        <v>6.09</v>
      </c>
      <c r="EA52" s="151">
        <f t="shared" si="138"/>
        <v>281.75000000000017</v>
      </c>
      <c r="EB52" s="151">
        <f t="shared" si="139"/>
        <v>5.8220399999999994</v>
      </c>
      <c r="EC52" s="151">
        <f t="shared" si="140"/>
        <v>275.37769000000009</v>
      </c>
      <c r="ED52" s="143">
        <v>1698</v>
      </c>
      <c r="EE52" s="140">
        <v>88.7</v>
      </c>
      <c r="EF52" s="141">
        <v>64.8</v>
      </c>
      <c r="EG52" s="151">
        <f t="shared" si="78"/>
        <v>57.477599999999995</v>
      </c>
      <c r="EH52" s="141">
        <v>115</v>
      </c>
      <c r="EI52" s="150">
        <f t="shared" si="79"/>
        <v>2.0007794340751879</v>
      </c>
      <c r="EJ52" s="151">
        <f t="shared" si="80"/>
        <v>6.2089999999999996</v>
      </c>
      <c r="EK52" s="151">
        <f t="shared" si="141"/>
        <v>283.55950000000007</v>
      </c>
      <c r="EL52" s="151">
        <f t="shared" si="142"/>
        <v>5.9358039999999992</v>
      </c>
      <c r="EM52" s="151">
        <f t="shared" si="143"/>
        <v>277.06554400000005</v>
      </c>
      <c r="EN52" s="142">
        <v>1675</v>
      </c>
      <c r="EO52" s="140">
        <v>88.2</v>
      </c>
      <c r="EP52" s="141">
        <v>64</v>
      </c>
      <c r="EQ52" s="151">
        <f t="shared" si="81"/>
        <v>56.448</v>
      </c>
      <c r="ER52" s="141">
        <v>115</v>
      </c>
      <c r="ES52" s="150">
        <f t="shared" si="82"/>
        <v>2.0372732426303855</v>
      </c>
      <c r="ET52" s="151">
        <f t="shared" si="83"/>
        <v>6.1740000000000004</v>
      </c>
      <c r="EU52" s="151">
        <f t="shared" si="144"/>
        <v>281.09200000000004</v>
      </c>
      <c r="EV52" s="151">
        <f t="shared" si="145"/>
        <v>5.9023440000000003</v>
      </c>
      <c r="EW52" s="151">
        <f t="shared" si="146"/>
        <v>274.71980200000007</v>
      </c>
      <c r="EX52" s="143">
        <v>1720</v>
      </c>
      <c r="EY52" s="140"/>
      <c r="EZ52" s="141"/>
      <c r="FA52" s="151">
        <f t="shared" si="84"/>
        <v>0</v>
      </c>
      <c r="FB52" s="141"/>
      <c r="FC52" s="150" t="e">
        <f t="shared" si="85"/>
        <v>#DIV/0!</v>
      </c>
      <c r="FD52" s="151">
        <f t="shared" si="86"/>
        <v>0</v>
      </c>
      <c r="FE52" s="151">
        <f t="shared" si="147"/>
        <v>0</v>
      </c>
      <c r="FF52" s="151">
        <f t="shared" si="148"/>
        <v>0</v>
      </c>
      <c r="FG52" s="151">
        <f t="shared" si="149"/>
        <v>0</v>
      </c>
      <c r="FH52" s="142"/>
      <c r="FI52" s="140"/>
      <c r="FJ52" s="141"/>
      <c r="FK52" s="151">
        <f t="shared" si="87"/>
        <v>0</v>
      </c>
      <c r="FL52" s="141">
        <v>120</v>
      </c>
      <c r="FM52" s="150" t="e">
        <f t="shared" si="88"/>
        <v>#DIV/0!</v>
      </c>
      <c r="FN52" s="151">
        <f t="shared" si="89"/>
        <v>0</v>
      </c>
      <c r="FO52" s="151">
        <f t="shared" si="150"/>
        <v>0</v>
      </c>
      <c r="FP52" s="151">
        <f t="shared" si="151"/>
        <v>0</v>
      </c>
      <c r="FQ52" s="151">
        <f t="shared" si="152"/>
        <v>0</v>
      </c>
      <c r="FR52" s="142"/>
      <c r="FS52" s="140"/>
      <c r="FT52" s="141"/>
      <c r="FU52" s="151">
        <f t="shared" si="90"/>
        <v>0</v>
      </c>
      <c r="FV52" s="141"/>
      <c r="FW52" s="150" t="e">
        <f t="shared" si="91"/>
        <v>#DIV/0!</v>
      </c>
      <c r="FX52" s="151">
        <f t="shared" si="92"/>
        <v>0</v>
      </c>
      <c r="FY52" s="151">
        <f t="shared" si="153"/>
        <v>0</v>
      </c>
      <c r="FZ52" s="151">
        <f t="shared" si="154"/>
        <v>0</v>
      </c>
      <c r="GA52" s="151">
        <f t="shared" si="155"/>
        <v>0</v>
      </c>
      <c r="GB52" s="142"/>
      <c r="GC52" s="140"/>
      <c r="GD52" s="141"/>
      <c r="GE52" s="151">
        <f t="shared" si="93"/>
        <v>0</v>
      </c>
      <c r="GF52" s="141"/>
      <c r="GG52" s="150" t="e">
        <f t="shared" si="94"/>
        <v>#DIV/0!</v>
      </c>
      <c r="GH52" s="151">
        <f t="shared" si="95"/>
        <v>0</v>
      </c>
      <c r="GI52" s="151">
        <f t="shared" si="156"/>
        <v>0</v>
      </c>
      <c r="GJ52" s="151">
        <f t="shared" si="157"/>
        <v>0</v>
      </c>
      <c r="GK52" s="151">
        <f t="shared" si="158"/>
        <v>0</v>
      </c>
      <c r="GL52" s="142"/>
      <c r="GM52" s="140"/>
      <c r="GN52" s="141"/>
      <c r="GO52" s="151">
        <f t="shared" si="96"/>
        <v>0</v>
      </c>
      <c r="GP52" s="141"/>
      <c r="GQ52" s="150" t="e">
        <f t="shared" si="97"/>
        <v>#DIV/0!</v>
      </c>
      <c r="GR52" s="151">
        <f t="shared" si="98"/>
        <v>0</v>
      </c>
      <c r="GS52" s="151">
        <f t="shared" si="159"/>
        <v>0</v>
      </c>
      <c r="GT52" s="151">
        <f t="shared" si="160"/>
        <v>0</v>
      </c>
      <c r="GU52" s="151">
        <f t="shared" si="161"/>
        <v>0</v>
      </c>
      <c r="GV52" s="142"/>
      <c r="GW52" s="140"/>
      <c r="GX52" s="141"/>
      <c r="GY52" s="151">
        <f t="shared" si="99"/>
        <v>0</v>
      </c>
      <c r="GZ52" s="141"/>
      <c r="HA52" s="150" t="e">
        <f t="shared" si="100"/>
        <v>#DIV/0!</v>
      </c>
      <c r="HB52" s="151">
        <f t="shared" si="101"/>
        <v>0</v>
      </c>
      <c r="HC52" s="151">
        <f t="shared" si="162"/>
        <v>0</v>
      </c>
      <c r="HD52" s="151">
        <f t="shared" si="163"/>
        <v>0</v>
      </c>
      <c r="HE52" s="151">
        <f t="shared" si="164"/>
        <v>0</v>
      </c>
      <c r="HF52" s="142"/>
      <c r="HG52" s="140"/>
      <c r="HH52" s="141"/>
      <c r="HI52" s="151"/>
      <c r="HJ52" s="141"/>
      <c r="HK52" s="150"/>
      <c r="HL52" s="151"/>
      <c r="HM52" s="151"/>
      <c r="HN52" s="151"/>
      <c r="HO52" s="151"/>
      <c r="HP52" s="142"/>
      <c r="HQ52" s="140"/>
      <c r="HR52" s="141"/>
      <c r="HS52" s="151"/>
      <c r="HT52" s="141"/>
      <c r="HU52" s="150"/>
      <c r="HV52" s="151"/>
      <c r="HW52" s="151"/>
      <c r="HX52" s="151"/>
      <c r="HY52" s="151"/>
      <c r="HZ52" s="142"/>
      <c r="IA52" s="140"/>
      <c r="IB52" s="141"/>
      <c r="IC52" s="151"/>
      <c r="ID52" s="141"/>
      <c r="IE52" s="150"/>
      <c r="IF52" s="151"/>
      <c r="IG52" s="151"/>
      <c r="IH52" s="151"/>
      <c r="II52" s="151"/>
      <c r="IJ52" s="142"/>
      <c r="IK52" s="140"/>
      <c r="IL52" s="141"/>
      <c r="IM52" s="151"/>
      <c r="IN52" s="141"/>
      <c r="IO52" s="150"/>
      <c r="IP52" s="151"/>
      <c r="IQ52" s="151"/>
      <c r="IR52" s="151"/>
      <c r="IS52" s="151"/>
      <c r="IT52" s="142"/>
      <c r="IU52" s="140"/>
      <c r="IV52" s="141"/>
      <c r="IW52" s="151"/>
      <c r="IX52" s="141"/>
      <c r="IY52" s="150"/>
      <c r="IZ52" s="151"/>
      <c r="JA52" s="151"/>
      <c r="JB52" s="151"/>
      <c r="JC52" s="151"/>
      <c r="JD52" s="142"/>
      <c r="JE52" s="140"/>
      <c r="JF52" s="141"/>
      <c r="JG52" s="151"/>
      <c r="JH52" s="141"/>
      <c r="JI52" s="150"/>
      <c r="JJ52" s="151"/>
      <c r="JK52" s="151"/>
      <c r="JL52" s="151"/>
      <c r="JM52" s="151"/>
      <c r="JN52" s="142"/>
      <c r="JO52" s="140"/>
      <c r="JP52" s="141"/>
      <c r="JQ52" s="151"/>
      <c r="JR52" s="141"/>
      <c r="JS52" s="150"/>
      <c r="JT52" s="151"/>
      <c r="JU52" s="151"/>
      <c r="JV52" s="151"/>
      <c r="JW52" s="151"/>
      <c r="JX52" s="142"/>
      <c r="JY52" s="140"/>
      <c r="JZ52" s="141"/>
      <c r="KA52" s="151"/>
      <c r="KB52" s="141"/>
      <c r="KC52" s="150"/>
      <c r="KD52" s="151"/>
      <c r="KE52" s="151"/>
      <c r="KF52" s="151"/>
      <c r="KG52" s="151"/>
      <c r="KH52" s="142"/>
      <c r="KI52" s="140"/>
      <c r="KJ52" s="141"/>
      <c r="KK52" s="151"/>
      <c r="KL52" s="141"/>
      <c r="KM52" s="150"/>
      <c r="KN52" s="151"/>
      <c r="KO52" s="151"/>
      <c r="KP52" s="151"/>
      <c r="KQ52" s="151"/>
      <c r="KR52" s="142"/>
      <c r="KS52" s="140"/>
      <c r="KT52" s="141"/>
      <c r="KU52" s="151"/>
      <c r="KV52" s="141"/>
      <c r="KW52" s="150"/>
      <c r="KX52" s="151"/>
      <c r="KY52" s="151"/>
      <c r="KZ52" s="151"/>
      <c r="LA52" s="151"/>
      <c r="LB52" s="142"/>
      <c r="LC52" s="140"/>
      <c r="LD52" s="141"/>
      <c r="LE52" s="151"/>
      <c r="LF52" s="141"/>
      <c r="LG52" s="150"/>
      <c r="LH52" s="151"/>
      <c r="LI52" s="151"/>
      <c r="LJ52" s="151"/>
      <c r="LK52" s="151"/>
      <c r="LL52" s="142"/>
      <c r="LM52" s="140"/>
      <c r="LN52" s="141"/>
      <c r="LO52" s="151"/>
      <c r="LP52" s="141"/>
      <c r="LQ52" s="150"/>
      <c r="LR52" s="151"/>
      <c r="LS52" s="151"/>
      <c r="LT52" s="151"/>
      <c r="LU52" s="151"/>
      <c r="LV52" s="142"/>
      <c r="LW52" s="140"/>
      <c r="LX52" s="141"/>
      <c r="LY52" s="151"/>
      <c r="LZ52" s="141"/>
      <c r="MA52" s="150"/>
      <c r="MB52" s="151"/>
      <c r="MC52" s="151"/>
      <c r="MD52" s="151"/>
      <c r="ME52" s="151"/>
      <c r="MF52" s="142"/>
      <c r="MG52" s="140"/>
      <c r="MH52" s="141"/>
      <c r="MI52" s="151"/>
      <c r="MJ52" s="141"/>
      <c r="MK52" s="150"/>
      <c r="ML52" s="151"/>
      <c r="MM52" s="151"/>
      <c r="MN52" s="151"/>
      <c r="MO52" s="151"/>
      <c r="MP52" s="142"/>
      <c r="MQ52" s="140"/>
      <c r="MR52" s="141"/>
      <c r="MS52" s="151"/>
      <c r="MT52" s="141"/>
      <c r="MU52" s="150"/>
      <c r="MV52" s="151"/>
      <c r="MW52" s="151"/>
      <c r="MX52" s="151"/>
      <c r="MY52" s="151"/>
      <c r="MZ52" s="142"/>
      <c r="NA52" s="140"/>
      <c r="NB52" s="141"/>
      <c r="NC52" s="151"/>
      <c r="ND52" s="141"/>
      <c r="NE52" s="150"/>
      <c r="NF52" s="151"/>
      <c r="NG52" s="151"/>
      <c r="NH52" s="151"/>
      <c r="NI52" s="151"/>
      <c r="NJ52" s="142"/>
      <c r="NK52" s="140"/>
      <c r="NL52" s="141"/>
      <c r="NM52" s="151"/>
      <c r="NN52" s="141"/>
      <c r="NO52" s="150"/>
      <c r="NP52" s="151"/>
      <c r="NQ52" s="151"/>
      <c r="NR52" s="151"/>
      <c r="NS52" s="151"/>
      <c r="NT52" s="142"/>
      <c r="NU52" s="140"/>
      <c r="NV52" s="141"/>
      <c r="NW52" s="151"/>
      <c r="NX52" s="141"/>
      <c r="NY52" s="150"/>
      <c r="NZ52" s="151"/>
      <c r="OA52" s="151"/>
      <c r="OB52" s="151"/>
      <c r="OC52" s="151"/>
      <c r="OD52" s="142"/>
      <c r="OE52" s="140"/>
      <c r="OF52" s="141"/>
      <c r="OG52" s="151"/>
      <c r="OH52" s="141"/>
      <c r="OI52" s="150"/>
      <c r="OJ52" s="151"/>
      <c r="OK52" s="151"/>
      <c r="OL52" s="151"/>
      <c r="OM52" s="151"/>
      <c r="ON52" s="142"/>
      <c r="OO52" s="140"/>
      <c r="OP52" s="141"/>
      <c r="OQ52" s="151"/>
      <c r="OR52" s="141"/>
      <c r="OS52" s="150"/>
      <c r="OT52" s="151"/>
      <c r="OU52" s="151"/>
      <c r="OV52" s="151"/>
      <c r="OW52" s="151"/>
      <c r="OX52" s="142"/>
      <c r="OY52" s="140"/>
      <c r="OZ52" s="141"/>
      <c r="PA52" s="151"/>
      <c r="PB52" s="141"/>
      <c r="PC52" s="150"/>
      <c r="PD52" s="151"/>
      <c r="PE52" s="151"/>
      <c r="PF52" s="151"/>
      <c r="PG52" s="151"/>
      <c r="PH52" s="142"/>
      <c r="PI52" s="140"/>
      <c r="PJ52" s="141"/>
      <c r="PK52" s="151"/>
      <c r="PL52" s="141"/>
      <c r="PM52" s="150"/>
      <c r="PN52" s="151"/>
      <c r="PO52" s="151"/>
      <c r="PP52" s="151"/>
      <c r="PQ52" s="151"/>
      <c r="PR52" s="142"/>
      <c r="PS52" s="140"/>
      <c r="PT52" s="141"/>
      <c r="PU52" s="151"/>
      <c r="PV52" s="141"/>
      <c r="PW52" s="150"/>
      <c r="PX52" s="151"/>
      <c r="PY52" s="151"/>
      <c r="PZ52" s="151"/>
      <c r="QA52" s="151"/>
      <c r="QB52" s="142"/>
      <c r="QC52" s="140"/>
      <c r="QD52" s="141"/>
      <c r="QE52" s="151"/>
      <c r="QF52" s="141"/>
      <c r="QG52" s="150"/>
      <c r="QH52" s="151"/>
      <c r="QI52" s="151"/>
      <c r="QJ52" s="151"/>
      <c r="QK52" s="151"/>
      <c r="QL52" s="142"/>
      <c r="QM52" s="140"/>
      <c r="QN52" s="141"/>
      <c r="QO52" s="151"/>
      <c r="QP52" s="141"/>
      <c r="QQ52" s="150"/>
      <c r="QR52" s="151"/>
      <c r="QS52" s="151"/>
      <c r="QT52" s="151"/>
      <c r="QU52" s="151"/>
      <c r="QV52" s="142"/>
      <c r="QW52" s="140"/>
    </row>
    <row r="53" spans="1:465" s="134" customFormat="1" x14ac:dyDescent="0.25">
      <c r="A53" s="146"/>
      <c r="B53" s="144">
        <f t="shared" si="37"/>
        <v>64</v>
      </c>
      <c r="C53" s="144">
        <v>0.1</v>
      </c>
      <c r="D53" s="144">
        <f t="shared" si="38"/>
        <v>4.5</v>
      </c>
      <c r="E53" s="145">
        <v>88.3</v>
      </c>
      <c r="F53" s="148">
        <v>65.8</v>
      </c>
      <c r="G53" s="148">
        <f t="shared" si="39"/>
        <v>58.101399999999998</v>
      </c>
      <c r="H53" s="146">
        <v>125</v>
      </c>
      <c r="I53" s="152">
        <f t="shared" si="40"/>
        <v>2.1514111536038718</v>
      </c>
      <c r="J53" s="148">
        <f t="shared" si="44"/>
        <v>6.181</v>
      </c>
      <c r="K53" s="148">
        <f t="shared" si="102"/>
        <v>280.60899999999998</v>
      </c>
      <c r="L53" s="148">
        <f t="shared" si="103"/>
        <v>5.9028549999999997</v>
      </c>
      <c r="M53" s="148">
        <f t="shared" si="104"/>
        <v>273.94161199999996</v>
      </c>
      <c r="N53" s="147">
        <v>1961</v>
      </c>
      <c r="O53" s="145">
        <v>88.3</v>
      </c>
      <c r="P53" s="148">
        <v>65.8</v>
      </c>
      <c r="Q53" s="148">
        <f t="shared" si="166"/>
        <v>58.101399999999998</v>
      </c>
      <c r="R53" s="146">
        <v>125</v>
      </c>
      <c r="S53" s="152">
        <f t="shared" si="42"/>
        <v>2.1514111536038718</v>
      </c>
      <c r="T53" s="148">
        <f t="shared" si="45"/>
        <v>6.181</v>
      </c>
      <c r="U53" s="148">
        <f t="shared" si="105"/>
        <v>280.60899999999998</v>
      </c>
      <c r="V53" s="148">
        <f t="shared" si="106"/>
        <v>5.9028549999999997</v>
      </c>
      <c r="W53" s="148">
        <f t="shared" si="107"/>
        <v>273.94161199999996</v>
      </c>
      <c r="X53" s="147">
        <v>1961</v>
      </c>
      <c r="Y53" s="153">
        <v>87</v>
      </c>
      <c r="Z53" s="146">
        <v>66.8</v>
      </c>
      <c r="AA53" s="148">
        <f t="shared" si="46"/>
        <v>58.116</v>
      </c>
      <c r="AB53" s="146">
        <v>125</v>
      </c>
      <c r="AC53" s="152">
        <f t="shared" si="47"/>
        <v>2.1508706724482072</v>
      </c>
      <c r="AD53" s="148">
        <f t="shared" si="48"/>
        <v>6.09</v>
      </c>
      <c r="AE53" s="148">
        <f t="shared" si="108"/>
        <v>277.77400000000006</v>
      </c>
      <c r="AF53" s="148">
        <f t="shared" si="109"/>
        <v>5.81595</v>
      </c>
      <c r="AG53" s="148">
        <f t="shared" si="110"/>
        <v>271.19327200000004</v>
      </c>
      <c r="AH53" s="147">
        <v>2005</v>
      </c>
      <c r="AI53" s="153">
        <v>85</v>
      </c>
      <c r="AJ53" s="146">
        <v>64.7</v>
      </c>
      <c r="AK53" s="148">
        <f t="shared" si="49"/>
        <v>54.994999999999997</v>
      </c>
      <c r="AL53" s="146">
        <v>125</v>
      </c>
      <c r="AM53" s="152">
        <f t="shared" si="50"/>
        <v>2.2729339030820985</v>
      </c>
      <c r="AN53" s="148">
        <f t="shared" si="51"/>
        <v>5.95</v>
      </c>
      <c r="AO53" s="148">
        <f t="shared" si="111"/>
        <v>282.35899999999998</v>
      </c>
      <c r="AP53" s="148">
        <f t="shared" si="112"/>
        <v>5.6822499999999998</v>
      </c>
      <c r="AQ53" s="148">
        <f t="shared" si="113"/>
        <v>275.83749199999994</v>
      </c>
      <c r="AR53" s="149">
        <v>1981</v>
      </c>
      <c r="AS53" s="153">
        <v>85.2</v>
      </c>
      <c r="AT53" s="146">
        <v>64</v>
      </c>
      <c r="AU53" s="148">
        <f t="shared" si="52"/>
        <v>54.527999999999999</v>
      </c>
      <c r="AV53" s="146">
        <v>125</v>
      </c>
      <c r="AW53" s="152">
        <f t="shared" si="53"/>
        <v>2.292400234741784</v>
      </c>
      <c r="AX53" s="148">
        <f t="shared" si="54"/>
        <v>5.9639999999999995</v>
      </c>
      <c r="AY53" s="148">
        <f t="shared" si="114"/>
        <v>282.149</v>
      </c>
      <c r="AZ53" s="148">
        <f t="shared" si="115"/>
        <v>5.695619999999999</v>
      </c>
      <c r="BA53" s="148">
        <f t="shared" si="116"/>
        <v>275.61903600000005</v>
      </c>
      <c r="BB53" s="149">
        <v>1981</v>
      </c>
      <c r="BC53" s="153">
        <v>84</v>
      </c>
      <c r="BD53" s="146">
        <v>63.899997711181641</v>
      </c>
      <c r="BE53" s="148">
        <f t="shared" si="55"/>
        <v>53.675998077392578</v>
      </c>
      <c r="BF53" s="146">
        <v>125</v>
      </c>
      <c r="BG53" s="152">
        <f t="shared" si="56"/>
        <v>2.3287876234694158</v>
      </c>
      <c r="BH53" s="148">
        <f t="shared" si="57"/>
        <v>5.88</v>
      </c>
      <c r="BI53" s="148">
        <f t="shared" si="117"/>
        <v>282.10000000000002</v>
      </c>
      <c r="BJ53" s="148">
        <f t="shared" si="118"/>
        <v>5.6153999999999993</v>
      </c>
      <c r="BK53" s="148">
        <f t="shared" si="119"/>
        <v>275.67379000000005</v>
      </c>
      <c r="BL53" s="147">
        <v>1959.9999785423279</v>
      </c>
      <c r="BM53" s="153">
        <v>83</v>
      </c>
      <c r="BN53" s="146">
        <v>65.400000000000006</v>
      </c>
      <c r="BO53" s="148">
        <f t="shared" si="58"/>
        <v>54.282000000000004</v>
      </c>
      <c r="BP53" s="146">
        <v>125</v>
      </c>
      <c r="BQ53" s="152">
        <f t="shared" si="59"/>
        <v>2.3027891382041927</v>
      </c>
      <c r="BR53" s="148">
        <f t="shared" si="60"/>
        <v>5.81</v>
      </c>
      <c r="BS53" s="148">
        <f t="shared" si="120"/>
        <v>276.43</v>
      </c>
      <c r="BT53" s="148">
        <f t="shared" si="121"/>
        <v>5.5485499999999996</v>
      </c>
      <c r="BU53" s="148">
        <f t="shared" si="122"/>
        <v>269.94625000000002</v>
      </c>
      <c r="BV53" s="149">
        <v>1890</v>
      </c>
      <c r="BW53" s="153">
        <v>81.599999999999994</v>
      </c>
      <c r="BX53" s="146">
        <v>64.099999999999994</v>
      </c>
      <c r="BY53" s="148">
        <f t="shared" si="61"/>
        <v>52.305599999999991</v>
      </c>
      <c r="BZ53" s="146">
        <v>125</v>
      </c>
      <c r="CA53" s="152">
        <f t="shared" si="62"/>
        <v>2.389801474411918</v>
      </c>
      <c r="CB53" s="148">
        <f t="shared" si="63"/>
        <v>5.7119999999999997</v>
      </c>
      <c r="CC53" s="148">
        <f t="shared" si="123"/>
        <v>279.41199999999992</v>
      </c>
      <c r="CD53" s="148">
        <f t="shared" si="124"/>
        <v>5.4549599999999998</v>
      </c>
      <c r="CE53" s="148">
        <f t="shared" si="125"/>
        <v>273.02160199999992</v>
      </c>
      <c r="CF53" s="147">
        <v>1958</v>
      </c>
      <c r="CG53" s="145">
        <v>87.7</v>
      </c>
      <c r="CH53" s="146">
        <f t="shared" si="165"/>
        <v>62.099999999999937</v>
      </c>
      <c r="CI53" s="148">
        <f t="shared" si="64"/>
        <v>54.461699999999944</v>
      </c>
      <c r="CJ53" s="146">
        <v>125</v>
      </c>
      <c r="CK53" s="152">
        <f t="shared" si="65"/>
        <v>2.295190932343282</v>
      </c>
      <c r="CL53" s="148">
        <f t="shared" si="66"/>
        <v>6.1390000000000002</v>
      </c>
      <c r="CM53" s="148">
        <f t="shared" si="126"/>
        <v>290.339</v>
      </c>
      <c r="CN53" s="148">
        <f t="shared" si="127"/>
        <v>5.8627450000000003</v>
      </c>
      <c r="CO53" s="148">
        <f t="shared" si="128"/>
        <v>283.68741800000009</v>
      </c>
      <c r="CP53" s="147">
        <v>1975</v>
      </c>
      <c r="CQ53" s="153">
        <v>84.7</v>
      </c>
      <c r="CR53" s="146">
        <v>65</v>
      </c>
      <c r="CS53" s="148">
        <f t="shared" si="67"/>
        <v>55.055</v>
      </c>
      <c r="CT53" s="146">
        <v>115</v>
      </c>
      <c r="CU53" s="152">
        <f t="shared" si="68"/>
        <v>2.0888202706384527</v>
      </c>
      <c r="CV53" s="148">
        <f t="shared" si="69"/>
        <v>5.9290000000000003</v>
      </c>
      <c r="CW53" s="148">
        <f t="shared" si="129"/>
        <v>275.23999999999995</v>
      </c>
      <c r="CX53" s="148">
        <f t="shared" si="130"/>
        <v>5.6621949999999996</v>
      </c>
      <c r="CY53" s="148">
        <f t="shared" si="131"/>
        <v>268.71252099999998</v>
      </c>
      <c r="CZ53" s="147">
        <v>1770</v>
      </c>
      <c r="DA53" s="153">
        <v>86.6</v>
      </c>
      <c r="DB53" s="146">
        <v>63.3</v>
      </c>
      <c r="DC53" s="148">
        <f t="shared" si="70"/>
        <v>54.817799999999998</v>
      </c>
      <c r="DD53" s="134">
        <v>115</v>
      </c>
      <c r="DE53" s="152">
        <f t="shared" si="167"/>
        <v>2.0978587247208025</v>
      </c>
      <c r="DF53" s="148">
        <f t="shared" si="71"/>
        <v>6.0620000000000003</v>
      </c>
      <c r="DG53" s="148">
        <f t="shared" si="132"/>
        <v>277.52900000000005</v>
      </c>
      <c r="DH53" s="148">
        <f t="shared" si="133"/>
        <v>5.7892099999999997</v>
      </c>
      <c r="DI53" s="148">
        <f t="shared" si="134"/>
        <v>270.92267300000003</v>
      </c>
      <c r="DJ53" s="147">
        <v>1703</v>
      </c>
      <c r="DK53" s="153">
        <v>84.7</v>
      </c>
      <c r="DL53" s="146">
        <v>65</v>
      </c>
      <c r="DM53" s="148">
        <f t="shared" si="72"/>
        <v>55.055</v>
      </c>
      <c r="DN53" s="146">
        <v>115</v>
      </c>
      <c r="DO53" s="152">
        <f t="shared" si="73"/>
        <v>2.0888202706384527</v>
      </c>
      <c r="DP53" s="148">
        <f t="shared" si="74"/>
        <v>5.9290000000000003</v>
      </c>
      <c r="DQ53" s="148">
        <f t="shared" si="135"/>
        <v>275.23999999999995</v>
      </c>
      <c r="DR53" s="148">
        <f t="shared" si="136"/>
        <v>5.6621949999999996</v>
      </c>
      <c r="DS53" s="148">
        <f t="shared" si="137"/>
        <v>268.71252099999998</v>
      </c>
      <c r="DT53" s="147">
        <v>1770</v>
      </c>
      <c r="DU53" s="153">
        <v>87</v>
      </c>
      <c r="DV53" s="146">
        <v>65.2</v>
      </c>
      <c r="DW53" s="148">
        <f t="shared" si="75"/>
        <v>56.724000000000004</v>
      </c>
      <c r="DX53" s="146">
        <v>115</v>
      </c>
      <c r="DY53" s="152">
        <f t="shared" si="76"/>
        <v>2.0273605528524081</v>
      </c>
      <c r="DZ53" s="148">
        <f t="shared" si="77"/>
        <v>6.09</v>
      </c>
      <c r="EA53" s="148">
        <f t="shared" si="138"/>
        <v>287.84000000000015</v>
      </c>
      <c r="EB53" s="148">
        <f t="shared" si="139"/>
        <v>5.81595</v>
      </c>
      <c r="EC53" s="148">
        <f t="shared" si="140"/>
        <v>281.19364000000007</v>
      </c>
      <c r="ED53" s="149">
        <v>1699</v>
      </c>
      <c r="EE53" s="153">
        <v>88.65</v>
      </c>
      <c r="EF53" s="146">
        <v>64.900000000000006</v>
      </c>
      <c r="EG53" s="148">
        <f t="shared" si="78"/>
        <v>57.533850000000008</v>
      </c>
      <c r="EH53" s="146">
        <v>115</v>
      </c>
      <c r="EI53" s="152">
        <f t="shared" si="79"/>
        <v>1.9988233014129939</v>
      </c>
      <c r="EJ53" s="148">
        <f t="shared" si="80"/>
        <v>6.2055000000000007</v>
      </c>
      <c r="EK53" s="148">
        <f t="shared" si="141"/>
        <v>289.7650000000001</v>
      </c>
      <c r="EL53" s="148">
        <f t="shared" si="142"/>
        <v>5.9262525000000004</v>
      </c>
      <c r="EM53" s="148">
        <f t="shared" si="143"/>
        <v>282.99179650000002</v>
      </c>
      <c r="EN53" s="147">
        <v>1675</v>
      </c>
      <c r="EO53" s="145">
        <v>87.8</v>
      </c>
      <c r="EP53" s="146">
        <v>64.099999999999994</v>
      </c>
      <c r="EQ53" s="148">
        <f t="shared" si="81"/>
        <v>56.279799999999994</v>
      </c>
      <c r="ER53" s="146">
        <v>115</v>
      </c>
      <c r="ES53" s="152">
        <f t="shared" si="82"/>
        <v>2.0433619167090149</v>
      </c>
      <c r="ET53" s="148">
        <f t="shared" si="83"/>
        <v>6.1459999999999999</v>
      </c>
      <c r="EU53" s="148">
        <f t="shared" si="144"/>
        <v>287.23800000000006</v>
      </c>
      <c r="EV53" s="148">
        <f t="shared" si="145"/>
        <v>5.8694299999999995</v>
      </c>
      <c r="EW53" s="148">
        <f t="shared" si="146"/>
        <v>280.5892320000001</v>
      </c>
      <c r="EX53" s="149">
        <v>1720</v>
      </c>
      <c r="EY53" s="153"/>
      <c r="EZ53" s="146"/>
      <c r="FA53" s="148">
        <f t="shared" si="84"/>
        <v>0</v>
      </c>
      <c r="FB53" s="146"/>
      <c r="FC53" s="152" t="e">
        <f t="shared" si="85"/>
        <v>#DIV/0!</v>
      </c>
      <c r="FD53" s="148">
        <f t="shared" si="86"/>
        <v>0</v>
      </c>
      <c r="FE53" s="148">
        <f t="shared" si="147"/>
        <v>0</v>
      </c>
      <c r="FF53" s="148">
        <f t="shared" si="148"/>
        <v>0</v>
      </c>
      <c r="FG53" s="148">
        <f t="shared" si="149"/>
        <v>0</v>
      </c>
      <c r="FH53" s="147"/>
      <c r="FI53" s="153"/>
      <c r="FJ53" s="146"/>
      <c r="FK53" s="148">
        <f t="shared" si="87"/>
        <v>0</v>
      </c>
      <c r="FL53" s="146">
        <v>120</v>
      </c>
      <c r="FM53" s="152" t="e">
        <f t="shared" si="88"/>
        <v>#DIV/0!</v>
      </c>
      <c r="FN53" s="148">
        <f t="shared" si="89"/>
        <v>0</v>
      </c>
      <c r="FO53" s="148">
        <f t="shared" si="150"/>
        <v>0</v>
      </c>
      <c r="FP53" s="148">
        <f t="shared" si="151"/>
        <v>0</v>
      </c>
      <c r="FQ53" s="148">
        <f t="shared" si="152"/>
        <v>0</v>
      </c>
      <c r="FR53" s="147"/>
      <c r="FS53" s="153"/>
      <c r="FT53" s="146"/>
      <c r="FU53" s="148">
        <f t="shared" si="90"/>
        <v>0</v>
      </c>
      <c r="FV53" s="146"/>
      <c r="FW53" s="152" t="e">
        <f t="shared" si="91"/>
        <v>#DIV/0!</v>
      </c>
      <c r="FX53" s="148">
        <f t="shared" si="92"/>
        <v>0</v>
      </c>
      <c r="FY53" s="148">
        <f t="shared" si="153"/>
        <v>0</v>
      </c>
      <c r="FZ53" s="148">
        <f t="shared" si="154"/>
        <v>0</v>
      </c>
      <c r="GA53" s="148">
        <f t="shared" si="155"/>
        <v>0</v>
      </c>
      <c r="GB53" s="147"/>
      <c r="GC53" s="153"/>
      <c r="GD53" s="146"/>
      <c r="GE53" s="148">
        <f t="shared" si="93"/>
        <v>0</v>
      </c>
      <c r="GF53" s="146"/>
      <c r="GG53" s="152" t="e">
        <f t="shared" si="94"/>
        <v>#DIV/0!</v>
      </c>
      <c r="GH53" s="148">
        <f t="shared" si="95"/>
        <v>0</v>
      </c>
      <c r="GI53" s="148">
        <f t="shared" si="156"/>
        <v>0</v>
      </c>
      <c r="GJ53" s="148">
        <f t="shared" si="157"/>
        <v>0</v>
      </c>
      <c r="GK53" s="148">
        <f t="shared" si="158"/>
        <v>0</v>
      </c>
      <c r="GL53" s="147"/>
      <c r="GM53" s="153"/>
      <c r="GN53" s="146"/>
      <c r="GO53" s="148">
        <f t="shared" si="96"/>
        <v>0</v>
      </c>
      <c r="GP53" s="146"/>
      <c r="GQ53" s="152" t="e">
        <f t="shared" si="97"/>
        <v>#DIV/0!</v>
      </c>
      <c r="GR53" s="148">
        <f t="shared" si="98"/>
        <v>0</v>
      </c>
      <c r="GS53" s="148">
        <f t="shared" si="159"/>
        <v>0</v>
      </c>
      <c r="GT53" s="148">
        <f t="shared" si="160"/>
        <v>0</v>
      </c>
      <c r="GU53" s="148">
        <f t="shared" si="161"/>
        <v>0</v>
      </c>
      <c r="GV53" s="147"/>
      <c r="GW53" s="153"/>
      <c r="GX53" s="146"/>
      <c r="GY53" s="148">
        <f t="shared" si="99"/>
        <v>0</v>
      </c>
      <c r="GZ53" s="146"/>
      <c r="HA53" s="152" t="e">
        <f t="shared" si="100"/>
        <v>#DIV/0!</v>
      </c>
      <c r="HB53" s="148">
        <f t="shared" si="101"/>
        <v>0</v>
      </c>
      <c r="HC53" s="148">
        <f t="shared" si="162"/>
        <v>0</v>
      </c>
      <c r="HD53" s="148">
        <f t="shared" si="163"/>
        <v>0</v>
      </c>
      <c r="HE53" s="148">
        <f t="shared" si="164"/>
        <v>0</v>
      </c>
      <c r="HF53" s="147"/>
      <c r="HG53" s="153"/>
      <c r="HH53" s="146"/>
      <c r="HI53" s="148"/>
      <c r="HJ53" s="146"/>
      <c r="HK53" s="152"/>
      <c r="HL53" s="148"/>
      <c r="HM53" s="148"/>
      <c r="HN53" s="148"/>
      <c r="HO53" s="148"/>
      <c r="HP53" s="147"/>
      <c r="HQ53" s="153"/>
      <c r="HR53" s="146"/>
      <c r="HS53" s="148"/>
      <c r="HT53" s="146"/>
      <c r="HU53" s="152"/>
      <c r="HV53" s="148"/>
      <c r="HW53" s="148"/>
      <c r="HX53" s="148"/>
      <c r="HY53" s="148"/>
      <c r="HZ53" s="147"/>
      <c r="IA53" s="153"/>
      <c r="IB53" s="146"/>
      <c r="IC53" s="148"/>
      <c r="ID53" s="146"/>
      <c r="IE53" s="152"/>
      <c r="IF53" s="148"/>
      <c r="IG53" s="148"/>
      <c r="IH53" s="148"/>
      <c r="II53" s="148"/>
      <c r="IJ53" s="147"/>
      <c r="IK53" s="153"/>
      <c r="IL53" s="146"/>
      <c r="IM53" s="148"/>
      <c r="IN53" s="146"/>
      <c r="IO53" s="152"/>
      <c r="IP53" s="148"/>
      <c r="IQ53" s="148"/>
      <c r="IR53" s="148"/>
      <c r="IS53" s="148"/>
      <c r="IT53" s="147"/>
      <c r="IU53" s="153"/>
      <c r="IV53" s="146"/>
      <c r="IW53" s="148"/>
      <c r="IX53" s="146"/>
      <c r="IY53" s="152"/>
      <c r="IZ53" s="148"/>
      <c r="JA53" s="148"/>
      <c r="JB53" s="148"/>
      <c r="JC53" s="148"/>
      <c r="JD53" s="147"/>
      <c r="JE53" s="153"/>
      <c r="JF53" s="146"/>
      <c r="JG53" s="148"/>
      <c r="JH53" s="146"/>
      <c r="JI53" s="152"/>
      <c r="JJ53" s="148"/>
      <c r="JK53" s="148"/>
      <c r="JL53" s="148"/>
      <c r="JM53" s="148"/>
      <c r="JN53" s="147"/>
      <c r="JO53" s="153"/>
      <c r="JP53" s="146"/>
      <c r="JQ53" s="148"/>
      <c r="JR53" s="146"/>
      <c r="JS53" s="152"/>
      <c r="JT53" s="148"/>
      <c r="JU53" s="148"/>
      <c r="JV53" s="148"/>
      <c r="JW53" s="148"/>
      <c r="JX53" s="147"/>
      <c r="JY53" s="153"/>
      <c r="JZ53" s="146"/>
      <c r="KA53" s="148"/>
      <c r="KB53" s="146"/>
      <c r="KC53" s="152"/>
      <c r="KD53" s="148"/>
      <c r="KE53" s="148"/>
      <c r="KF53" s="148"/>
      <c r="KG53" s="148"/>
      <c r="KH53" s="147"/>
      <c r="KI53" s="153"/>
      <c r="KJ53" s="146"/>
      <c r="KK53" s="148"/>
      <c r="KL53" s="146"/>
      <c r="KM53" s="152"/>
      <c r="KN53" s="148"/>
      <c r="KO53" s="148"/>
      <c r="KP53" s="148"/>
      <c r="KQ53" s="148"/>
      <c r="KR53" s="147"/>
      <c r="KS53" s="153"/>
      <c r="KT53" s="146"/>
      <c r="KU53" s="148"/>
      <c r="KV53" s="146"/>
      <c r="KW53" s="152"/>
      <c r="KX53" s="148"/>
      <c r="KY53" s="148"/>
      <c r="KZ53" s="148"/>
      <c r="LA53" s="148"/>
      <c r="LB53" s="147"/>
      <c r="LC53" s="153"/>
      <c r="LD53" s="146"/>
      <c r="LE53" s="148"/>
      <c r="LF53" s="146"/>
      <c r="LG53" s="152"/>
      <c r="LH53" s="148"/>
      <c r="LI53" s="148"/>
      <c r="LJ53" s="148"/>
      <c r="LK53" s="148"/>
      <c r="LL53" s="147"/>
      <c r="LM53" s="153"/>
      <c r="LN53" s="146"/>
      <c r="LO53" s="148"/>
      <c r="LP53" s="146"/>
      <c r="LQ53" s="152"/>
      <c r="LR53" s="148"/>
      <c r="LS53" s="148"/>
      <c r="LT53" s="148"/>
      <c r="LU53" s="148"/>
      <c r="LV53" s="147"/>
      <c r="LW53" s="153"/>
      <c r="LX53" s="146"/>
      <c r="LY53" s="148"/>
      <c r="LZ53" s="146"/>
      <c r="MA53" s="152"/>
      <c r="MB53" s="148"/>
      <c r="MC53" s="148"/>
      <c r="MD53" s="148"/>
      <c r="ME53" s="148"/>
      <c r="MF53" s="147"/>
      <c r="MG53" s="153"/>
      <c r="MH53" s="146"/>
      <c r="MI53" s="148"/>
      <c r="MJ53" s="146"/>
      <c r="MK53" s="152"/>
      <c r="ML53" s="148"/>
      <c r="MM53" s="148"/>
      <c r="MN53" s="148"/>
      <c r="MO53" s="148"/>
      <c r="MP53" s="147"/>
      <c r="MQ53" s="153"/>
      <c r="MR53" s="146"/>
      <c r="MS53" s="148"/>
      <c r="MT53" s="146"/>
      <c r="MU53" s="152"/>
      <c r="MV53" s="148"/>
      <c r="MW53" s="148"/>
      <c r="MX53" s="148"/>
      <c r="MY53" s="148"/>
      <c r="MZ53" s="147"/>
      <c r="NA53" s="153"/>
      <c r="NB53" s="146"/>
      <c r="NC53" s="148"/>
      <c r="ND53" s="146"/>
      <c r="NE53" s="152"/>
      <c r="NF53" s="148"/>
      <c r="NG53" s="148"/>
      <c r="NH53" s="148"/>
      <c r="NI53" s="148"/>
      <c r="NJ53" s="147"/>
      <c r="NK53" s="153"/>
      <c r="NL53" s="146"/>
      <c r="NM53" s="148"/>
      <c r="NN53" s="146"/>
      <c r="NO53" s="152"/>
      <c r="NP53" s="148"/>
      <c r="NQ53" s="148"/>
      <c r="NR53" s="148"/>
      <c r="NS53" s="148"/>
      <c r="NT53" s="147"/>
      <c r="NU53" s="153"/>
      <c r="NV53" s="146"/>
      <c r="NW53" s="148"/>
      <c r="NX53" s="146"/>
      <c r="NY53" s="152"/>
      <c r="NZ53" s="148"/>
      <c r="OA53" s="148"/>
      <c r="OB53" s="148"/>
      <c r="OC53" s="148"/>
      <c r="OD53" s="147"/>
      <c r="OE53" s="153"/>
      <c r="OF53" s="146"/>
      <c r="OG53" s="148"/>
      <c r="OH53" s="146"/>
      <c r="OI53" s="152"/>
      <c r="OJ53" s="148"/>
      <c r="OK53" s="148"/>
      <c r="OL53" s="148"/>
      <c r="OM53" s="148"/>
      <c r="ON53" s="147"/>
      <c r="OO53" s="153"/>
      <c r="OP53" s="146"/>
      <c r="OQ53" s="148"/>
      <c r="OR53" s="146"/>
      <c r="OS53" s="152"/>
      <c r="OT53" s="148"/>
      <c r="OU53" s="148"/>
      <c r="OV53" s="148"/>
      <c r="OW53" s="148"/>
      <c r="OX53" s="147"/>
      <c r="OY53" s="153"/>
      <c r="OZ53" s="146"/>
      <c r="PA53" s="148"/>
      <c r="PB53" s="146"/>
      <c r="PC53" s="152"/>
      <c r="PD53" s="148"/>
      <c r="PE53" s="148"/>
      <c r="PF53" s="148"/>
      <c r="PG53" s="148"/>
      <c r="PH53" s="147"/>
      <c r="PI53" s="153"/>
      <c r="PJ53" s="146"/>
      <c r="PK53" s="148"/>
      <c r="PL53" s="146"/>
      <c r="PM53" s="152"/>
      <c r="PN53" s="148"/>
      <c r="PO53" s="148"/>
      <c r="PP53" s="148"/>
      <c r="PQ53" s="148"/>
      <c r="PR53" s="147"/>
      <c r="PS53" s="153"/>
      <c r="PT53" s="146"/>
      <c r="PU53" s="148"/>
      <c r="PV53" s="146"/>
      <c r="PW53" s="152"/>
      <c r="PX53" s="148"/>
      <c r="PY53" s="148"/>
      <c r="PZ53" s="148"/>
      <c r="QA53" s="148"/>
      <c r="QB53" s="147"/>
      <c r="QC53" s="153"/>
      <c r="QD53" s="146"/>
      <c r="QE53" s="148"/>
      <c r="QF53" s="146"/>
      <c r="QG53" s="152"/>
      <c r="QH53" s="148"/>
      <c r="QI53" s="148"/>
      <c r="QJ53" s="148"/>
      <c r="QK53" s="148"/>
      <c r="QL53" s="147"/>
      <c r="QM53" s="153"/>
      <c r="QN53" s="146"/>
      <c r="QO53" s="148"/>
      <c r="QP53" s="146"/>
      <c r="QQ53" s="152"/>
      <c r="QR53" s="148"/>
      <c r="QS53" s="148"/>
      <c r="QT53" s="148"/>
      <c r="QU53" s="148"/>
      <c r="QV53" s="147"/>
      <c r="QW53" s="153"/>
    </row>
    <row r="54" spans="1:465" s="138" customFormat="1" x14ac:dyDescent="0.25">
      <c r="A54" s="141"/>
      <c r="B54" s="139">
        <f t="shared" si="37"/>
        <v>65</v>
      </c>
      <c r="C54" s="139">
        <v>0.1</v>
      </c>
      <c r="D54" s="139">
        <f t="shared" si="38"/>
        <v>4.5999999999999996</v>
      </c>
      <c r="E54" s="140">
        <v>87.9</v>
      </c>
      <c r="F54" s="151">
        <v>65.8</v>
      </c>
      <c r="G54" s="151">
        <f t="shared" si="39"/>
        <v>57.838200000000001</v>
      </c>
      <c r="H54" s="141">
        <v>125</v>
      </c>
      <c r="I54" s="150">
        <f t="shared" si="40"/>
        <v>2.1612014205144696</v>
      </c>
      <c r="J54" s="151">
        <f t="shared" si="44"/>
        <v>6.1530000000000005</v>
      </c>
      <c r="K54" s="151">
        <f t="shared" si="102"/>
        <v>286.762</v>
      </c>
      <c r="L54" s="151">
        <f t="shared" si="103"/>
        <v>5.869962000000001</v>
      </c>
      <c r="M54" s="151">
        <f t="shared" si="104"/>
        <v>279.81157399999995</v>
      </c>
      <c r="N54" s="142">
        <v>1964</v>
      </c>
      <c r="O54" s="140">
        <v>87.9</v>
      </c>
      <c r="P54" s="151">
        <v>65.8</v>
      </c>
      <c r="Q54" s="151">
        <f t="shared" si="166"/>
        <v>57.838200000000001</v>
      </c>
      <c r="R54" s="141">
        <v>125</v>
      </c>
      <c r="S54" s="150">
        <f t="shared" si="42"/>
        <v>2.1612014205144696</v>
      </c>
      <c r="T54" s="151">
        <f t="shared" si="45"/>
        <v>6.1530000000000005</v>
      </c>
      <c r="U54" s="151">
        <f t="shared" si="105"/>
        <v>286.762</v>
      </c>
      <c r="V54" s="151">
        <f t="shared" si="106"/>
        <v>5.869962000000001</v>
      </c>
      <c r="W54" s="151">
        <f t="shared" si="107"/>
        <v>279.81157399999995</v>
      </c>
      <c r="X54" s="142">
        <v>1964</v>
      </c>
      <c r="Y54" s="140">
        <v>86.6</v>
      </c>
      <c r="Z54" s="141">
        <v>66.900000000000006</v>
      </c>
      <c r="AA54" s="151">
        <f t="shared" si="46"/>
        <v>57.935400000000001</v>
      </c>
      <c r="AB54" s="141">
        <v>125</v>
      </c>
      <c r="AC54" s="150">
        <f t="shared" si="47"/>
        <v>2.1575755065124258</v>
      </c>
      <c r="AD54" s="151">
        <f t="shared" si="48"/>
        <v>6.0620000000000003</v>
      </c>
      <c r="AE54" s="151">
        <f t="shared" si="108"/>
        <v>283.83600000000007</v>
      </c>
      <c r="AF54" s="151">
        <f t="shared" si="109"/>
        <v>5.7831480000000006</v>
      </c>
      <c r="AG54" s="151">
        <f t="shared" si="110"/>
        <v>276.97642000000002</v>
      </c>
      <c r="AH54" s="142">
        <v>2008</v>
      </c>
      <c r="AI54" s="140">
        <v>84.5</v>
      </c>
      <c r="AJ54" s="141">
        <v>64.7</v>
      </c>
      <c r="AK54" s="151">
        <f t="shared" si="49"/>
        <v>54.671500000000002</v>
      </c>
      <c r="AL54" s="141">
        <v>125</v>
      </c>
      <c r="AM54" s="150">
        <f t="shared" si="50"/>
        <v>2.2863832161180873</v>
      </c>
      <c r="AN54" s="151">
        <f t="shared" si="51"/>
        <v>5.915</v>
      </c>
      <c r="AO54" s="151">
        <f t="shared" si="111"/>
        <v>288.274</v>
      </c>
      <c r="AP54" s="151">
        <f t="shared" si="112"/>
        <v>5.6429100000000005</v>
      </c>
      <c r="AQ54" s="151">
        <f t="shared" si="113"/>
        <v>281.48040199999991</v>
      </c>
      <c r="AR54" s="143">
        <v>1982</v>
      </c>
      <c r="AS54" s="140">
        <v>84.8</v>
      </c>
      <c r="AT54" s="141">
        <v>64</v>
      </c>
      <c r="AU54" s="151">
        <f t="shared" si="52"/>
        <v>54.271999999999998</v>
      </c>
      <c r="AV54" s="141">
        <v>125</v>
      </c>
      <c r="AW54" s="150">
        <f t="shared" si="53"/>
        <v>2.3032134433962264</v>
      </c>
      <c r="AX54" s="151">
        <f t="shared" si="54"/>
        <v>5.9359999999999999</v>
      </c>
      <c r="AY54" s="151">
        <f t="shared" si="114"/>
        <v>288.08499999999998</v>
      </c>
      <c r="AZ54" s="151">
        <f t="shared" si="115"/>
        <v>5.6629440000000004</v>
      </c>
      <c r="BA54" s="151">
        <f t="shared" si="116"/>
        <v>281.28198000000003</v>
      </c>
      <c r="BB54" s="143">
        <v>1982</v>
      </c>
      <c r="BC54" s="140">
        <v>84</v>
      </c>
      <c r="BD54" s="141">
        <v>64.000001907348633</v>
      </c>
      <c r="BE54" s="151">
        <f t="shared" si="55"/>
        <v>53.760001602172849</v>
      </c>
      <c r="BF54" s="141">
        <v>125</v>
      </c>
      <c r="BG54" s="150">
        <f t="shared" si="56"/>
        <v>2.3251487402289772</v>
      </c>
      <c r="BH54" s="151">
        <f t="shared" si="57"/>
        <v>5.88</v>
      </c>
      <c r="BI54" s="151">
        <f t="shared" si="117"/>
        <v>287.98</v>
      </c>
      <c r="BJ54" s="151">
        <f t="shared" si="118"/>
        <v>5.6095200000000007</v>
      </c>
      <c r="BK54" s="151">
        <f t="shared" si="119"/>
        <v>281.28331000000003</v>
      </c>
      <c r="BL54" s="142">
        <v>1959.9999785423279</v>
      </c>
      <c r="BM54" s="140">
        <v>83</v>
      </c>
      <c r="BN54" s="141">
        <v>65.5</v>
      </c>
      <c r="BO54" s="151">
        <f t="shared" si="58"/>
        <v>54.364999999999995</v>
      </c>
      <c r="BP54" s="141">
        <v>125</v>
      </c>
      <c r="BQ54" s="150">
        <f t="shared" si="59"/>
        <v>2.2992734295962478</v>
      </c>
      <c r="BR54" s="151">
        <f t="shared" si="60"/>
        <v>5.81</v>
      </c>
      <c r="BS54" s="151">
        <f t="shared" si="120"/>
        <v>282.24</v>
      </c>
      <c r="BT54" s="151">
        <f t="shared" si="121"/>
        <v>5.5427400000000002</v>
      </c>
      <c r="BU54" s="151">
        <f t="shared" si="122"/>
        <v>275.48899</v>
      </c>
      <c r="BV54" s="143">
        <v>1890</v>
      </c>
      <c r="BW54" s="140">
        <v>81.099999999999994</v>
      </c>
      <c r="BX54" s="141">
        <v>64.099999999999994</v>
      </c>
      <c r="BY54" s="151">
        <f t="shared" si="61"/>
        <v>51.985099999999989</v>
      </c>
      <c r="BZ54" s="141">
        <v>125</v>
      </c>
      <c r="CA54" s="150">
        <f t="shared" si="62"/>
        <v>2.4045351456475035</v>
      </c>
      <c r="CB54" s="151">
        <f t="shared" si="63"/>
        <v>5.6769999999999996</v>
      </c>
      <c r="CC54" s="151">
        <f t="shared" si="123"/>
        <v>285.08899999999994</v>
      </c>
      <c r="CD54" s="151">
        <f t="shared" si="124"/>
        <v>5.4158580000000001</v>
      </c>
      <c r="CE54" s="151">
        <f t="shared" si="125"/>
        <v>278.43745999999993</v>
      </c>
      <c r="CF54" s="142">
        <v>1959</v>
      </c>
      <c r="CG54" s="145">
        <v>87.4</v>
      </c>
      <c r="CH54" s="141">
        <f t="shared" si="165"/>
        <v>62.149999999999935</v>
      </c>
      <c r="CI54" s="151">
        <f t="shared" si="64"/>
        <v>54.319099999999949</v>
      </c>
      <c r="CJ54" s="141">
        <v>125</v>
      </c>
      <c r="CK54" s="150">
        <f t="shared" si="65"/>
        <v>2.3012163309038649</v>
      </c>
      <c r="CL54" s="151">
        <f t="shared" si="66"/>
        <v>6.1180000000000003</v>
      </c>
      <c r="CM54" s="151">
        <f t="shared" si="126"/>
        <v>296.45699999999999</v>
      </c>
      <c r="CN54" s="151">
        <f t="shared" si="127"/>
        <v>5.8365720000000003</v>
      </c>
      <c r="CO54" s="151">
        <f t="shared" si="128"/>
        <v>289.52399000000008</v>
      </c>
      <c r="CP54" s="142">
        <v>1975</v>
      </c>
      <c r="CQ54" s="140">
        <v>84.1</v>
      </c>
      <c r="CR54" s="141">
        <v>65.099999999999994</v>
      </c>
      <c r="CS54" s="151">
        <f t="shared" si="67"/>
        <v>54.749099999999991</v>
      </c>
      <c r="CT54" s="141">
        <v>115</v>
      </c>
      <c r="CU54" s="150">
        <f t="shared" si="68"/>
        <v>2.1004911496262042</v>
      </c>
      <c r="CV54" s="151">
        <f t="shared" si="69"/>
        <v>5.8869999999999996</v>
      </c>
      <c r="CW54" s="151">
        <f t="shared" si="129"/>
        <v>281.12699999999995</v>
      </c>
      <c r="CX54" s="151">
        <f t="shared" si="130"/>
        <v>5.6161979999999998</v>
      </c>
      <c r="CY54" s="151">
        <f t="shared" si="131"/>
        <v>274.32871899999998</v>
      </c>
      <c r="CZ54" s="142">
        <v>1771</v>
      </c>
      <c r="DA54" s="140">
        <v>86</v>
      </c>
      <c r="DB54" s="141">
        <v>63.4</v>
      </c>
      <c r="DC54" s="151">
        <f t="shared" si="70"/>
        <v>54.524000000000001</v>
      </c>
      <c r="DD54" s="138">
        <v>115</v>
      </c>
      <c r="DE54" s="150">
        <f t="shared" si="167"/>
        <v>2.1091629374220529</v>
      </c>
      <c r="DF54" s="151">
        <f t="shared" si="71"/>
        <v>6.02</v>
      </c>
      <c r="DG54" s="151">
        <f t="shared" si="132"/>
        <v>283.54900000000004</v>
      </c>
      <c r="DH54" s="151">
        <f t="shared" si="133"/>
        <v>5.74308</v>
      </c>
      <c r="DI54" s="151">
        <f t="shared" si="134"/>
        <v>276.66575300000005</v>
      </c>
      <c r="DJ54" s="142">
        <v>1704</v>
      </c>
      <c r="DK54" s="140">
        <v>84.1</v>
      </c>
      <c r="DL54" s="141">
        <v>65.099999999999994</v>
      </c>
      <c r="DM54" s="151">
        <f t="shared" si="72"/>
        <v>54.749099999999991</v>
      </c>
      <c r="DN54" s="141">
        <v>115</v>
      </c>
      <c r="DO54" s="150">
        <f t="shared" si="73"/>
        <v>2.1004911496262042</v>
      </c>
      <c r="DP54" s="151">
        <f t="shared" si="74"/>
        <v>5.8869999999999996</v>
      </c>
      <c r="DQ54" s="151">
        <f t="shared" si="135"/>
        <v>281.12699999999995</v>
      </c>
      <c r="DR54" s="151">
        <f t="shared" si="136"/>
        <v>5.6161979999999998</v>
      </c>
      <c r="DS54" s="151">
        <f t="shared" si="137"/>
        <v>274.32871899999998</v>
      </c>
      <c r="DT54" s="142">
        <v>1771</v>
      </c>
      <c r="DU54" s="140">
        <v>86</v>
      </c>
      <c r="DV54" s="141">
        <v>65.2</v>
      </c>
      <c r="DW54" s="151">
        <f t="shared" si="75"/>
        <v>56.072000000000003</v>
      </c>
      <c r="DX54" s="141">
        <v>115</v>
      </c>
      <c r="DY54" s="150">
        <f t="shared" si="76"/>
        <v>2.0509345127692966</v>
      </c>
      <c r="DZ54" s="151">
        <f t="shared" si="77"/>
        <v>6.02</v>
      </c>
      <c r="EA54" s="151">
        <f t="shared" si="138"/>
        <v>293.86000000000013</v>
      </c>
      <c r="EB54" s="151">
        <f t="shared" si="139"/>
        <v>5.74308</v>
      </c>
      <c r="EC54" s="151">
        <f t="shared" si="140"/>
        <v>286.93672000000009</v>
      </c>
      <c r="ED54" s="143">
        <v>1700</v>
      </c>
      <c r="EE54" s="140">
        <v>88.15</v>
      </c>
      <c r="EF54" s="141">
        <v>65</v>
      </c>
      <c r="EG54" s="151">
        <f t="shared" si="78"/>
        <v>57.297500000000007</v>
      </c>
      <c r="EH54" s="141">
        <v>115</v>
      </c>
      <c r="EI54" s="150">
        <f t="shared" si="79"/>
        <v>2.0070683712203845</v>
      </c>
      <c r="EJ54" s="151">
        <f t="shared" si="80"/>
        <v>6.1705000000000005</v>
      </c>
      <c r="EK54" s="151">
        <f t="shared" si="141"/>
        <v>295.9355000000001</v>
      </c>
      <c r="EL54" s="151">
        <f t="shared" si="142"/>
        <v>5.8866570000000014</v>
      </c>
      <c r="EM54" s="151">
        <f t="shared" si="143"/>
        <v>288.87845350000003</v>
      </c>
      <c r="EN54" s="142">
        <v>1675</v>
      </c>
      <c r="EO54" s="140">
        <v>87.4</v>
      </c>
      <c r="EP54" s="141">
        <v>64.2</v>
      </c>
      <c r="EQ54" s="151">
        <f t="shared" si="81"/>
        <v>56.110800000000012</v>
      </c>
      <c r="ER54" s="141">
        <v>115</v>
      </c>
      <c r="ES54" s="150">
        <f t="shared" si="82"/>
        <v>2.04951631414986</v>
      </c>
      <c r="ET54" s="151">
        <f t="shared" si="83"/>
        <v>6.1180000000000003</v>
      </c>
      <c r="EU54" s="151">
        <f t="shared" si="144"/>
        <v>293.35600000000005</v>
      </c>
      <c r="EV54" s="151">
        <f t="shared" si="145"/>
        <v>5.8365720000000003</v>
      </c>
      <c r="EW54" s="151">
        <f t="shared" si="146"/>
        <v>286.42580400000008</v>
      </c>
      <c r="EX54" s="143">
        <v>1720</v>
      </c>
      <c r="EY54" s="140"/>
      <c r="EZ54" s="141"/>
      <c r="FA54" s="151">
        <f t="shared" si="84"/>
        <v>0</v>
      </c>
      <c r="FB54" s="141"/>
      <c r="FC54" s="150" t="e">
        <f t="shared" si="85"/>
        <v>#DIV/0!</v>
      </c>
      <c r="FD54" s="151">
        <f t="shared" si="86"/>
        <v>0</v>
      </c>
      <c r="FE54" s="151">
        <f t="shared" si="147"/>
        <v>0</v>
      </c>
      <c r="FF54" s="151">
        <f t="shared" si="148"/>
        <v>0</v>
      </c>
      <c r="FG54" s="151">
        <f t="shared" si="149"/>
        <v>0</v>
      </c>
      <c r="FH54" s="142"/>
      <c r="FI54" s="140"/>
      <c r="FJ54" s="141"/>
      <c r="FK54" s="151">
        <f t="shared" si="87"/>
        <v>0</v>
      </c>
      <c r="FL54" s="141">
        <v>120</v>
      </c>
      <c r="FM54" s="150" t="e">
        <f t="shared" si="88"/>
        <v>#DIV/0!</v>
      </c>
      <c r="FN54" s="151">
        <f t="shared" si="89"/>
        <v>0</v>
      </c>
      <c r="FO54" s="151">
        <f t="shared" si="150"/>
        <v>0</v>
      </c>
      <c r="FP54" s="151">
        <f t="shared" si="151"/>
        <v>0</v>
      </c>
      <c r="FQ54" s="151">
        <f t="shared" si="152"/>
        <v>0</v>
      </c>
      <c r="FR54" s="142"/>
      <c r="FS54" s="140"/>
      <c r="FT54" s="141"/>
      <c r="FU54" s="151">
        <f t="shared" si="90"/>
        <v>0</v>
      </c>
      <c r="FV54" s="141"/>
      <c r="FW54" s="150" t="e">
        <f t="shared" si="91"/>
        <v>#DIV/0!</v>
      </c>
      <c r="FX54" s="151">
        <f t="shared" si="92"/>
        <v>0</v>
      </c>
      <c r="FY54" s="151">
        <f t="shared" si="153"/>
        <v>0</v>
      </c>
      <c r="FZ54" s="151">
        <f t="shared" si="154"/>
        <v>0</v>
      </c>
      <c r="GA54" s="151">
        <f t="shared" si="155"/>
        <v>0</v>
      </c>
      <c r="GB54" s="142"/>
      <c r="GC54" s="140"/>
      <c r="GD54" s="141"/>
      <c r="GE54" s="151">
        <f t="shared" si="93"/>
        <v>0</v>
      </c>
      <c r="GF54" s="141"/>
      <c r="GG54" s="150" t="e">
        <f t="shared" si="94"/>
        <v>#DIV/0!</v>
      </c>
      <c r="GH54" s="151">
        <f t="shared" si="95"/>
        <v>0</v>
      </c>
      <c r="GI54" s="151">
        <f t="shared" si="156"/>
        <v>0</v>
      </c>
      <c r="GJ54" s="151">
        <f t="shared" si="157"/>
        <v>0</v>
      </c>
      <c r="GK54" s="151">
        <f t="shared" si="158"/>
        <v>0</v>
      </c>
      <c r="GL54" s="142"/>
      <c r="GM54" s="140"/>
      <c r="GN54" s="141"/>
      <c r="GO54" s="151">
        <f t="shared" si="96"/>
        <v>0</v>
      </c>
      <c r="GP54" s="141"/>
      <c r="GQ54" s="150" t="e">
        <f t="shared" si="97"/>
        <v>#DIV/0!</v>
      </c>
      <c r="GR54" s="151">
        <f t="shared" si="98"/>
        <v>0</v>
      </c>
      <c r="GS54" s="151">
        <f t="shared" si="159"/>
        <v>0</v>
      </c>
      <c r="GT54" s="151">
        <f t="shared" si="160"/>
        <v>0</v>
      </c>
      <c r="GU54" s="151">
        <f t="shared" si="161"/>
        <v>0</v>
      </c>
      <c r="GV54" s="142"/>
      <c r="GW54" s="140"/>
      <c r="GX54" s="141"/>
      <c r="GY54" s="151">
        <f t="shared" si="99"/>
        <v>0</v>
      </c>
      <c r="GZ54" s="141"/>
      <c r="HA54" s="150" t="e">
        <f t="shared" si="100"/>
        <v>#DIV/0!</v>
      </c>
      <c r="HB54" s="151">
        <f t="shared" si="101"/>
        <v>0</v>
      </c>
      <c r="HC54" s="151">
        <f t="shared" si="162"/>
        <v>0</v>
      </c>
      <c r="HD54" s="151">
        <f t="shared" si="163"/>
        <v>0</v>
      </c>
      <c r="HE54" s="151">
        <f t="shared" si="164"/>
        <v>0</v>
      </c>
      <c r="HF54" s="142"/>
      <c r="HG54" s="140"/>
      <c r="HH54" s="141"/>
      <c r="HI54" s="151"/>
      <c r="HJ54" s="141"/>
      <c r="HK54" s="150"/>
      <c r="HL54" s="151"/>
      <c r="HM54" s="151"/>
      <c r="HN54" s="151"/>
      <c r="HO54" s="151"/>
      <c r="HP54" s="142"/>
      <c r="HQ54" s="140"/>
      <c r="HR54" s="141"/>
      <c r="HS54" s="151"/>
      <c r="HT54" s="141"/>
      <c r="HU54" s="150"/>
      <c r="HV54" s="151"/>
      <c r="HW54" s="151"/>
      <c r="HX54" s="151"/>
      <c r="HY54" s="151"/>
      <c r="HZ54" s="142"/>
      <c r="IA54" s="140"/>
      <c r="IB54" s="141"/>
      <c r="IC54" s="151"/>
      <c r="ID54" s="141"/>
      <c r="IE54" s="150"/>
      <c r="IF54" s="151"/>
      <c r="IG54" s="151"/>
      <c r="IH54" s="151"/>
      <c r="II54" s="151"/>
      <c r="IJ54" s="142"/>
      <c r="IK54" s="140"/>
      <c r="IL54" s="141"/>
      <c r="IM54" s="151"/>
      <c r="IN54" s="141"/>
      <c r="IO54" s="150"/>
      <c r="IP54" s="151"/>
      <c r="IQ54" s="151"/>
      <c r="IR54" s="151"/>
      <c r="IS54" s="151"/>
      <c r="IT54" s="142"/>
      <c r="IU54" s="140"/>
      <c r="IV54" s="141"/>
      <c r="IW54" s="151"/>
      <c r="IX54" s="141"/>
      <c r="IY54" s="150"/>
      <c r="IZ54" s="151"/>
      <c r="JA54" s="151"/>
      <c r="JB54" s="151"/>
      <c r="JC54" s="151"/>
      <c r="JD54" s="142"/>
      <c r="JE54" s="140"/>
      <c r="JF54" s="141"/>
      <c r="JG54" s="151"/>
      <c r="JH54" s="141"/>
      <c r="JI54" s="150"/>
      <c r="JJ54" s="151"/>
      <c r="JK54" s="151"/>
      <c r="JL54" s="151"/>
      <c r="JM54" s="151"/>
      <c r="JN54" s="142"/>
      <c r="JO54" s="140"/>
      <c r="JP54" s="141"/>
      <c r="JQ54" s="151"/>
      <c r="JR54" s="141"/>
      <c r="JS54" s="150"/>
      <c r="JT54" s="151"/>
      <c r="JU54" s="151"/>
      <c r="JV54" s="151"/>
      <c r="JW54" s="151"/>
      <c r="JX54" s="142"/>
      <c r="JY54" s="140"/>
      <c r="JZ54" s="141"/>
      <c r="KA54" s="151"/>
      <c r="KB54" s="141"/>
      <c r="KC54" s="150"/>
      <c r="KD54" s="151"/>
      <c r="KE54" s="151"/>
      <c r="KF54" s="151"/>
      <c r="KG54" s="151"/>
      <c r="KH54" s="142"/>
      <c r="KI54" s="140"/>
      <c r="KJ54" s="141"/>
      <c r="KK54" s="151"/>
      <c r="KL54" s="141"/>
      <c r="KM54" s="150"/>
      <c r="KN54" s="151"/>
      <c r="KO54" s="151"/>
      <c r="KP54" s="151"/>
      <c r="KQ54" s="151"/>
      <c r="KR54" s="142"/>
      <c r="KS54" s="140"/>
      <c r="KT54" s="141"/>
      <c r="KU54" s="151"/>
      <c r="KV54" s="141"/>
      <c r="KW54" s="150"/>
      <c r="KX54" s="151"/>
      <c r="KY54" s="151"/>
      <c r="KZ54" s="151"/>
      <c r="LA54" s="151"/>
      <c r="LB54" s="142"/>
      <c r="LC54" s="140"/>
      <c r="LD54" s="141"/>
      <c r="LE54" s="151"/>
      <c r="LF54" s="141"/>
      <c r="LG54" s="150"/>
      <c r="LH54" s="151"/>
      <c r="LI54" s="151"/>
      <c r="LJ54" s="151"/>
      <c r="LK54" s="151"/>
      <c r="LL54" s="142"/>
      <c r="LM54" s="140"/>
      <c r="LN54" s="141"/>
      <c r="LO54" s="151"/>
      <c r="LP54" s="141"/>
      <c r="LQ54" s="150"/>
      <c r="LR54" s="151"/>
      <c r="LS54" s="151"/>
      <c r="LT54" s="151"/>
      <c r="LU54" s="151"/>
      <c r="LV54" s="142"/>
      <c r="LW54" s="140"/>
      <c r="LX54" s="141"/>
      <c r="LY54" s="151"/>
      <c r="LZ54" s="141"/>
      <c r="MA54" s="150"/>
      <c r="MB54" s="151"/>
      <c r="MC54" s="151"/>
      <c r="MD54" s="151"/>
      <c r="ME54" s="151"/>
      <c r="MF54" s="142"/>
      <c r="MG54" s="140"/>
      <c r="MH54" s="141"/>
      <c r="MI54" s="151"/>
      <c r="MJ54" s="141"/>
      <c r="MK54" s="150"/>
      <c r="ML54" s="151"/>
      <c r="MM54" s="151"/>
      <c r="MN54" s="151"/>
      <c r="MO54" s="151"/>
      <c r="MP54" s="142"/>
      <c r="MQ54" s="140"/>
      <c r="MR54" s="141"/>
      <c r="MS54" s="151"/>
      <c r="MT54" s="141"/>
      <c r="MU54" s="150"/>
      <c r="MV54" s="151"/>
      <c r="MW54" s="151"/>
      <c r="MX54" s="151"/>
      <c r="MY54" s="151"/>
      <c r="MZ54" s="142"/>
      <c r="NA54" s="140"/>
      <c r="NB54" s="141"/>
      <c r="NC54" s="151"/>
      <c r="ND54" s="141"/>
      <c r="NE54" s="150"/>
      <c r="NF54" s="151"/>
      <c r="NG54" s="151"/>
      <c r="NH54" s="151"/>
      <c r="NI54" s="151"/>
      <c r="NJ54" s="142"/>
      <c r="NK54" s="140"/>
      <c r="NL54" s="141"/>
      <c r="NM54" s="151"/>
      <c r="NN54" s="141"/>
      <c r="NO54" s="150"/>
      <c r="NP54" s="151"/>
      <c r="NQ54" s="151"/>
      <c r="NR54" s="151"/>
      <c r="NS54" s="151"/>
      <c r="NT54" s="142"/>
      <c r="NU54" s="140"/>
      <c r="NV54" s="141"/>
      <c r="NW54" s="151"/>
      <c r="NX54" s="141"/>
      <c r="NY54" s="150"/>
      <c r="NZ54" s="151"/>
      <c r="OA54" s="151"/>
      <c r="OB54" s="151"/>
      <c r="OC54" s="151"/>
      <c r="OD54" s="142"/>
      <c r="OE54" s="140"/>
      <c r="OF54" s="141"/>
      <c r="OG54" s="151"/>
      <c r="OH54" s="141"/>
      <c r="OI54" s="150"/>
      <c r="OJ54" s="151"/>
      <c r="OK54" s="151"/>
      <c r="OL54" s="151"/>
      <c r="OM54" s="151"/>
      <c r="ON54" s="142"/>
      <c r="OO54" s="140"/>
      <c r="OP54" s="141"/>
      <c r="OQ54" s="151"/>
      <c r="OR54" s="141"/>
      <c r="OS54" s="150"/>
      <c r="OT54" s="151"/>
      <c r="OU54" s="151"/>
      <c r="OV54" s="151"/>
      <c r="OW54" s="151"/>
      <c r="OX54" s="142"/>
      <c r="OY54" s="140"/>
      <c r="OZ54" s="141"/>
      <c r="PA54" s="151"/>
      <c r="PB54" s="141"/>
      <c r="PC54" s="150"/>
      <c r="PD54" s="151"/>
      <c r="PE54" s="151"/>
      <c r="PF54" s="151"/>
      <c r="PG54" s="151"/>
      <c r="PH54" s="142"/>
      <c r="PI54" s="140"/>
      <c r="PJ54" s="141"/>
      <c r="PK54" s="151"/>
      <c r="PL54" s="141"/>
      <c r="PM54" s="150"/>
      <c r="PN54" s="151"/>
      <c r="PO54" s="151"/>
      <c r="PP54" s="151"/>
      <c r="PQ54" s="151"/>
      <c r="PR54" s="142"/>
      <c r="PS54" s="140"/>
      <c r="PT54" s="141"/>
      <c r="PU54" s="151"/>
      <c r="PV54" s="141"/>
      <c r="PW54" s="150"/>
      <c r="PX54" s="151"/>
      <c r="PY54" s="151"/>
      <c r="PZ54" s="151"/>
      <c r="QA54" s="151"/>
      <c r="QB54" s="142"/>
      <c r="QC54" s="140"/>
      <c r="QD54" s="141"/>
      <c r="QE54" s="151"/>
      <c r="QF54" s="141"/>
      <c r="QG54" s="150"/>
      <c r="QH54" s="151"/>
      <c r="QI54" s="151"/>
      <c r="QJ54" s="151"/>
      <c r="QK54" s="151"/>
      <c r="QL54" s="142"/>
      <c r="QM54" s="140"/>
      <c r="QN54" s="141"/>
      <c r="QO54" s="151"/>
      <c r="QP54" s="141"/>
      <c r="QQ54" s="150"/>
      <c r="QR54" s="151"/>
      <c r="QS54" s="151"/>
      <c r="QT54" s="151"/>
      <c r="QU54" s="151"/>
      <c r="QV54" s="142"/>
      <c r="QW54" s="140"/>
    </row>
    <row r="55" spans="1:465" s="134" customFormat="1" x14ac:dyDescent="0.25">
      <c r="A55" s="146"/>
      <c r="B55" s="144">
        <f t="shared" si="37"/>
        <v>66</v>
      </c>
      <c r="C55" s="144">
        <v>0.1</v>
      </c>
      <c r="D55" s="144">
        <f t="shared" si="38"/>
        <v>4.6999999999999993</v>
      </c>
      <c r="E55" s="145">
        <v>87.5</v>
      </c>
      <c r="F55" s="148">
        <v>65.900000000000006</v>
      </c>
      <c r="G55" s="148">
        <f t="shared" si="39"/>
        <v>57.662500000000009</v>
      </c>
      <c r="H55" s="146">
        <v>125</v>
      </c>
      <c r="I55" s="152">
        <f t="shared" si="40"/>
        <v>2.1677866897897244</v>
      </c>
      <c r="J55" s="148">
        <f t="shared" si="44"/>
        <v>6.125</v>
      </c>
      <c r="K55" s="148">
        <f t="shared" si="102"/>
        <v>292.887</v>
      </c>
      <c r="L55" s="148">
        <f t="shared" si="103"/>
        <v>5.8371249999999995</v>
      </c>
      <c r="M55" s="148">
        <f t="shared" si="104"/>
        <v>285.64869899999997</v>
      </c>
      <c r="N55" s="147">
        <v>1967</v>
      </c>
      <c r="O55" s="145">
        <v>87.5</v>
      </c>
      <c r="P55" s="148">
        <v>65.900000000000006</v>
      </c>
      <c r="Q55" s="148">
        <f t="shared" si="166"/>
        <v>57.662500000000009</v>
      </c>
      <c r="R55" s="146">
        <v>125</v>
      </c>
      <c r="S55" s="152">
        <f t="shared" si="42"/>
        <v>2.1677866897897244</v>
      </c>
      <c r="T55" s="148">
        <f t="shared" si="45"/>
        <v>6.125</v>
      </c>
      <c r="U55" s="148">
        <f t="shared" si="105"/>
        <v>292.887</v>
      </c>
      <c r="V55" s="148">
        <f t="shared" si="106"/>
        <v>5.8371249999999995</v>
      </c>
      <c r="W55" s="148">
        <f t="shared" si="107"/>
        <v>285.64869899999997</v>
      </c>
      <c r="X55" s="147">
        <v>1967</v>
      </c>
      <c r="Y55" s="145">
        <v>86.1</v>
      </c>
      <c r="Z55" s="148">
        <v>67</v>
      </c>
      <c r="AA55" s="148">
        <f t="shared" si="46"/>
        <v>57.686999999999998</v>
      </c>
      <c r="AB55" s="146">
        <v>125</v>
      </c>
      <c r="AC55" s="152">
        <f t="shared" si="47"/>
        <v>2.1668660183403539</v>
      </c>
      <c r="AD55" s="148">
        <f t="shared" si="48"/>
        <v>6.0270000000000001</v>
      </c>
      <c r="AE55" s="148">
        <f t="shared" si="108"/>
        <v>289.86300000000006</v>
      </c>
      <c r="AF55" s="148">
        <f t="shared" si="109"/>
        <v>5.7437309999999995</v>
      </c>
      <c r="AG55" s="148">
        <f t="shared" si="110"/>
        <v>282.72015100000004</v>
      </c>
      <c r="AH55" s="147">
        <v>2011</v>
      </c>
      <c r="AI55" s="145">
        <v>84.1</v>
      </c>
      <c r="AJ55" s="148">
        <v>64.8</v>
      </c>
      <c r="AK55" s="148">
        <f t="shared" si="49"/>
        <v>54.496799999999993</v>
      </c>
      <c r="AL55" s="146">
        <v>125</v>
      </c>
      <c r="AM55" s="152">
        <f t="shared" si="50"/>
        <v>2.2937126583579222</v>
      </c>
      <c r="AN55" s="148">
        <f t="shared" si="51"/>
        <v>5.8869999999999996</v>
      </c>
      <c r="AO55" s="148">
        <f t="shared" si="111"/>
        <v>294.161</v>
      </c>
      <c r="AP55" s="148">
        <f t="shared" si="112"/>
        <v>5.6103109999999994</v>
      </c>
      <c r="AQ55" s="148">
        <f t="shared" si="113"/>
        <v>287.09071299999994</v>
      </c>
      <c r="AR55" s="149">
        <v>1984</v>
      </c>
      <c r="AS55" s="145">
        <v>84.3</v>
      </c>
      <c r="AT55" s="148">
        <v>64.099999999999994</v>
      </c>
      <c r="AU55" s="148">
        <f t="shared" si="52"/>
        <v>54.03629999999999</v>
      </c>
      <c r="AV55" s="146">
        <v>125</v>
      </c>
      <c r="AW55" s="152">
        <f t="shared" si="53"/>
        <v>2.3132597901780843</v>
      </c>
      <c r="AX55" s="148">
        <f t="shared" si="54"/>
        <v>5.9009999999999998</v>
      </c>
      <c r="AY55" s="148">
        <f t="shared" si="114"/>
        <v>293.98599999999999</v>
      </c>
      <c r="AZ55" s="148">
        <f t="shared" si="115"/>
        <v>5.6236529999999991</v>
      </c>
      <c r="BA55" s="148">
        <f t="shared" si="116"/>
        <v>286.90563300000002</v>
      </c>
      <c r="BB55" s="149">
        <v>1984</v>
      </c>
      <c r="BC55" s="145">
        <v>83</v>
      </c>
      <c r="BD55" s="148">
        <v>64.000001907348633</v>
      </c>
      <c r="BE55" s="148">
        <f t="shared" si="55"/>
        <v>53.120001583099359</v>
      </c>
      <c r="BF55" s="146">
        <v>125</v>
      </c>
      <c r="BG55" s="152">
        <f t="shared" si="56"/>
        <v>2.3531625804726999</v>
      </c>
      <c r="BH55" s="148">
        <f t="shared" si="57"/>
        <v>5.81</v>
      </c>
      <c r="BI55" s="148">
        <f t="shared" si="117"/>
        <v>293.79000000000002</v>
      </c>
      <c r="BJ55" s="148">
        <f t="shared" si="118"/>
        <v>5.536929999999999</v>
      </c>
      <c r="BK55" s="148">
        <f t="shared" si="119"/>
        <v>286.82024000000001</v>
      </c>
      <c r="BL55" s="147">
        <v>1959.9999785423279</v>
      </c>
      <c r="BM55" s="145">
        <v>82</v>
      </c>
      <c r="BN55" s="148">
        <v>65.5</v>
      </c>
      <c r="BO55" s="148">
        <f t="shared" si="58"/>
        <v>53.709999999999994</v>
      </c>
      <c r="BP55" s="146">
        <v>125</v>
      </c>
      <c r="BQ55" s="152">
        <f t="shared" si="59"/>
        <v>2.3273133494693727</v>
      </c>
      <c r="BR55" s="148">
        <f t="shared" si="60"/>
        <v>5.7399999999999993</v>
      </c>
      <c r="BS55" s="148">
        <f t="shared" si="120"/>
        <v>287.98</v>
      </c>
      <c r="BT55" s="148">
        <f t="shared" si="121"/>
        <v>5.4702199999999994</v>
      </c>
      <c r="BU55" s="148">
        <f t="shared" si="122"/>
        <v>280.95920999999998</v>
      </c>
      <c r="BV55" s="149">
        <v>1895</v>
      </c>
      <c r="BW55" s="145">
        <v>80.8</v>
      </c>
      <c r="BX55" s="148">
        <v>64.099999999999994</v>
      </c>
      <c r="BY55" s="148">
        <f t="shared" si="61"/>
        <v>51.792799999999993</v>
      </c>
      <c r="BZ55" s="146">
        <v>125</v>
      </c>
      <c r="CA55" s="152">
        <f t="shared" si="62"/>
        <v>2.4134628751486695</v>
      </c>
      <c r="CB55" s="148">
        <f t="shared" si="63"/>
        <v>5.6559999999999997</v>
      </c>
      <c r="CC55" s="148">
        <f t="shared" si="123"/>
        <v>290.74499999999995</v>
      </c>
      <c r="CD55" s="148">
        <f t="shared" si="124"/>
        <v>5.3901679999999992</v>
      </c>
      <c r="CE55" s="148">
        <f t="shared" si="125"/>
        <v>283.82762799999995</v>
      </c>
      <c r="CF55" s="147">
        <v>1960</v>
      </c>
      <c r="CG55" s="145">
        <v>87</v>
      </c>
      <c r="CH55" s="148">
        <f t="shared" si="165"/>
        <v>62.199999999999932</v>
      </c>
      <c r="CI55" s="148">
        <f t="shared" si="64"/>
        <v>54.11399999999994</v>
      </c>
      <c r="CJ55" s="146">
        <v>125</v>
      </c>
      <c r="CK55" s="152">
        <f t="shared" si="65"/>
        <v>2.3099382784492022</v>
      </c>
      <c r="CL55" s="148">
        <f t="shared" si="66"/>
        <v>6.09</v>
      </c>
      <c r="CM55" s="148">
        <f t="shared" si="126"/>
        <v>302.54699999999997</v>
      </c>
      <c r="CN55" s="148">
        <f t="shared" si="127"/>
        <v>5.8037699999999992</v>
      </c>
      <c r="CO55" s="148">
        <f t="shared" si="128"/>
        <v>295.32776000000007</v>
      </c>
      <c r="CP55" s="147">
        <v>1975</v>
      </c>
      <c r="CQ55" s="145">
        <v>83.5</v>
      </c>
      <c r="CR55" s="148">
        <v>65.2</v>
      </c>
      <c r="CS55" s="148">
        <f t="shared" si="67"/>
        <v>54.442</v>
      </c>
      <c r="CT55" s="146">
        <v>115</v>
      </c>
      <c r="CU55" s="152">
        <f t="shared" si="68"/>
        <v>2.1123397377025093</v>
      </c>
      <c r="CV55" s="148">
        <f t="shared" si="69"/>
        <v>5.8449999999999998</v>
      </c>
      <c r="CW55" s="148">
        <f t="shared" si="129"/>
        <v>286.97199999999998</v>
      </c>
      <c r="CX55" s="148">
        <f t="shared" si="130"/>
        <v>5.5702849999999993</v>
      </c>
      <c r="CY55" s="148">
        <f t="shared" si="131"/>
        <v>279.89900399999999</v>
      </c>
      <c r="CZ55" s="147">
        <v>1773</v>
      </c>
      <c r="DA55" s="145">
        <v>85.4</v>
      </c>
      <c r="DB55" s="148">
        <v>63.4</v>
      </c>
      <c r="DC55" s="148">
        <f t="shared" si="70"/>
        <v>54.143600000000006</v>
      </c>
      <c r="DD55" s="134">
        <v>115</v>
      </c>
      <c r="DE55" s="152">
        <f t="shared" si="167"/>
        <v>2.1239814123922307</v>
      </c>
      <c r="DF55" s="148">
        <f t="shared" si="71"/>
        <v>5.9780000000000006</v>
      </c>
      <c r="DG55" s="148">
        <f t="shared" si="132"/>
        <v>289.52700000000004</v>
      </c>
      <c r="DH55" s="148">
        <f t="shared" si="133"/>
        <v>5.6970340000000004</v>
      </c>
      <c r="DI55" s="148">
        <f t="shared" si="134"/>
        <v>282.36278700000003</v>
      </c>
      <c r="DJ55" s="147">
        <v>1705</v>
      </c>
      <c r="DK55" s="145">
        <v>83.5</v>
      </c>
      <c r="DL55" s="146">
        <v>65.2</v>
      </c>
      <c r="DM55" s="148">
        <f t="shared" si="72"/>
        <v>54.442</v>
      </c>
      <c r="DN55" s="146">
        <v>115</v>
      </c>
      <c r="DO55" s="152">
        <f t="shared" si="73"/>
        <v>2.1123397377025093</v>
      </c>
      <c r="DP55" s="148">
        <f t="shared" si="74"/>
        <v>5.8449999999999998</v>
      </c>
      <c r="DQ55" s="148">
        <f t="shared" si="135"/>
        <v>286.97199999999998</v>
      </c>
      <c r="DR55" s="148">
        <f t="shared" si="136"/>
        <v>5.5702849999999993</v>
      </c>
      <c r="DS55" s="148">
        <f t="shared" si="137"/>
        <v>279.89900399999999</v>
      </c>
      <c r="DT55" s="147">
        <v>1773</v>
      </c>
      <c r="DU55" s="145">
        <v>86</v>
      </c>
      <c r="DV55" s="148">
        <v>65.3</v>
      </c>
      <c r="DW55" s="148">
        <f t="shared" si="75"/>
        <v>56.157999999999994</v>
      </c>
      <c r="DX55" s="146">
        <v>115</v>
      </c>
      <c r="DY55" s="152">
        <f t="shared" si="76"/>
        <v>2.0477937248477511</v>
      </c>
      <c r="DZ55" s="148">
        <f t="shared" si="77"/>
        <v>6.02</v>
      </c>
      <c r="EA55" s="148">
        <f t="shared" si="138"/>
        <v>299.88000000000011</v>
      </c>
      <c r="EB55" s="148">
        <f t="shared" si="139"/>
        <v>5.7370599999999996</v>
      </c>
      <c r="EC55" s="148">
        <f t="shared" si="140"/>
        <v>292.67378000000008</v>
      </c>
      <c r="ED55" s="149">
        <v>1701</v>
      </c>
      <c r="EE55" s="145">
        <v>87.5</v>
      </c>
      <c r="EF55" s="148">
        <v>65.099999999999994</v>
      </c>
      <c r="EG55" s="148">
        <f t="shared" si="78"/>
        <v>56.962499999999991</v>
      </c>
      <c r="EH55" s="146">
        <v>115</v>
      </c>
      <c r="EI55" s="152">
        <f t="shared" si="79"/>
        <v>2.0188720649550147</v>
      </c>
      <c r="EJ55" s="148">
        <f t="shared" si="80"/>
        <v>6.125</v>
      </c>
      <c r="EK55" s="148">
        <f t="shared" si="141"/>
        <v>302.0605000000001</v>
      </c>
      <c r="EL55" s="148">
        <f t="shared" si="142"/>
        <v>5.8371249999999995</v>
      </c>
      <c r="EM55" s="148">
        <f t="shared" si="143"/>
        <v>294.71557850000005</v>
      </c>
      <c r="EN55" s="147">
        <v>1675</v>
      </c>
      <c r="EO55" s="145">
        <v>87</v>
      </c>
      <c r="EP55" s="146">
        <v>64.3</v>
      </c>
      <c r="EQ55" s="148">
        <f t="shared" si="81"/>
        <v>55.940999999999995</v>
      </c>
      <c r="ER55" s="146">
        <v>115</v>
      </c>
      <c r="ES55" s="152">
        <f t="shared" si="82"/>
        <v>2.0557372946497203</v>
      </c>
      <c r="ET55" s="148">
        <f t="shared" si="83"/>
        <v>6.09</v>
      </c>
      <c r="EU55" s="148">
        <f t="shared" si="144"/>
        <v>299.44600000000003</v>
      </c>
      <c r="EV55" s="148">
        <f t="shared" si="145"/>
        <v>5.8037699999999992</v>
      </c>
      <c r="EW55" s="148">
        <f t="shared" si="146"/>
        <v>292.22957400000007</v>
      </c>
      <c r="EX55" s="149">
        <v>1720</v>
      </c>
      <c r="EY55" s="145"/>
      <c r="EZ55" s="148"/>
      <c r="FA55" s="148">
        <f t="shared" si="84"/>
        <v>0</v>
      </c>
      <c r="FB55" s="146"/>
      <c r="FC55" s="152" t="e">
        <f t="shared" si="85"/>
        <v>#DIV/0!</v>
      </c>
      <c r="FD55" s="148">
        <f t="shared" si="86"/>
        <v>0</v>
      </c>
      <c r="FE55" s="148">
        <f t="shared" si="147"/>
        <v>0</v>
      </c>
      <c r="FF55" s="148">
        <f t="shared" si="148"/>
        <v>0</v>
      </c>
      <c r="FG55" s="148">
        <f t="shared" si="149"/>
        <v>0</v>
      </c>
      <c r="FH55" s="147"/>
      <c r="FI55" s="145"/>
      <c r="FJ55" s="148"/>
      <c r="FK55" s="148">
        <f t="shared" si="87"/>
        <v>0</v>
      </c>
      <c r="FL55" s="146">
        <v>120</v>
      </c>
      <c r="FM55" s="152" t="e">
        <f t="shared" si="88"/>
        <v>#DIV/0!</v>
      </c>
      <c r="FN55" s="148">
        <f t="shared" si="89"/>
        <v>0</v>
      </c>
      <c r="FO55" s="148">
        <f t="shared" si="150"/>
        <v>0</v>
      </c>
      <c r="FP55" s="148">
        <f t="shared" si="151"/>
        <v>0</v>
      </c>
      <c r="FQ55" s="148">
        <f t="shared" si="152"/>
        <v>0</v>
      </c>
      <c r="FR55" s="147"/>
      <c r="FS55" s="145"/>
      <c r="FT55" s="148"/>
      <c r="FU55" s="148">
        <f t="shared" si="90"/>
        <v>0</v>
      </c>
      <c r="FV55" s="146"/>
      <c r="FW55" s="152" t="e">
        <f t="shared" si="91"/>
        <v>#DIV/0!</v>
      </c>
      <c r="FX55" s="148">
        <f t="shared" si="92"/>
        <v>0</v>
      </c>
      <c r="FY55" s="148">
        <f t="shared" si="153"/>
        <v>0</v>
      </c>
      <c r="FZ55" s="148">
        <f t="shared" si="154"/>
        <v>0</v>
      </c>
      <c r="GA55" s="148">
        <f t="shared" si="155"/>
        <v>0</v>
      </c>
      <c r="GB55" s="147"/>
      <c r="GC55" s="145"/>
      <c r="GD55" s="148"/>
      <c r="GE55" s="148">
        <f t="shared" si="93"/>
        <v>0</v>
      </c>
      <c r="GF55" s="146"/>
      <c r="GG55" s="152" t="e">
        <f t="shared" si="94"/>
        <v>#DIV/0!</v>
      </c>
      <c r="GH55" s="148">
        <f t="shared" si="95"/>
        <v>0</v>
      </c>
      <c r="GI55" s="148">
        <f t="shared" si="156"/>
        <v>0</v>
      </c>
      <c r="GJ55" s="148">
        <f t="shared" si="157"/>
        <v>0</v>
      </c>
      <c r="GK55" s="148">
        <f t="shared" si="158"/>
        <v>0</v>
      </c>
      <c r="GL55" s="147"/>
      <c r="GM55" s="145"/>
      <c r="GN55" s="148"/>
      <c r="GO55" s="148">
        <f t="shared" si="96"/>
        <v>0</v>
      </c>
      <c r="GP55" s="146"/>
      <c r="GQ55" s="152" t="e">
        <f t="shared" si="97"/>
        <v>#DIV/0!</v>
      </c>
      <c r="GR55" s="148">
        <f t="shared" si="98"/>
        <v>0</v>
      </c>
      <c r="GS55" s="148">
        <f t="shared" si="159"/>
        <v>0</v>
      </c>
      <c r="GT55" s="148">
        <f t="shared" si="160"/>
        <v>0</v>
      </c>
      <c r="GU55" s="148">
        <f t="shared" si="161"/>
        <v>0</v>
      </c>
      <c r="GV55" s="147"/>
      <c r="GW55" s="145"/>
      <c r="GX55" s="148"/>
      <c r="GY55" s="148">
        <f t="shared" si="99"/>
        <v>0</v>
      </c>
      <c r="GZ55" s="146"/>
      <c r="HA55" s="152" t="e">
        <f t="shared" si="100"/>
        <v>#DIV/0!</v>
      </c>
      <c r="HB55" s="148">
        <f t="shared" si="101"/>
        <v>0</v>
      </c>
      <c r="HC55" s="148">
        <f t="shared" si="162"/>
        <v>0</v>
      </c>
      <c r="HD55" s="148">
        <f t="shared" si="163"/>
        <v>0</v>
      </c>
      <c r="HE55" s="148">
        <f t="shared" si="164"/>
        <v>0</v>
      </c>
      <c r="HF55" s="147"/>
      <c r="HG55" s="145"/>
      <c r="HH55" s="148"/>
      <c r="HI55" s="148"/>
      <c r="HJ55" s="146"/>
      <c r="HK55" s="152"/>
      <c r="HL55" s="148"/>
      <c r="HM55" s="148"/>
      <c r="HN55" s="148"/>
      <c r="HO55" s="148"/>
      <c r="HP55" s="147"/>
      <c r="HQ55" s="145"/>
      <c r="HR55" s="148"/>
      <c r="HS55" s="148"/>
      <c r="HT55" s="146"/>
      <c r="HU55" s="152"/>
      <c r="HV55" s="148"/>
      <c r="HW55" s="148"/>
      <c r="HX55" s="148"/>
      <c r="HY55" s="148"/>
      <c r="HZ55" s="147"/>
      <c r="IA55" s="145"/>
      <c r="IB55" s="148"/>
      <c r="IC55" s="148"/>
      <c r="ID55" s="146"/>
      <c r="IE55" s="152"/>
      <c r="IF55" s="148"/>
      <c r="IG55" s="148"/>
      <c r="IH55" s="148"/>
      <c r="II55" s="148"/>
      <c r="IJ55" s="147"/>
      <c r="IK55" s="145"/>
      <c r="IL55" s="148"/>
      <c r="IM55" s="148"/>
      <c r="IN55" s="146"/>
      <c r="IO55" s="152"/>
      <c r="IP55" s="148"/>
      <c r="IQ55" s="148"/>
      <c r="IR55" s="148"/>
      <c r="IS55" s="148"/>
      <c r="IT55" s="147"/>
      <c r="IU55" s="145"/>
      <c r="IV55" s="148"/>
      <c r="IW55" s="148"/>
      <c r="IX55" s="146"/>
      <c r="IY55" s="152"/>
      <c r="IZ55" s="148"/>
      <c r="JA55" s="148"/>
      <c r="JB55" s="148"/>
      <c r="JC55" s="148"/>
      <c r="JD55" s="147"/>
      <c r="JE55" s="145"/>
      <c r="JF55" s="148"/>
      <c r="JG55" s="148"/>
      <c r="JH55" s="146"/>
      <c r="JI55" s="152"/>
      <c r="JJ55" s="148"/>
      <c r="JK55" s="148"/>
      <c r="JL55" s="148"/>
      <c r="JM55" s="148"/>
      <c r="JN55" s="147"/>
      <c r="JO55" s="145"/>
      <c r="JP55" s="148"/>
      <c r="JQ55" s="148"/>
      <c r="JR55" s="146"/>
      <c r="JS55" s="152"/>
      <c r="JT55" s="148"/>
      <c r="JU55" s="148"/>
      <c r="JV55" s="148"/>
      <c r="JW55" s="148"/>
      <c r="JX55" s="147"/>
      <c r="JY55" s="145"/>
      <c r="JZ55" s="148"/>
      <c r="KA55" s="148"/>
      <c r="KB55" s="146"/>
      <c r="KC55" s="152"/>
      <c r="KD55" s="148"/>
      <c r="KE55" s="148"/>
      <c r="KF55" s="148"/>
      <c r="KG55" s="148"/>
      <c r="KH55" s="147"/>
      <c r="KI55" s="145"/>
      <c r="KJ55" s="148"/>
      <c r="KK55" s="148"/>
      <c r="KL55" s="146"/>
      <c r="KM55" s="152"/>
      <c r="KN55" s="148"/>
      <c r="KO55" s="148"/>
      <c r="KP55" s="148"/>
      <c r="KQ55" s="148"/>
      <c r="KR55" s="147"/>
      <c r="KS55" s="145"/>
      <c r="KT55" s="148"/>
      <c r="KU55" s="148"/>
      <c r="KV55" s="146"/>
      <c r="KW55" s="152"/>
      <c r="KX55" s="148"/>
      <c r="KY55" s="148"/>
      <c r="KZ55" s="148"/>
      <c r="LA55" s="148"/>
      <c r="LB55" s="147"/>
      <c r="LC55" s="145"/>
      <c r="LD55" s="148"/>
      <c r="LE55" s="148"/>
      <c r="LF55" s="146"/>
      <c r="LG55" s="152"/>
      <c r="LH55" s="148"/>
      <c r="LI55" s="148"/>
      <c r="LJ55" s="148"/>
      <c r="LK55" s="148"/>
      <c r="LL55" s="147"/>
      <c r="LM55" s="145"/>
      <c r="LN55" s="148"/>
      <c r="LO55" s="148"/>
      <c r="LP55" s="146"/>
      <c r="LQ55" s="152"/>
      <c r="LR55" s="148"/>
      <c r="LS55" s="148"/>
      <c r="LT55" s="148"/>
      <c r="LU55" s="148"/>
      <c r="LV55" s="147"/>
      <c r="LW55" s="145"/>
      <c r="LX55" s="148"/>
      <c r="LY55" s="148"/>
      <c r="LZ55" s="146"/>
      <c r="MA55" s="152"/>
      <c r="MB55" s="148"/>
      <c r="MC55" s="148"/>
      <c r="MD55" s="148"/>
      <c r="ME55" s="148"/>
      <c r="MF55" s="147"/>
      <c r="MG55" s="145"/>
      <c r="MH55" s="148"/>
      <c r="MI55" s="148"/>
      <c r="MJ55" s="146"/>
      <c r="MK55" s="152"/>
      <c r="ML55" s="148"/>
      <c r="MM55" s="148"/>
      <c r="MN55" s="148"/>
      <c r="MO55" s="148"/>
      <c r="MP55" s="147"/>
      <c r="MQ55" s="145"/>
      <c r="MR55" s="148"/>
      <c r="MS55" s="148"/>
      <c r="MT55" s="146"/>
      <c r="MU55" s="152"/>
      <c r="MV55" s="148"/>
      <c r="MW55" s="148"/>
      <c r="MX55" s="148"/>
      <c r="MY55" s="148"/>
      <c r="MZ55" s="147"/>
      <c r="NA55" s="145"/>
      <c r="NB55" s="148"/>
      <c r="NC55" s="148"/>
      <c r="ND55" s="146"/>
      <c r="NE55" s="152"/>
      <c r="NF55" s="148"/>
      <c r="NG55" s="148"/>
      <c r="NH55" s="148"/>
      <c r="NI55" s="148"/>
      <c r="NJ55" s="147"/>
      <c r="NK55" s="145"/>
      <c r="NL55" s="148"/>
      <c r="NM55" s="148"/>
      <c r="NN55" s="146"/>
      <c r="NO55" s="152"/>
      <c r="NP55" s="148"/>
      <c r="NQ55" s="148"/>
      <c r="NR55" s="148"/>
      <c r="NS55" s="148"/>
      <c r="NT55" s="147"/>
      <c r="NU55" s="145"/>
      <c r="NV55" s="148"/>
      <c r="NW55" s="148"/>
      <c r="NX55" s="146"/>
      <c r="NY55" s="152"/>
      <c r="NZ55" s="148"/>
      <c r="OA55" s="148"/>
      <c r="OB55" s="148"/>
      <c r="OC55" s="148"/>
      <c r="OD55" s="147"/>
      <c r="OE55" s="145"/>
      <c r="OF55" s="148"/>
      <c r="OG55" s="148"/>
      <c r="OH55" s="146"/>
      <c r="OI55" s="152"/>
      <c r="OJ55" s="148"/>
      <c r="OK55" s="148"/>
      <c r="OL55" s="148"/>
      <c r="OM55" s="148"/>
      <c r="ON55" s="147"/>
      <c r="OO55" s="145"/>
      <c r="OP55" s="148"/>
      <c r="OQ55" s="148"/>
      <c r="OR55" s="146"/>
      <c r="OS55" s="152"/>
      <c r="OT55" s="148"/>
      <c r="OU55" s="148"/>
      <c r="OV55" s="148"/>
      <c r="OW55" s="148"/>
      <c r="OX55" s="147"/>
      <c r="OY55" s="145"/>
      <c r="OZ55" s="148"/>
      <c r="PA55" s="148"/>
      <c r="PB55" s="146"/>
      <c r="PC55" s="152"/>
      <c r="PD55" s="148"/>
      <c r="PE55" s="148"/>
      <c r="PF55" s="148"/>
      <c r="PG55" s="148"/>
      <c r="PH55" s="147"/>
      <c r="PI55" s="145"/>
      <c r="PJ55" s="148"/>
      <c r="PK55" s="148"/>
      <c r="PL55" s="146"/>
      <c r="PM55" s="152"/>
      <c r="PN55" s="148"/>
      <c r="PO55" s="148"/>
      <c r="PP55" s="148"/>
      <c r="PQ55" s="148"/>
      <c r="PR55" s="147"/>
      <c r="PS55" s="145"/>
      <c r="PT55" s="148"/>
      <c r="PU55" s="148"/>
      <c r="PV55" s="146"/>
      <c r="PW55" s="152"/>
      <c r="PX55" s="148"/>
      <c r="PY55" s="148"/>
      <c r="PZ55" s="148"/>
      <c r="QA55" s="148"/>
      <c r="QB55" s="147"/>
      <c r="QC55" s="145"/>
      <c r="QD55" s="148"/>
      <c r="QE55" s="148"/>
      <c r="QF55" s="146"/>
      <c r="QG55" s="152"/>
      <c r="QH55" s="148"/>
      <c r="QI55" s="148"/>
      <c r="QJ55" s="148"/>
      <c r="QK55" s="148"/>
      <c r="QL55" s="147"/>
      <c r="QM55" s="145"/>
      <c r="QN55" s="148"/>
      <c r="QO55" s="148"/>
      <c r="QP55" s="146"/>
      <c r="QQ55" s="152"/>
      <c r="QR55" s="148"/>
      <c r="QS55" s="148"/>
      <c r="QT55" s="148"/>
      <c r="QU55" s="148"/>
      <c r="QV55" s="147"/>
      <c r="QW55" s="145"/>
    </row>
    <row r="56" spans="1:465" s="138" customFormat="1" x14ac:dyDescent="0.25">
      <c r="A56" s="141"/>
      <c r="B56" s="139">
        <f t="shared" si="37"/>
        <v>67</v>
      </c>
      <c r="C56" s="139">
        <v>0.1</v>
      </c>
      <c r="D56" s="139">
        <f t="shared" si="38"/>
        <v>4.7999999999999989</v>
      </c>
      <c r="E56" s="154">
        <v>87.1</v>
      </c>
      <c r="F56" s="151">
        <v>65.900000000000006</v>
      </c>
      <c r="G56" s="151">
        <f t="shared" si="39"/>
        <v>57.398900000000005</v>
      </c>
      <c r="H56" s="155">
        <v>125</v>
      </c>
      <c r="I56" s="150">
        <f t="shared" si="40"/>
        <v>2.1777420821653375</v>
      </c>
      <c r="J56" s="151">
        <f t="shared" si="44"/>
        <v>6.0969999999999995</v>
      </c>
      <c r="K56" s="151">
        <f t="shared" si="102"/>
        <v>298.98399999999998</v>
      </c>
      <c r="L56" s="151">
        <f t="shared" si="103"/>
        <v>5.8043440000000004</v>
      </c>
      <c r="M56" s="151">
        <f t="shared" si="104"/>
        <v>291.45304299999998</v>
      </c>
      <c r="N56" s="156">
        <v>1969</v>
      </c>
      <c r="O56" s="154">
        <v>87.1</v>
      </c>
      <c r="P56" s="151">
        <v>65.900000000000006</v>
      </c>
      <c r="Q56" s="151">
        <f t="shared" si="166"/>
        <v>57.398900000000005</v>
      </c>
      <c r="R56" s="155">
        <v>125</v>
      </c>
      <c r="S56" s="150">
        <f t="shared" si="42"/>
        <v>2.1777420821653375</v>
      </c>
      <c r="T56" s="151">
        <f t="shared" si="45"/>
        <v>6.0969999999999995</v>
      </c>
      <c r="U56" s="151">
        <f t="shared" si="105"/>
        <v>298.98399999999998</v>
      </c>
      <c r="V56" s="151">
        <f t="shared" si="106"/>
        <v>5.8043440000000004</v>
      </c>
      <c r="W56" s="151">
        <f t="shared" si="107"/>
        <v>291.45304299999998</v>
      </c>
      <c r="X56" s="156">
        <v>1969</v>
      </c>
      <c r="Y56" s="154">
        <v>85.7</v>
      </c>
      <c r="Z56" s="151">
        <v>67.099999999999994</v>
      </c>
      <c r="AA56" s="151">
        <f t="shared" si="46"/>
        <v>57.504699999999993</v>
      </c>
      <c r="AB56" s="155">
        <v>125</v>
      </c>
      <c r="AC56" s="150">
        <f t="shared" si="47"/>
        <v>2.1737353642397927</v>
      </c>
      <c r="AD56" s="151">
        <f t="shared" si="48"/>
        <v>5.9989999999999997</v>
      </c>
      <c r="AE56" s="151">
        <f t="shared" si="108"/>
        <v>295.86200000000008</v>
      </c>
      <c r="AF56" s="151">
        <f t="shared" si="109"/>
        <v>5.7110479999999999</v>
      </c>
      <c r="AG56" s="151">
        <f t="shared" si="110"/>
        <v>288.43119900000005</v>
      </c>
      <c r="AH56" s="156">
        <v>2013</v>
      </c>
      <c r="AI56" s="154">
        <v>83.7</v>
      </c>
      <c r="AJ56" s="151">
        <v>64.8</v>
      </c>
      <c r="AK56" s="151">
        <f t="shared" si="49"/>
        <v>54.2376</v>
      </c>
      <c r="AL56" s="155">
        <v>125</v>
      </c>
      <c r="AM56" s="150">
        <f t="shared" si="50"/>
        <v>2.3046742481230731</v>
      </c>
      <c r="AN56" s="151">
        <f t="shared" si="51"/>
        <v>5.8590000000000009</v>
      </c>
      <c r="AO56" s="151">
        <f t="shared" si="111"/>
        <v>300.02</v>
      </c>
      <c r="AP56" s="151">
        <f t="shared" si="112"/>
        <v>5.5777680000000016</v>
      </c>
      <c r="AQ56" s="151">
        <f t="shared" si="113"/>
        <v>292.66848099999993</v>
      </c>
      <c r="AR56" s="156">
        <v>1985</v>
      </c>
      <c r="AS56" s="154">
        <v>83.9</v>
      </c>
      <c r="AT56" s="151">
        <v>64.099999999999994</v>
      </c>
      <c r="AU56" s="151">
        <f t="shared" si="52"/>
        <v>53.779899999999998</v>
      </c>
      <c r="AV56" s="155">
        <v>125</v>
      </c>
      <c r="AW56" s="150">
        <f t="shared" si="53"/>
        <v>2.3242884423362633</v>
      </c>
      <c r="AX56" s="151">
        <f t="shared" si="54"/>
        <v>5.8730000000000002</v>
      </c>
      <c r="AY56" s="151">
        <f t="shared" si="114"/>
        <v>299.85899999999998</v>
      </c>
      <c r="AZ56" s="151">
        <f t="shared" si="115"/>
        <v>5.5910960000000003</v>
      </c>
      <c r="BA56" s="151">
        <f t="shared" si="116"/>
        <v>292.49672900000002</v>
      </c>
      <c r="BB56" s="156">
        <v>1985</v>
      </c>
      <c r="BC56" s="154">
        <v>82.5</v>
      </c>
      <c r="BD56" s="151">
        <v>64.100000381469727</v>
      </c>
      <c r="BE56" s="151">
        <f t="shared" si="55"/>
        <v>52.882500314712523</v>
      </c>
      <c r="BF56" s="155">
        <v>125</v>
      </c>
      <c r="BG56" s="150">
        <f t="shared" si="56"/>
        <v>2.3637308988059242</v>
      </c>
      <c r="BH56" s="151">
        <f t="shared" si="57"/>
        <v>5.7749999999999995</v>
      </c>
      <c r="BI56" s="151">
        <f t="shared" si="117"/>
        <v>299.565</v>
      </c>
      <c r="BJ56" s="151">
        <f t="shared" si="118"/>
        <v>5.4977999999999998</v>
      </c>
      <c r="BK56" s="151">
        <f t="shared" si="119"/>
        <v>292.31804</v>
      </c>
      <c r="BL56" s="156">
        <v>1959.9999785423279</v>
      </c>
      <c r="BM56" s="154">
        <v>82</v>
      </c>
      <c r="BN56" s="151">
        <v>65.599999999999994</v>
      </c>
      <c r="BO56" s="151">
        <f t="shared" si="58"/>
        <v>53.791999999999994</v>
      </c>
      <c r="BP56" s="155">
        <v>125</v>
      </c>
      <c r="BQ56" s="150">
        <f t="shared" si="59"/>
        <v>2.3237656157049376</v>
      </c>
      <c r="BR56" s="151">
        <f t="shared" si="60"/>
        <v>5.7399999999999993</v>
      </c>
      <c r="BS56" s="151">
        <f t="shared" si="120"/>
        <v>293.72000000000003</v>
      </c>
      <c r="BT56" s="151">
        <f t="shared" si="121"/>
        <v>5.46448</v>
      </c>
      <c r="BU56" s="151">
        <f t="shared" si="122"/>
        <v>286.42368999999997</v>
      </c>
      <c r="BV56" s="156">
        <v>1895</v>
      </c>
      <c r="BW56" s="154">
        <v>80.5</v>
      </c>
      <c r="BX56" s="151">
        <v>64.099999999999994</v>
      </c>
      <c r="BY56" s="151">
        <f t="shared" si="61"/>
        <v>51.600499999999997</v>
      </c>
      <c r="BZ56" s="155">
        <v>125</v>
      </c>
      <c r="CA56" s="150">
        <f t="shared" si="62"/>
        <v>2.4224571467330747</v>
      </c>
      <c r="CB56" s="151">
        <f t="shared" si="63"/>
        <v>5.6350000000000007</v>
      </c>
      <c r="CC56" s="151">
        <f t="shared" si="123"/>
        <v>296.37999999999994</v>
      </c>
      <c r="CD56" s="151">
        <f t="shared" si="124"/>
        <v>5.3645200000000006</v>
      </c>
      <c r="CE56" s="151">
        <f t="shared" si="125"/>
        <v>289.19214799999997</v>
      </c>
      <c r="CF56" s="156">
        <v>1961</v>
      </c>
      <c r="CG56" s="145">
        <v>86.7</v>
      </c>
      <c r="CH56" s="151">
        <f t="shared" si="165"/>
        <v>62.249999999999929</v>
      </c>
      <c r="CI56" s="151">
        <f t="shared" si="64"/>
        <v>53.970749999999938</v>
      </c>
      <c r="CJ56" s="155">
        <v>125</v>
      </c>
      <c r="CK56" s="150">
        <f t="shared" si="65"/>
        <v>2.3160693523806901</v>
      </c>
      <c r="CL56" s="151">
        <f t="shared" si="66"/>
        <v>6.069</v>
      </c>
      <c r="CM56" s="151">
        <f t="shared" si="126"/>
        <v>308.61599999999999</v>
      </c>
      <c r="CN56" s="151">
        <f t="shared" si="127"/>
        <v>5.7776880000000004</v>
      </c>
      <c r="CO56" s="151">
        <f t="shared" si="128"/>
        <v>301.10544800000008</v>
      </c>
      <c r="CP56" s="156">
        <v>1980</v>
      </c>
      <c r="CQ56" s="154">
        <v>82.9</v>
      </c>
      <c r="CR56" s="151">
        <v>65.3</v>
      </c>
      <c r="CS56" s="151">
        <f t="shared" si="67"/>
        <v>54.133700000000005</v>
      </c>
      <c r="CT56" s="155">
        <v>115</v>
      </c>
      <c r="CU56" s="150">
        <f t="shared" si="68"/>
        <v>2.1243698472485715</v>
      </c>
      <c r="CV56" s="151">
        <f t="shared" si="69"/>
        <v>5.8030000000000008</v>
      </c>
      <c r="CW56" s="151">
        <f t="shared" si="129"/>
        <v>292.77499999999998</v>
      </c>
      <c r="CX56" s="151">
        <f t="shared" si="130"/>
        <v>5.5244560000000016</v>
      </c>
      <c r="CY56" s="151">
        <f t="shared" si="131"/>
        <v>285.42345999999998</v>
      </c>
      <c r="CZ56" s="156">
        <v>1774</v>
      </c>
      <c r="DA56" s="154">
        <v>84.8</v>
      </c>
      <c r="DB56" s="151">
        <v>63.5</v>
      </c>
      <c r="DC56" s="151">
        <f t="shared" si="70"/>
        <v>53.847999999999999</v>
      </c>
      <c r="DD56" s="138">
        <v>115</v>
      </c>
      <c r="DE56" s="150">
        <f t="shared" si="167"/>
        <v>2.1356410637349579</v>
      </c>
      <c r="DF56" s="151">
        <f t="shared" si="71"/>
        <v>5.9359999999999999</v>
      </c>
      <c r="DG56" s="151">
        <f t="shared" si="132"/>
        <v>295.46300000000002</v>
      </c>
      <c r="DH56" s="151">
        <f t="shared" si="133"/>
        <v>5.6510720000000001</v>
      </c>
      <c r="DI56" s="151">
        <f t="shared" si="134"/>
        <v>288.01385900000002</v>
      </c>
      <c r="DJ56" s="156">
        <v>1706</v>
      </c>
      <c r="DK56" s="154">
        <v>82.9</v>
      </c>
      <c r="DL56" s="141">
        <v>65.3</v>
      </c>
      <c r="DM56" s="151">
        <f t="shared" si="72"/>
        <v>54.133700000000005</v>
      </c>
      <c r="DN56" s="155">
        <v>115</v>
      </c>
      <c r="DO56" s="150">
        <f t="shared" si="73"/>
        <v>2.1243698472485715</v>
      </c>
      <c r="DP56" s="151">
        <f t="shared" si="74"/>
        <v>5.8030000000000008</v>
      </c>
      <c r="DQ56" s="151">
        <f t="shared" si="135"/>
        <v>292.77499999999998</v>
      </c>
      <c r="DR56" s="151">
        <f t="shared" si="136"/>
        <v>5.5244560000000016</v>
      </c>
      <c r="DS56" s="151">
        <f t="shared" si="137"/>
        <v>285.42345999999998</v>
      </c>
      <c r="DT56" s="156">
        <v>1774</v>
      </c>
      <c r="DU56" s="154">
        <v>85</v>
      </c>
      <c r="DV56" s="151">
        <v>65.3</v>
      </c>
      <c r="DW56" s="151">
        <f t="shared" si="75"/>
        <v>55.504999999999995</v>
      </c>
      <c r="DX56" s="155">
        <v>115</v>
      </c>
      <c r="DY56" s="150">
        <f t="shared" si="76"/>
        <v>2.0718854157283131</v>
      </c>
      <c r="DZ56" s="151">
        <f t="shared" si="77"/>
        <v>5.95</v>
      </c>
      <c r="EA56" s="151">
        <f t="shared" si="138"/>
        <v>305.8300000000001</v>
      </c>
      <c r="EB56" s="151">
        <f t="shared" si="139"/>
        <v>5.6644000000000005</v>
      </c>
      <c r="EC56" s="151">
        <f t="shared" si="140"/>
        <v>298.33818000000008</v>
      </c>
      <c r="ED56" s="156">
        <v>1702</v>
      </c>
      <c r="EE56" s="154">
        <v>86.4</v>
      </c>
      <c r="EF56" s="151">
        <v>65.2</v>
      </c>
      <c r="EG56" s="151">
        <f t="shared" si="78"/>
        <v>56.332800000000006</v>
      </c>
      <c r="EH56" s="155">
        <v>115</v>
      </c>
      <c r="EI56" s="150">
        <f t="shared" si="79"/>
        <v>2.0414394455805498</v>
      </c>
      <c r="EJ56" s="151">
        <f t="shared" si="80"/>
        <v>6.0480000000000009</v>
      </c>
      <c r="EK56" s="151">
        <f t="shared" si="141"/>
        <v>308.10850000000011</v>
      </c>
      <c r="EL56" s="151">
        <f t="shared" si="142"/>
        <v>5.757696000000001</v>
      </c>
      <c r="EM56" s="151">
        <f t="shared" si="143"/>
        <v>300.47327450000006</v>
      </c>
      <c r="EN56" s="156">
        <v>1675</v>
      </c>
      <c r="EO56" s="140">
        <v>86.7</v>
      </c>
      <c r="EP56" s="141">
        <v>64.3</v>
      </c>
      <c r="EQ56" s="151">
        <f t="shared" si="81"/>
        <v>55.748099999999994</v>
      </c>
      <c r="ER56" s="155">
        <v>115</v>
      </c>
      <c r="ES56" s="150">
        <f t="shared" si="82"/>
        <v>2.0628505724858788</v>
      </c>
      <c r="ET56" s="151">
        <f t="shared" si="83"/>
        <v>6.069</v>
      </c>
      <c r="EU56" s="151">
        <f t="shared" si="144"/>
        <v>305.51500000000004</v>
      </c>
      <c r="EV56" s="151">
        <f t="shared" si="145"/>
        <v>5.7776880000000004</v>
      </c>
      <c r="EW56" s="151">
        <f t="shared" si="146"/>
        <v>298.00726200000008</v>
      </c>
      <c r="EX56" s="156">
        <v>1720</v>
      </c>
      <c r="EY56" s="154"/>
      <c r="EZ56" s="151"/>
      <c r="FA56" s="151">
        <f t="shared" si="84"/>
        <v>0</v>
      </c>
      <c r="FB56" s="155"/>
      <c r="FC56" s="150" t="e">
        <f t="shared" si="85"/>
        <v>#DIV/0!</v>
      </c>
      <c r="FD56" s="151">
        <f t="shared" si="86"/>
        <v>0</v>
      </c>
      <c r="FE56" s="151">
        <f t="shared" si="147"/>
        <v>0</v>
      </c>
      <c r="FF56" s="151">
        <f t="shared" si="148"/>
        <v>0</v>
      </c>
      <c r="FG56" s="151">
        <f t="shared" si="149"/>
        <v>0</v>
      </c>
      <c r="FH56" s="156"/>
      <c r="FI56" s="154"/>
      <c r="FJ56" s="151"/>
      <c r="FK56" s="151">
        <f t="shared" si="87"/>
        <v>0</v>
      </c>
      <c r="FL56" s="155">
        <v>120</v>
      </c>
      <c r="FM56" s="150" t="e">
        <f t="shared" si="88"/>
        <v>#DIV/0!</v>
      </c>
      <c r="FN56" s="151">
        <f t="shared" si="89"/>
        <v>0</v>
      </c>
      <c r="FO56" s="151">
        <f t="shared" si="150"/>
        <v>0</v>
      </c>
      <c r="FP56" s="151">
        <f t="shared" si="151"/>
        <v>0</v>
      </c>
      <c r="FQ56" s="151">
        <f t="shared" si="152"/>
        <v>0</v>
      </c>
      <c r="FR56" s="156"/>
      <c r="FS56" s="154"/>
      <c r="FT56" s="151"/>
      <c r="FU56" s="151">
        <f t="shared" si="90"/>
        <v>0</v>
      </c>
      <c r="FV56" s="155"/>
      <c r="FW56" s="150" t="e">
        <f t="shared" si="91"/>
        <v>#DIV/0!</v>
      </c>
      <c r="FX56" s="151">
        <f t="shared" si="92"/>
        <v>0</v>
      </c>
      <c r="FY56" s="151">
        <f t="shared" si="153"/>
        <v>0</v>
      </c>
      <c r="FZ56" s="151">
        <f t="shared" si="154"/>
        <v>0</v>
      </c>
      <c r="GA56" s="151">
        <f t="shared" si="155"/>
        <v>0</v>
      </c>
      <c r="GB56" s="156"/>
      <c r="GC56" s="154"/>
      <c r="GD56" s="151"/>
      <c r="GE56" s="151">
        <f t="shared" si="93"/>
        <v>0</v>
      </c>
      <c r="GF56" s="155"/>
      <c r="GG56" s="150" t="e">
        <f t="shared" si="94"/>
        <v>#DIV/0!</v>
      </c>
      <c r="GH56" s="151">
        <f t="shared" si="95"/>
        <v>0</v>
      </c>
      <c r="GI56" s="151">
        <f t="shared" si="156"/>
        <v>0</v>
      </c>
      <c r="GJ56" s="151">
        <f t="shared" si="157"/>
        <v>0</v>
      </c>
      <c r="GK56" s="151">
        <f t="shared" si="158"/>
        <v>0</v>
      </c>
      <c r="GL56" s="156"/>
      <c r="GM56" s="154"/>
      <c r="GN56" s="151"/>
      <c r="GO56" s="151">
        <f t="shared" si="96"/>
        <v>0</v>
      </c>
      <c r="GP56" s="155"/>
      <c r="GQ56" s="150" t="e">
        <f t="shared" si="97"/>
        <v>#DIV/0!</v>
      </c>
      <c r="GR56" s="151">
        <f t="shared" si="98"/>
        <v>0</v>
      </c>
      <c r="GS56" s="151">
        <f t="shared" si="159"/>
        <v>0</v>
      </c>
      <c r="GT56" s="151">
        <f t="shared" si="160"/>
        <v>0</v>
      </c>
      <c r="GU56" s="151">
        <f t="shared" si="161"/>
        <v>0</v>
      </c>
      <c r="GV56" s="156"/>
      <c r="GW56" s="154"/>
      <c r="GX56" s="151"/>
      <c r="GY56" s="151">
        <f t="shared" si="99"/>
        <v>0</v>
      </c>
      <c r="GZ56" s="155"/>
      <c r="HA56" s="150" t="e">
        <f t="shared" si="100"/>
        <v>#DIV/0!</v>
      </c>
      <c r="HB56" s="151">
        <f t="shared" si="101"/>
        <v>0</v>
      </c>
      <c r="HC56" s="151">
        <f t="shared" si="162"/>
        <v>0</v>
      </c>
      <c r="HD56" s="151">
        <f t="shared" si="163"/>
        <v>0</v>
      </c>
      <c r="HE56" s="151">
        <f t="shared" si="164"/>
        <v>0</v>
      </c>
      <c r="HF56" s="156"/>
      <c r="HG56" s="154"/>
      <c r="HH56" s="151"/>
      <c r="HI56" s="151"/>
      <c r="HJ56" s="155"/>
      <c r="HK56" s="150"/>
      <c r="HL56" s="151"/>
      <c r="HM56" s="151"/>
      <c r="HN56" s="151"/>
      <c r="HO56" s="151"/>
      <c r="HP56" s="156"/>
      <c r="HQ56" s="154"/>
      <c r="HR56" s="151"/>
      <c r="HS56" s="151"/>
      <c r="HT56" s="155"/>
      <c r="HU56" s="150"/>
      <c r="HV56" s="151"/>
      <c r="HW56" s="151"/>
      <c r="HX56" s="151"/>
      <c r="HY56" s="151"/>
      <c r="HZ56" s="156"/>
      <c r="IA56" s="154"/>
      <c r="IB56" s="151"/>
      <c r="IC56" s="151"/>
      <c r="ID56" s="155"/>
      <c r="IE56" s="150"/>
      <c r="IF56" s="151"/>
      <c r="IG56" s="151"/>
      <c r="IH56" s="151"/>
      <c r="II56" s="151"/>
      <c r="IJ56" s="156"/>
      <c r="IK56" s="154"/>
      <c r="IL56" s="151"/>
      <c r="IM56" s="151"/>
      <c r="IN56" s="155"/>
      <c r="IO56" s="150"/>
      <c r="IP56" s="151"/>
      <c r="IQ56" s="151"/>
      <c r="IR56" s="151"/>
      <c r="IS56" s="151"/>
      <c r="IT56" s="156"/>
      <c r="IU56" s="154"/>
      <c r="IV56" s="151"/>
      <c r="IW56" s="151"/>
      <c r="IX56" s="155"/>
      <c r="IY56" s="150"/>
      <c r="IZ56" s="151"/>
      <c r="JA56" s="151"/>
      <c r="JB56" s="151"/>
      <c r="JC56" s="151"/>
      <c r="JD56" s="156"/>
      <c r="JE56" s="154"/>
      <c r="JF56" s="151"/>
      <c r="JG56" s="151"/>
      <c r="JH56" s="155"/>
      <c r="JI56" s="150"/>
      <c r="JJ56" s="151"/>
      <c r="JK56" s="151"/>
      <c r="JL56" s="151"/>
      <c r="JM56" s="151"/>
      <c r="JN56" s="156"/>
      <c r="JO56" s="154"/>
      <c r="JP56" s="151"/>
      <c r="JQ56" s="151"/>
      <c r="JR56" s="155"/>
      <c r="JS56" s="150"/>
      <c r="JT56" s="151"/>
      <c r="JU56" s="151"/>
      <c r="JV56" s="151"/>
      <c r="JW56" s="151"/>
      <c r="JX56" s="156"/>
      <c r="JY56" s="154"/>
      <c r="JZ56" s="151"/>
      <c r="KA56" s="151"/>
      <c r="KB56" s="155"/>
      <c r="KC56" s="150"/>
      <c r="KD56" s="151"/>
      <c r="KE56" s="151"/>
      <c r="KF56" s="151"/>
      <c r="KG56" s="151"/>
      <c r="KH56" s="156"/>
      <c r="KI56" s="154"/>
      <c r="KJ56" s="151"/>
      <c r="KK56" s="151"/>
      <c r="KL56" s="155"/>
      <c r="KM56" s="150"/>
      <c r="KN56" s="151"/>
      <c r="KO56" s="151"/>
      <c r="KP56" s="151"/>
      <c r="KQ56" s="151"/>
      <c r="KR56" s="156"/>
      <c r="KS56" s="154"/>
      <c r="KT56" s="151"/>
      <c r="KU56" s="151"/>
      <c r="KV56" s="155"/>
      <c r="KW56" s="150"/>
      <c r="KX56" s="151"/>
      <c r="KY56" s="151"/>
      <c r="KZ56" s="151"/>
      <c r="LA56" s="151"/>
      <c r="LB56" s="156"/>
      <c r="LC56" s="154"/>
      <c r="LD56" s="151"/>
      <c r="LE56" s="151"/>
      <c r="LF56" s="155"/>
      <c r="LG56" s="150"/>
      <c r="LH56" s="151"/>
      <c r="LI56" s="151"/>
      <c r="LJ56" s="151"/>
      <c r="LK56" s="151"/>
      <c r="LL56" s="156"/>
      <c r="LM56" s="154"/>
      <c r="LN56" s="151"/>
      <c r="LO56" s="151"/>
      <c r="LP56" s="155"/>
      <c r="LQ56" s="150"/>
      <c r="LR56" s="151"/>
      <c r="LS56" s="151"/>
      <c r="LT56" s="151"/>
      <c r="LU56" s="151"/>
      <c r="LV56" s="156"/>
      <c r="LW56" s="154"/>
      <c r="LX56" s="151"/>
      <c r="LY56" s="151"/>
      <c r="LZ56" s="155"/>
      <c r="MA56" s="150"/>
      <c r="MB56" s="151"/>
      <c r="MC56" s="151"/>
      <c r="MD56" s="151"/>
      <c r="ME56" s="151"/>
      <c r="MF56" s="156"/>
      <c r="MG56" s="154"/>
      <c r="MH56" s="151"/>
      <c r="MI56" s="151"/>
      <c r="MJ56" s="155"/>
      <c r="MK56" s="150"/>
      <c r="ML56" s="151"/>
      <c r="MM56" s="151"/>
      <c r="MN56" s="151"/>
      <c r="MO56" s="151"/>
      <c r="MP56" s="156"/>
      <c r="MQ56" s="154"/>
      <c r="MR56" s="151"/>
      <c r="MS56" s="151"/>
      <c r="MT56" s="155"/>
      <c r="MU56" s="150"/>
      <c r="MV56" s="151"/>
      <c r="MW56" s="151"/>
      <c r="MX56" s="151"/>
      <c r="MY56" s="151"/>
      <c r="MZ56" s="156"/>
      <c r="NA56" s="154"/>
      <c r="NB56" s="151"/>
      <c r="NC56" s="151"/>
      <c r="ND56" s="155"/>
      <c r="NE56" s="150"/>
      <c r="NF56" s="151"/>
      <c r="NG56" s="151"/>
      <c r="NH56" s="151"/>
      <c r="NI56" s="151"/>
      <c r="NJ56" s="156"/>
      <c r="NK56" s="154"/>
      <c r="NL56" s="151"/>
      <c r="NM56" s="151"/>
      <c r="NN56" s="155"/>
      <c r="NO56" s="150"/>
      <c r="NP56" s="151"/>
      <c r="NQ56" s="151"/>
      <c r="NR56" s="151"/>
      <c r="NS56" s="151"/>
      <c r="NT56" s="156"/>
      <c r="NU56" s="154"/>
      <c r="NV56" s="151"/>
      <c r="NW56" s="151"/>
      <c r="NX56" s="155"/>
      <c r="NY56" s="150"/>
      <c r="NZ56" s="151"/>
      <c r="OA56" s="151"/>
      <c r="OB56" s="151"/>
      <c r="OC56" s="151"/>
      <c r="OD56" s="156"/>
      <c r="OE56" s="154"/>
      <c r="OF56" s="151"/>
      <c r="OG56" s="151"/>
      <c r="OH56" s="155"/>
      <c r="OI56" s="150"/>
      <c r="OJ56" s="151"/>
      <c r="OK56" s="151"/>
      <c r="OL56" s="151"/>
      <c r="OM56" s="151"/>
      <c r="ON56" s="156"/>
      <c r="OO56" s="154"/>
      <c r="OP56" s="151"/>
      <c r="OQ56" s="151"/>
      <c r="OR56" s="155"/>
      <c r="OS56" s="150"/>
      <c r="OT56" s="151"/>
      <c r="OU56" s="151"/>
      <c r="OV56" s="151"/>
      <c r="OW56" s="151"/>
      <c r="OX56" s="156"/>
      <c r="OY56" s="154"/>
      <c r="OZ56" s="151"/>
      <c r="PA56" s="151"/>
      <c r="PB56" s="155"/>
      <c r="PC56" s="150"/>
      <c r="PD56" s="151"/>
      <c r="PE56" s="151"/>
      <c r="PF56" s="151"/>
      <c r="PG56" s="151"/>
      <c r="PH56" s="156"/>
      <c r="PI56" s="154"/>
      <c r="PJ56" s="151"/>
      <c r="PK56" s="151"/>
      <c r="PL56" s="155"/>
      <c r="PM56" s="150"/>
      <c r="PN56" s="151"/>
      <c r="PO56" s="151"/>
      <c r="PP56" s="151"/>
      <c r="PQ56" s="151"/>
      <c r="PR56" s="156"/>
      <c r="PS56" s="154"/>
      <c r="PT56" s="151"/>
      <c r="PU56" s="151"/>
      <c r="PV56" s="155"/>
      <c r="PW56" s="150"/>
      <c r="PX56" s="151"/>
      <c r="PY56" s="151"/>
      <c r="PZ56" s="151"/>
      <c r="QA56" s="151"/>
      <c r="QB56" s="156"/>
      <c r="QC56" s="154"/>
      <c r="QD56" s="151"/>
      <c r="QE56" s="151"/>
      <c r="QF56" s="155"/>
      <c r="QG56" s="150"/>
      <c r="QH56" s="151"/>
      <c r="QI56" s="151"/>
      <c r="QJ56" s="151"/>
      <c r="QK56" s="151"/>
      <c r="QL56" s="156"/>
      <c r="QM56" s="154"/>
      <c r="QN56" s="151"/>
      <c r="QO56" s="151"/>
      <c r="QP56" s="155"/>
      <c r="QQ56" s="150"/>
      <c r="QR56" s="151"/>
      <c r="QS56" s="151"/>
      <c r="QT56" s="151"/>
      <c r="QU56" s="151"/>
      <c r="QV56" s="156"/>
      <c r="QW56" s="154"/>
    </row>
    <row r="57" spans="1:465" s="134" customFormat="1" x14ac:dyDescent="0.25">
      <c r="A57" s="146"/>
      <c r="B57" s="144">
        <f t="shared" si="37"/>
        <v>68</v>
      </c>
      <c r="C57" s="144">
        <v>0.1</v>
      </c>
      <c r="D57" s="144">
        <f t="shared" si="38"/>
        <v>4.8999999999999986</v>
      </c>
      <c r="E57" s="153">
        <v>86.7</v>
      </c>
      <c r="F57" s="148">
        <v>66</v>
      </c>
      <c r="G57" s="148">
        <f t="shared" si="39"/>
        <v>57.222000000000001</v>
      </c>
      <c r="H57" s="157">
        <v>125</v>
      </c>
      <c r="I57" s="152">
        <f t="shared" si="40"/>
        <v>2.184474502813603</v>
      </c>
      <c r="J57" s="148">
        <f t="shared" si="44"/>
        <v>6.069</v>
      </c>
      <c r="K57" s="148">
        <f t="shared" si="102"/>
        <v>305.053</v>
      </c>
      <c r="L57" s="148">
        <f t="shared" si="103"/>
        <v>5.7716189999999994</v>
      </c>
      <c r="M57" s="148">
        <f t="shared" si="104"/>
        <v>297.22466199999997</v>
      </c>
      <c r="N57" s="158">
        <v>1971</v>
      </c>
      <c r="O57" s="153">
        <v>86.7</v>
      </c>
      <c r="P57" s="148">
        <v>66</v>
      </c>
      <c r="Q57" s="148">
        <f t="shared" si="166"/>
        <v>57.222000000000001</v>
      </c>
      <c r="R57" s="157">
        <v>125</v>
      </c>
      <c r="S57" s="152">
        <f t="shared" si="42"/>
        <v>2.184474502813603</v>
      </c>
      <c r="T57" s="148">
        <f t="shared" si="45"/>
        <v>6.069</v>
      </c>
      <c r="U57" s="148">
        <f t="shared" si="105"/>
        <v>305.053</v>
      </c>
      <c r="V57" s="148">
        <f t="shared" si="106"/>
        <v>5.7716189999999994</v>
      </c>
      <c r="W57" s="148">
        <f t="shared" si="107"/>
        <v>297.22466199999997</v>
      </c>
      <c r="X57" s="158">
        <v>1971</v>
      </c>
      <c r="Y57" s="153">
        <v>85.2</v>
      </c>
      <c r="Z57" s="148">
        <v>67.2</v>
      </c>
      <c r="AA57" s="148">
        <f t="shared" si="46"/>
        <v>57.254400000000004</v>
      </c>
      <c r="AB57" s="157">
        <v>125</v>
      </c>
      <c r="AC57" s="152">
        <f t="shared" si="47"/>
        <v>2.1832383188016991</v>
      </c>
      <c r="AD57" s="148">
        <f t="shared" si="48"/>
        <v>5.9639999999999995</v>
      </c>
      <c r="AE57" s="148">
        <f t="shared" si="108"/>
        <v>301.82600000000008</v>
      </c>
      <c r="AF57" s="148">
        <f t="shared" si="109"/>
        <v>5.6717639999999996</v>
      </c>
      <c r="AG57" s="148">
        <f t="shared" si="110"/>
        <v>294.10296300000005</v>
      </c>
      <c r="AH57" s="158">
        <v>2015</v>
      </c>
      <c r="AI57" s="153">
        <v>83.2</v>
      </c>
      <c r="AJ57" s="148">
        <v>64.900000000000006</v>
      </c>
      <c r="AK57" s="148">
        <f t="shared" si="49"/>
        <v>53.996800000000007</v>
      </c>
      <c r="AL57" s="157">
        <v>125</v>
      </c>
      <c r="AM57" s="152">
        <f t="shared" si="50"/>
        <v>2.3149519971553865</v>
      </c>
      <c r="AN57" s="148">
        <f t="shared" si="51"/>
        <v>5.8240000000000007</v>
      </c>
      <c r="AO57" s="148">
        <f t="shared" si="111"/>
        <v>305.84399999999999</v>
      </c>
      <c r="AP57" s="148">
        <f t="shared" si="112"/>
        <v>5.5386240000000004</v>
      </c>
      <c r="AQ57" s="148">
        <f t="shared" si="113"/>
        <v>298.20710499999996</v>
      </c>
      <c r="AR57" s="158">
        <v>1986</v>
      </c>
      <c r="AS57" s="153">
        <v>83.4</v>
      </c>
      <c r="AT57" s="148">
        <v>64.099999999999994</v>
      </c>
      <c r="AU57" s="148">
        <f t="shared" si="52"/>
        <v>53.459400000000002</v>
      </c>
      <c r="AV57" s="157">
        <v>125</v>
      </c>
      <c r="AW57" s="152">
        <f t="shared" si="53"/>
        <v>2.3382230253238907</v>
      </c>
      <c r="AX57" s="148">
        <f t="shared" si="54"/>
        <v>5.838000000000001</v>
      </c>
      <c r="AY57" s="148">
        <f t="shared" si="114"/>
        <v>305.697</v>
      </c>
      <c r="AZ57" s="148">
        <f t="shared" si="115"/>
        <v>5.5519380000000007</v>
      </c>
      <c r="BA57" s="148">
        <f t="shared" si="116"/>
        <v>298.04866700000002</v>
      </c>
      <c r="BB57" s="158">
        <v>1986</v>
      </c>
      <c r="BC57" s="153">
        <v>82</v>
      </c>
      <c r="BD57" s="148">
        <v>64.100000381469727</v>
      </c>
      <c r="BE57" s="148">
        <f t="shared" si="55"/>
        <v>52.562000312805175</v>
      </c>
      <c r="BF57" s="157">
        <v>125</v>
      </c>
      <c r="BG57" s="152">
        <f t="shared" si="56"/>
        <v>2.3781438920913263</v>
      </c>
      <c r="BH57" s="148">
        <f t="shared" si="57"/>
        <v>5.7399999999999993</v>
      </c>
      <c r="BI57" s="148">
        <f t="shared" si="117"/>
        <v>305.30500000000001</v>
      </c>
      <c r="BJ57" s="148">
        <f t="shared" si="118"/>
        <v>5.4587399999999988</v>
      </c>
      <c r="BK57" s="148">
        <f t="shared" si="119"/>
        <v>297.77677999999997</v>
      </c>
      <c r="BL57" s="158">
        <v>1959.9999785423279</v>
      </c>
      <c r="BM57" s="153">
        <v>81</v>
      </c>
      <c r="BN57" s="148">
        <v>65.599999999999994</v>
      </c>
      <c r="BO57" s="148">
        <f t="shared" si="58"/>
        <v>53.135999999999996</v>
      </c>
      <c r="BP57" s="157">
        <v>125</v>
      </c>
      <c r="BQ57" s="152">
        <f t="shared" si="59"/>
        <v>2.3524540800963569</v>
      </c>
      <c r="BR57" s="148">
        <f t="shared" si="60"/>
        <v>5.67</v>
      </c>
      <c r="BS57" s="148">
        <f t="shared" si="120"/>
        <v>299.39000000000004</v>
      </c>
      <c r="BT57" s="148">
        <f t="shared" si="121"/>
        <v>5.3921700000000001</v>
      </c>
      <c r="BU57" s="148">
        <f t="shared" si="122"/>
        <v>291.81585999999999</v>
      </c>
      <c r="BV57" s="158">
        <v>1900</v>
      </c>
      <c r="BW57" s="153">
        <v>80.099999999999994</v>
      </c>
      <c r="BX57" s="148">
        <v>64.099999999999994</v>
      </c>
      <c r="BY57" s="148">
        <f t="shared" si="61"/>
        <v>51.34409999999999</v>
      </c>
      <c r="BZ57" s="157">
        <v>125</v>
      </c>
      <c r="CA57" s="152">
        <f t="shared" si="62"/>
        <v>2.4345543110113921</v>
      </c>
      <c r="CB57" s="148">
        <f t="shared" si="63"/>
        <v>5.6069999999999993</v>
      </c>
      <c r="CC57" s="148">
        <f t="shared" si="123"/>
        <v>301.98699999999997</v>
      </c>
      <c r="CD57" s="148">
        <f t="shared" si="124"/>
        <v>5.3322569999999994</v>
      </c>
      <c r="CE57" s="148">
        <f t="shared" si="125"/>
        <v>294.524405</v>
      </c>
      <c r="CF57" s="158">
        <v>1962</v>
      </c>
      <c r="CG57" s="145">
        <v>86.3</v>
      </c>
      <c r="CH57" s="148">
        <f t="shared" si="165"/>
        <v>62.299999999999926</v>
      </c>
      <c r="CI57" s="148">
        <f t="shared" si="64"/>
        <v>53.764899999999933</v>
      </c>
      <c r="CJ57" s="157">
        <v>125</v>
      </c>
      <c r="CK57" s="152">
        <f t="shared" si="65"/>
        <v>2.3249369012125038</v>
      </c>
      <c r="CL57" s="148">
        <f t="shared" si="66"/>
        <v>6.0410000000000004</v>
      </c>
      <c r="CM57" s="148">
        <f t="shared" si="126"/>
        <v>314.65699999999998</v>
      </c>
      <c r="CN57" s="148">
        <f t="shared" si="127"/>
        <v>5.7449909999999997</v>
      </c>
      <c r="CO57" s="148">
        <f t="shared" si="128"/>
        <v>306.85043900000011</v>
      </c>
      <c r="CP57" s="158">
        <v>1980</v>
      </c>
      <c r="CQ57" s="153">
        <v>82.2</v>
      </c>
      <c r="CR57" s="148">
        <v>65.400000000000006</v>
      </c>
      <c r="CS57" s="148">
        <f t="shared" si="67"/>
        <v>53.758800000000008</v>
      </c>
      <c r="CT57" s="157">
        <v>115</v>
      </c>
      <c r="CU57" s="152">
        <f t="shared" si="68"/>
        <v>2.1391846544193691</v>
      </c>
      <c r="CV57" s="148">
        <f t="shared" si="69"/>
        <v>5.7540000000000004</v>
      </c>
      <c r="CW57" s="148">
        <f t="shared" si="129"/>
        <v>298.529</v>
      </c>
      <c r="CX57" s="148">
        <f t="shared" si="130"/>
        <v>5.472054</v>
      </c>
      <c r="CY57" s="148">
        <f t="shared" si="131"/>
        <v>290.89551399999999</v>
      </c>
      <c r="CZ57" s="158">
        <v>1775</v>
      </c>
      <c r="DA57" s="153">
        <v>84.1</v>
      </c>
      <c r="DB57" s="148">
        <v>63.5</v>
      </c>
      <c r="DC57" s="148">
        <f t="shared" si="70"/>
        <v>53.403500000000001</v>
      </c>
      <c r="DD57" s="134">
        <v>115</v>
      </c>
      <c r="DE57" s="152">
        <f t="shared" si="167"/>
        <v>2.1534169108766279</v>
      </c>
      <c r="DF57" s="148">
        <f t="shared" si="71"/>
        <v>5.8869999999999996</v>
      </c>
      <c r="DG57" s="148">
        <f t="shared" si="132"/>
        <v>301.35000000000002</v>
      </c>
      <c r="DH57" s="148">
        <f t="shared" si="133"/>
        <v>5.5985369999999994</v>
      </c>
      <c r="DI57" s="148">
        <f t="shared" si="134"/>
        <v>293.61239600000005</v>
      </c>
      <c r="DJ57" s="158">
        <v>1707</v>
      </c>
      <c r="DK57" s="153">
        <v>82.2</v>
      </c>
      <c r="DL57" s="146">
        <v>65.400000000000006</v>
      </c>
      <c r="DM57" s="148">
        <f t="shared" si="72"/>
        <v>53.758800000000008</v>
      </c>
      <c r="DN57" s="157">
        <v>115</v>
      </c>
      <c r="DO57" s="152">
        <f t="shared" si="73"/>
        <v>2.1391846544193691</v>
      </c>
      <c r="DP57" s="148">
        <f t="shared" si="74"/>
        <v>5.7540000000000004</v>
      </c>
      <c r="DQ57" s="148">
        <f t="shared" si="135"/>
        <v>298.529</v>
      </c>
      <c r="DR57" s="148">
        <f t="shared" si="136"/>
        <v>5.472054</v>
      </c>
      <c r="DS57" s="148">
        <f t="shared" si="137"/>
        <v>290.89551399999999</v>
      </c>
      <c r="DT57" s="158">
        <v>1775</v>
      </c>
      <c r="DU57" s="153">
        <v>84</v>
      </c>
      <c r="DV57" s="148">
        <v>65.400000000000006</v>
      </c>
      <c r="DW57" s="148">
        <f t="shared" si="75"/>
        <v>54.936</v>
      </c>
      <c r="DX57" s="157">
        <v>115</v>
      </c>
      <c r="DY57" s="152">
        <f t="shared" si="76"/>
        <v>2.0933449832532403</v>
      </c>
      <c r="DZ57" s="148">
        <f t="shared" si="77"/>
        <v>5.88</v>
      </c>
      <c r="EA57" s="148">
        <f t="shared" si="138"/>
        <v>311.71000000000009</v>
      </c>
      <c r="EB57" s="148">
        <f t="shared" si="139"/>
        <v>5.5918799999999997</v>
      </c>
      <c r="EC57" s="148">
        <f t="shared" si="140"/>
        <v>303.93006000000008</v>
      </c>
      <c r="ED57" s="158">
        <v>1703</v>
      </c>
      <c r="EE57" s="153">
        <v>86.1</v>
      </c>
      <c r="EF57" s="148">
        <v>65.3</v>
      </c>
      <c r="EG57" s="148">
        <f t="shared" si="78"/>
        <v>56.223299999999995</v>
      </c>
      <c r="EH57" s="157">
        <v>115</v>
      </c>
      <c r="EI57" s="152">
        <f t="shared" si="79"/>
        <v>2.0454153349234216</v>
      </c>
      <c r="EJ57" s="148">
        <f t="shared" si="80"/>
        <v>6.0270000000000001</v>
      </c>
      <c r="EK57" s="148">
        <f t="shared" si="141"/>
        <v>314.13550000000009</v>
      </c>
      <c r="EL57" s="148">
        <f t="shared" si="142"/>
        <v>5.7316769999999995</v>
      </c>
      <c r="EM57" s="148">
        <f t="shared" si="143"/>
        <v>306.20495150000005</v>
      </c>
      <c r="EN57" s="158">
        <v>1675</v>
      </c>
      <c r="EO57" s="145">
        <v>86.3</v>
      </c>
      <c r="EP57" s="146">
        <v>64.400000000000006</v>
      </c>
      <c r="EQ57" s="148">
        <f t="shared" si="81"/>
        <v>55.577200000000005</v>
      </c>
      <c r="ER57" s="157">
        <v>115</v>
      </c>
      <c r="ES57" s="152">
        <f t="shared" si="82"/>
        <v>2.0691938420791258</v>
      </c>
      <c r="ET57" s="148">
        <f t="shared" si="83"/>
        <v>6.0410000000000004</v>
      </c>
      <c r="EU57" s="148">
        <f t="shared" si="144"/>
        <v>311.55600000000004</v>
      </c>
      <c r="EV57" s="148">
        <f t="shared" si="145"/>
        <v>5.7449909999999997</v>
      </c>
      <c r="EW57" s="148">
        <f t="shared" si="146"/>
        <v>303.75225300000011</v>
      </c>
      <c r="EX57" s="158">
        <v>1721</v>
      </c>
      <c r="EY57" s="153"/>
      <c r="EZ57" s="148"/>
      <c r="FA57" s="148">
        <f t="shared" si="84"/>
        <v>0</v>
      </c>
      <c r="FB57" s="157"/>
      <c r="FC57" s="152" t="e">
        <f t="shared" si="85"/>
        <v>#DIV/0!</v>
      </c>
      <c r="FD57" s="148">
        <f t="shared" si="86"/>
        <v>0</v>
      </c>
      <c r="FE57" s="148">
        <f t="shared" si="147"/>
        <v>0</v>
      </c>
      <c r="FF57" s="148">
        <f t="shared" si="148"/>
        <v>0</v>
      </c>
      <c r="FG57" s="148">
        <f t="shared" si="149"/>
        <v>0</v>
      </c>
      <c r="FH57" s="158"/>
      <c r="FI57" s="153"/>
      <c r="FJ57" s="148"/>
      <c r="FK57" s="148">
        <f t="shared" si="87"/>
        <v>0</v>
      </c>
      <c r="FL57" s="157">
        <v>120</v>
      </c>
      <c r="FM57" s="152" t="e">
        <f t="shared" si="88"/>
        <v>#DIV/0!</v>
      </c>
      <c r="FN57" s="148">
        <f t="shared" si="89"/>
        <v>0</v>
      </c>
      <c r="FO57" s="148">
        <f t="shared" si="150"/>
        <v>0</v>
      </c>
      <c r="FP57" s="148">
        <f t="shared" si="151"/>
        <v>0</v>
      </c>
      <c r="FQ57" s="148">
        <f t="shared" si="152"/>
        <v>0</v>
      </c>
      <c r="FR57" s="158"/>
      <c r="FS57" s="153"/>
      <c r="FT57" s="148"/>
      <c r="FU57" s="148">
        <f t="shared" si="90"/>
        <v>0</v>
      </c>
      <c r="FV57" s="157"/>
      <c r="FW57" s="152" t="e">
        <f t="shared" si="91"/>
        <v>#DIV/0!</v>
      </c>
      <c r="FX57" s="148">
        <f t="shared" si="92"/>
        <v>0</v>
      </c>
      <c r="FY57" s="148">
        <f t="shared" si="153"/>
        <v>0</v>
      </c>
      <c r="FZ57" s="148">
        <f t="shared" si="154"/>
        <v>0</v>
      </c>
      <c r="GA57" s="148">
        <f t="shared" si="155"/>
        <v>0</v>
      </c>
      <c r="GB57" s="158"/>
      <c r="GC57" s="153"/>
      <c r="GD57" s="148"/>
      <c r="GE57" s="148">
        <f t="shared" si="93"/>
        <v>0</v>
      </c>
      <c r="GF57" s="157"/>
      <c r="GG57" s="152" t="e">
        <f t="shared" si="94"/>
        <v>#DIV/0!</v>
      </c>
      <c r="GH57" s="148">
        <f t="shared" si="95"/>
        <v>0</v>
      </c>
      <c r="GI57" s="148">
        <f t="shared" si="156"/>
        <v>0</v>
      </c>
      <c r="GJ57" s="148">
        <f t="shared" si="157"/>
        <v>0</v>
      </c>
      <c r="GK57" s="148">
        <f t="shared" si="158"/>
        <v>0</v>
      </c>
      <c r="GL57" s="158"/>
      <c r="GM57" s="153"/>
      <c r="GN57" s="148"/>
      <c r="GO57" s="148">
        <f t="shared" si="96"/>
        <v>0</v>
      </c>
      <c r="GP57" s="157"/>
      <c r="GQ57" s="152" t="e">
        <f t="shared" si="97"/>
        <v>#DIV/0!</v>
      </c>
      <c r="GR57" s="148">
        <f t="shared" si="98"/>
        <v>0</v>
      </c>
      <c r="GS57" s="148">
        <f t="shared" si="159"/>
        <v>0</v>
      </c>
      <c r="GT57" s="148">
        <f t="shared" si="160"/>
        <v>0</v>
      </c>
      <c r="GU57" s="148">
        <f t="shared" si="161"/>
        <v>0</v>
      </c>
      <c r="GV57" s="158"/>
      <c r="GW57" s="153"/>
      <c r="GX57" s="148"/>
      <c r="GY57" s="148">
        <f t="shared" si="99"/>
        <v>0</v>
      </c>
      <c r="GZ57" s="157"/>
      <c r="HA57" s="152" t="e">
        <f t="shared" si="100"/>
        <v>#DIV/0!</v>
      </c>
      <c r="HB57" s="148">
        <f t="shared" si="101"/>
        <v>0</v>
      </c>
      <c r="HC57" s="148">
        <f t="shared" si="162"/>
        <v>0</v>
      </c>
      <c r="HD57" s="148">
        <f t="shared" si="163"/>
        <v>0</v>
      </c>
      <c r="HE57" s="148">
        <f t="shared" si="164"/>
        <v>0</v>
      </c>
      <c r="HF57" s="158"/>
      <c r="HG57" s="153"/>
      <c r="HH57" s="148"/>
      <c r="HI57" s="148"/>
      <c r="HJ57" s="157"/>
      <c r="HK57" s="152"/>
      <c r="HL57" s="148"/>
      <c r="HM57" s="148"/>
      <c r="HN57" s="148"/>
      <c r="HO57" s="148"/>
      <c r="HP57" s="158"/>
      <c r="HQ57" s="153"/>
      <c r="HR57" s="148"/>
      <c r="HS57" s="148"/>
      <c r="HT57" s="157"/>
      <c r="HU57" s="152"/>
      <c r="HV57" s="148"/>
      <c r="HW57" s="148"/>
      <c r="HX57" s="148"/>
      <c r="HY57" s="148"/>
      <c r="HZ57" s="158"/>
      <c r="IA57" s="153"/>
      <c r="IB57" s="148"/>
      <c r="IC57" s="148"/>
      <c r="ID57" s="157"/>
      <c r="IE57" s="152"/>
      <c r="IF57" s="148"/>
      <c r="IG57" s="148"/>
      <c r="IH57" s="148"/>
      <c r="II57" s="148"/>
      <c r="IJ57" s="158"/>
      <c r="IK57" s="153"/>
      <c r="IL57" s="148"/>
      <c r="IM57" s="148"/>
      <c r="IN57" s="157"/>
      <c r="IO57" s="152"/>
      <c r="IP57" s="148"/>
      <c r="IQ57" s="148"/>
      <c r="IR57" s="148"/>
      <c r="IS57" s="148"/>
      <c r="IT57" s="158"/>
      <c r="IU57" s="153"/>
      <c r="IV57" s="148"/>
      <c r="IW57" s="148"/>
      <c r="IX57" s="157"/>
      <c r="IY57" s="152"/>
      <c r="IZ57" s="148"/>
      <c r="JA57" s="148"/>
      <c r="JB57" s="148"/>
      <c r="JC57" s="148"/>
      <c r="JD57" s="158"/>
      <c r="JE57" s="153"/>
      <c r="JF57" s="148"/>
      <c r="JG57" s="148"/>
      <c r="JH57" s="157"/>
      <c r="JI57" s="152"/>
      <c r="JJ57" s="148"/>
      <c r="JK57" s="148"/>
      <c r="JL57" s="148"/>
      <c r="JM57" s="148"/>
      <c r="JN57" s="158"/>
      <c r="JO57" s="153"/>
      <c r="JP57" s="148"/>
      <c r="JQ57" s="148"/>
      <c r="JR57" s="157"/>
      <c r="JS57" s="152"/>
      <c r="JT57" s="148"/>
      <c r="JU57" s="148"/>
      <c r="JV57" s="148"/>
      <c r="JW57" s="148"/>
      <c r="JX57" s="158"/>
      <c r="JY57" s="153"/>
      <c r="JZ57" s="148"/>
      <c r="KA57" s="148"/>
      <c r="KB57" s="157"/>
      <c r="KC57" s="152"/>
      <c r="KD57" s="148"/>
      <c r="KE57" s="148"/>
      <c r="KF57" s="148"/>
      <c r="KG57" s="148"/>
      <c r="KH57" s="158"/>
      <c r="KI57" s="153"/>
      <c r="KJ57" s="148"/>
      <c r="KK57" s="148"/>
      <c r="KL57" s="157"/>
      <c r="KM57" s="152"/>
      <c r="KN57" s="148"/>
      <c r="KO57" s="148"/>
      <c r="KP57" s="148"/>
      <c r="KQ57" s="148"/>
      <c r="KR57" s="158"/>
      <c r="KS57" s="153"/>
      <c r="KT57" s="148"/>
      <c r="KU57" s="148"/>
      <c r="KV57" s="157"/>
      <c r="KW57" s="152"/>
      <c r="KX57" s="148"/>
      <c r="KY57" s="148"/>
      <c r="KZ57" s="148"/>
      <c r="LA57" s="148"/>
      <c r="LB57" s="158"/>
      <c r="LC57" s="153"/>
      <c r="LD57" s="148"/>
      <c r="LE57" s="148"/>
      <c r="LF57" s="157"/>
      <c r="LG57" s="152"/>
      <c r="LH57" s="148"/>
      <c r="LI57" s="148"/>
      <c r="LJ57" s="148"/>
      <c r="LK57" s="148"/>
      <c r="LL57" s="158"/>
      <c r="LM57" s="153"/>
      <c r="LN57" s="148"/>
      <c r="LO57" s="148"/>
      <c r="LP57" s="157"/>
      <c r="LQ57" s="152"/>
      <c r="LR57" s="148"/>
      <c r="LS57" s="148"/>
      <c r="LT57" s="148"/>
      <c r="LU57" s="148"/>
      <c r="LV57" s="158"/>
      <c r="LW57" s="153"/>
      <c r="LX57" s="148"/>
      <c r="LY57" s="148"/>
      <c r="LZ57" s="157"/>
      <c r="MA57" s="152"/>
      <c r="MB57" s="148"/>
      <c r="MC57" s="148"/>
      <c r="MD57" s="148"/>
      <c r="ME57" s="148"/>
      <c r="MF57" s="158"/>
      <c r="MG57" s="153"/>
      <c r="MH57" s="148"/>
      <c r="MI57" s="148"/>
      <c r="MJ57" s="157"/>
      <c r="MK57" s="152"/>
      <c r="ML57" s="148"/>
      <c r="MM57" s="148"/>
      <c r="MN57" s="148"/>
      <c r="MO57" s="148"/>
      <c r="MP57" s="158"/>
      <c r="MQ57" s="153"/>
      <c r="MR57" s="148"/>
      <c r="MS57" s="148"/>
      <c r="MT57" s="157"/>
      <c r="MU57" s="152"/>
      <c r="MV57" s="148"/>
      <c r="MW57" s="148"/>
      <c r="MX57" s="148"/>
      <c r="MY57" s="148"/>
      <c r="MZ57" s="158"/>
      <c r="NA57" s="153"/>
      <c r="NB57" s="148"/>
      <c r="NC57" s="148"/>
      <c r="ND57" s="157"/>
      <c r="NE57" s="152"/>
      <c r="NF57" s="148"/>
      <c r="NG57" s="148"/>
      <c r="NH57" s="148"/>
      <c r="NI57" s="148"/>
      <c r="NJ57" s="158"/>
      <c r="NK57" s="153"/>
      <c r="NL57" s="148"/>
      <c r="NM57" s="148"/>
      <c r="NN57" s="157"/>
      <c r="NO57" s="152"/>
      <c r="NP57" s="148"/>
      <c r="NQ57" s="148"/>
      <c r="NR57" s="148"/>
      <c r="NS57" s="148"/>
      <c r="NT57" s="158"/>
      <c r="NU57" s="153"/>
      <c r="NV57" s="148"/>
      <c r="NW57" s="148"/>
      <c r="NX57" s="157"/>
      <c r="NY57" s="152"/>
      <c r="NZ57" s="148"/>
      <c r="OA57" s="148"/>
      <c r="OB57" s="148"/>
      <c r="OC57" s="148"/>
      <c r="OD57" s="158"/>
      <c r="OE57" s="153"/>
      <c r="OF57" s="148"/>
      <c r="OG57" s="148"/>
      <c r="OH57" s="157"/>
      <c r="OI57" s="152"/>
      <c r="OJ57" s="148"/>
      <c r="OK57" s="148"/>
      <c r="OL57" s="148"/>
      <c r="OM57" s="148"/>
      <c r="ON57" s="158"/>
      <c r="OO57" s="153"/>
      <c r="OP57" s="148"/>
      <c r="OQ57" s="148"/>
      <c r="OR57" s="157"/>
      <c r="OS57" s="152"/>
      <c r="OT57" s="148"/>
      <c r="OU57" s="148"/>
      <c r="OV57" s="148"/>
      <c r="OW57" s="148"/>
      <c r="OX57" s="158"/>
      <c r="OY57" s="153"/>
      <c r="OZ57" s="148"/>
      <c r="PA57" s="148"/>
      <c r="PB57" s="157"/>
      <c r="PC57" s="152"/>
      <c r="PD57" s="148"/>
      <c r="PE57" s="148"/>
      <c r="PF57" s="148"/>
      <c r="PG57" s="148"/>
      <c r="PH57" s="158"/>
      <c r="PI57" s="153"/>
      <c r="PJ57" s="148"/>
      <c r="PK57" s="148"/>
      <c r="PL57" s="157"/>
      <c r="PM57" s="152"/>
      <c r="PN57" s="148"/>
      <c r="PO57" s="148"/>
      <c r="PP57" s="148"/>
      <c r="PQ57" s="148"/>
      <c r="PR57" s="158"/>
      <c r="PS57" s="153"/>
      <c r="PT57" s="148"/>
      <c r="PU57" s="148"/>
      <c r="PV57" s="157"/>
      <c r="PW57" s="152"/>
      <c r="PX57" s="148"/>
      <c r="PY57" s="148"/>
      <c r="PZ57" s="148"/>
      <c r="QA57" s="148"/>
      <c r="QB57" s="158"/>
      <c r="QC57" s="153"/>
      <c r="QD57" s="148"/>
      <c r="QE57" s="148"/>
      <c r="QF57" s="157"/>
      <c r="QG57" s="152"/>
      <c r="QH57" s="148"/>
      <c r="QI57" s="148"/>
      <c r="QJ57" s="148"/>
      <c r="QK57" s="148"/>
      <c r="QL57" s="158"/>
      <c r="QM57" s="153"/>
      <c r="QN57" s="148"/>
      <c r="QO57" s="148"/>
      <c r="QP57" s="157"/>
      <c r="QQ57" s="152"/>
      <c r="QR57" s="148"/>
      <c r="QS57" s="148"/>
      <c r="QT57" s="148"/>
      <c r="QU57" s="148"/>
      <c r="QV57" s="158"/>
      <c r="QW57" s="153"/>
    </row>
    <row r="58" spans="1:465" s="138" customFormat="1" x14ac:dyDescent="0.25">
      <c r="A58" s="141"/>
      <c r="B58" s="139">
        <f t="shared" si="37"/>
        <v>69</v>
      </c>
      <c r="C58" s="139">
        <v>0.1</v>
      </c>
      <c r="D58" s="139">
        <f t="shared" si="38"/>
        <v>4.9999999999999982</v>
      </c>
      <c r="E58" s="154">
        <v>86.2</v>
      </c>
      <c r="F58" s="151">
        <v>66</v>
      </c>
      <c r="G58" s="151">
        <f t="shared" si="39"/>
        <v>56.891999999999996</v>
      </c>
      <c r="H58" s="155">
        <v>125</v>
      </c>
      <c r="I58" s="150">
        <f t="shared" si="40"/>
        <v>2.1971454686071858</v>
      </c>
      <c r="J58" s="151">
        <f t="shared" si="44"/>
        <v>6.0339999999999998</v>
      </c>
      <c r="K58" s="151">
        <f t="shared" si="102"/>
        <v>311.08699999999999</v>
      </c>
      <c r="L58" s="151">
        <f t="shared" si="103"/>
        <v>5.7322999999999995</v>
      </c>
      <c r="M58" s="151">
        <f t="shared" si="104"/>
        <v>302.95696199999998</v>
      </c>
      <c r="N58" s="156">
        <v>1974</v>
      </c>
      <c r="O58" s="154">
        <v>86.2</v>
      </c>
      <c r="P58" s="151">
        <v>66</v>
      </c>
      <c r="Q58" s="151">
        <f t="shared" si="166"/>
        <v>56.891999999999996</v>
      </c>
      <c r="R58" s="155">
        <v>125</v>
      </c>
      <c r="S58" s="150">
        <f t="shared" si="42"/>
        <v>2.1971454686071858</v>
      </c>
      <c r="T58" s="151">
        <f t="shared" si="45"/>
        <v>6.0339999999999998</v>
      </c>
      <c r="U58" s="151">
        <f t="shared" si="105"/>
        <v>311.08699999999999</v>
      </c>
      <c r="V58" s="151">
        <f t="shared" si="106"/>
        <v>5.7322999999999995</v>
      </c>
      <c r="W58" s="151">
        <f t="shared" si="107"/>
        <v>302.95696199999998</v>
      </c>
      <c r="X58" s="156">
        <v>1974</v>
      </c>
      <c r="Y58" s="154">
        <v>84.7</v>
      </c>
      <c r="Z58" s="151">
        <v>67.3</v>
      </c>
      <c r="AA58" s="151">
        <f t="shared" si="46"/>
        <v>57.003099999999996</v>
      </c>
      <c r="AB58" s="155">
        <v>125</v>
      </c>
      <c r="AC58" s="150">
        <f t="shared" si="47"/>
        <v>2.1928631951595619</v>
      </c>
      <c r="AD58" s="151">
        <f t="shared" si="48"/>
        <v>5.9290000000000003</v>
      </c>
      <c r="AE58" s="151">
        <f t="shared" si="108"/>
        <v>307.75500000000005</v>
      </c>
      <c r="AF58" s="151">
        <f t="shared" si="109"/>
        <v>5.6325500000000002</v>
      </c>
      <c r="AG58" s="151">
        <f t="shared" si="110"/>
        <v>299.73551300000003</v>
      </c>
      <c r="AH58" s="156">
        <v>2018</v>
      </c>
      <c r="AI58" s="154">
        <v>82.7</v>
      </c>
      <c r="AJ58" s="151">
        <v>64.900000000000006</v>
      </c>
      <c r="AK58" s="151">
        <f t="shared" si="49"/>
        <v>53.672300000000007</v>
      </c>
      <c r="AL58" s="155">
        <v>125</v>
      </c>
      <c r="AM58" s="150">
        <f t="shared" si="50"/>
        <v>2.3289480793630974</v>
      </c>
      <c r="AN58" s="151">
        <f t="shared" si="51"/>
        <v>5.7890000000000006</v>
      </c>
      <c r="AO58" s="151">
        <f t="shared" si="111"/>
        <v>311.63299999999998</v>
      </c>
      <c r="AP58" s="151">
        <f t="shared" si="112"/>
        <v>5.4995500000000002</v>
      </c>
      <c r="AQ58" s="151">
        <f t="shared" si="113"/>
        <v>303.70665499999996</v>
      </c>
      <c r="AR58" s="156">
        <v>1987</v>
      </c>
      <c r="AS58" s="154">
        <v>82.9</v>
      </c>
      <c r="AT58" s="151">
        <v>64.099999999999994</v>
      </c>
      <c r="AU58" s="151">
        <f t="shared" si="52"/>
        <v>53.1389</v>
      </c>
      <c r="AV58" s="155">
        <v>125</v>
      </c>
      <c r="AW58" s="150">
        <f t="shared" si="53"/>
        <v>2.3523256973704765</v>
      </c>
      <c r="AX58" s="151">
        <f t="shared" si="54"/>
        <v>5.8030000000000008</v>
      </c>
      <c r="AY58" s="151">
        <f t="shared" si="114"/>
        <v>311.5</v>
      </c>
      <c r="AZ58" s="151">
        <f t="shared" si="115"/>
        <v>5.5128500000000003</v>
      </c>
      <c r="BA58" s="151">
        <f t="shared" si="116"/>
        <v>303.56151700000004</v>
      </c>
      <c r="BB58" s="156">
        <v>1987</v>
      </c>
      <c r="BC58" s="154">
        <v>81.5</v>
      </c>
      <c r="BD58" s="151">
        <v>64.200000762939453</v>
      </c>
      <c r="BE58" s="151">
        <f t="shared" si="55"/>
        <v>52.32300062179565</v>
      </c>
      <c r="BF58" s="155">
        <v>125</v>
      </c>
      <c r="BG58" s="150">
        <f t="shared" si="56"/>
        <v>2.3890067181645933</v>
      </c>
      <c r="BH58" s="151">
        <f t="shared" si="57"/>
        <v>5.7050000000000001</v>
      </c>
      <c r="BI58" s="151">
        <f t="shared" si="117"/>
        <v>311.01</v>
      </c>
      <c r="BJ58" s="151">
        <f t="shared" si="118"/>
        <v>5.4197499999999996</v>
      </c>
      <c r="BK58" s="151">
        <f t="shared" si="119"/>
        <v>303.19653</v>
      </c>
      <c r="BL58" s="156">
        <v>1959.9999785423279</v>
      </c>
      <c r="BM58" s="154">
        <v>80</v>
      </c>
      <c r="BN58" s="151">
        <v>65.7</v>
      </c>
      <c r="BO58" s="151">
        <f t="shared" si="58"/>
        <v>52.56</v>
      </c>
      <c r="BP58" s="155">
        <v>125</v>
      </c>
      <c r="BQ58" s="150">
        <f t="shared" si="59"/>
        <v>2.378234398782344</v>
      </c>
      <c r="BR58" s="151">
        <f t="shared" si="60"/>
        <v>5.6000000000000005</v>
      </c>
      <c r="BS58" s="151">
        <f t="shared" si="120"/>
        <v>304.99000000000007</v>
      </c>
      <c r="BT58" s="151">
        <f t="shared" si="121"/>
        <v>5.32</v>
      </c>
      <c r="BU58" s="151">
        <f t="shared" si="122"/>
        <v>297.13585999999998</v>
      </c>
      <c r="BV58" s="156">
        <v>1900</v>
      </c>
      <c r="BW58" s="154">
        <v>79.599999999999994</v>
      </c>
      <c r="BX58" s="151">
        <v>64.099999999999994</v>
      </c>
      <c r="BY58" s="151">
        <f t="shared" si="61"/>
        <v>51.023599999999988</v>
      </c>
      <c r="BZ58" s="155">
        <v>125</v>
      </c>
      <c r="CA58" s="150">
        <f t="shared" si="62"/>
        <v>2.4498467375880972</v>
      </c>
      <c r="CB58" s="151">
        <f t="shared" si="63"/>
        <v>5.5719999999999992</v>
      </c>
      <c r="CC58" s="151">
        <f t="shared" si="123"/>
        <v>307.55899999999997</v>
      </c>
      <c r="CD58" s="151">
        <f t="shared" si="124"/>
        <v>5.2933999999999992</v>
      </c>
      <c r="CE58" s="151">
        <f t="shared" si="125"/>
        <v>299.81780500000002</v>
      </c>
      <c r="CF58" s="156">
        <v>1963</v>
      </c>
      <c r="CG58" s="145">
        <v>86</v>
      </c>
      <c r="CH58" s="151">
        <f t="shared" si="165"/>
        <v>62.349999999999923</v>
      </c>
      <c r="CI58" s="151">
        <f t="shared" si="64"/>
        <v>53.620999999999931</v>
      </c>
      <c r="CJ58" s="155">
        <v>125</v>
      </c>
      <c r="CK58" s="150">
        <f t="shared" si="65"/>
        <v>2.3311762182726947</v>
      </c>
      <c r="CL58" s="151">
        <f t="shared" si="66"/>
        <v>6.02</v>
      </c>
      <c r="CM58" s="151">
        <f t="shared" si="126"/>
        <v>320.67699999999996</v>
      </c>
      <c r="CN58" s="151">
        <f t="shared" si="127"/>
        <v>5.7189999999999994</v>
      </c>
      <c r="CO58" s="151">
        <f t="shared" si="128"/>
        <v>312.5694390000001</v>
      </c>
      <c r="CP58" s="156">
        <v>1980</v>
      </c>
      <c r="CQ58" s="154">
        <v>81.5</v>
      </c>
      <c r="CR58" s="151">
        <v>65.5</v>
      </c>
      <c r="CS58" s="151">
        <f t="shared" si="67"/>
        <v>53.382499999999993</v>
      </c>
      <c r="CT58" s="155">
        <v>115</v>
      </c>
      <c r="CU58" s="150">
        <f t="shared" si="68"/>
        <v>2.1542640378401163</v>
      </c>
      <c r="CV58" s="151">
        <f t="shared" si="69"/>
        <v>5.7050000000000001</v>
      </c>
      <c r="CW58" s="151">
        <f t="shared" si="129"/>
        <v>304.23399999999998</v>
      </c>
      <c r="CX58" s="151">
        <f t="shared" si="130"/>
        <v>5.4197499999999996</v>
      </c>
      <c r="CY58" s="151">
        <f t="shared" si="131"/>
        <v>296.31526400000001</v>
      </c>
      <c r="CZ58" s="156">
        <v>1776</v>
      </c>
      <c r="DA58" s="154">
        <v>83.4</v>
      </c>
      <c r="DB58" s="151">
        <v>63.6</v>
      </c>
      <c r="DC58" s="151">
        <f t="shared" si="70"/>
        <v>53.042400000000008</v>
      </c>
      <c r="DD58" s="138">
        <v>115</v>
      </c>
      <c r="DE58" s="150">
        <f t="shared" si="167"/>
        <v>2.1680768592673028</v>
      </c>
      <c r="DF58" s="151">
        <f t="shared" si="71"/>
        <v>5.838000000000001</v>
      </c>
      <c r="DG58" s="151">
        <f t="shared" si="132"/>
        <v>307.18800000000005</v>
      </c>
      <c r="DH58" s="151">
        <f t="shared" si="133"/>
        <v>5.5461000000000009</v>
      </c>
      <c r="DI58" s="151">
        <f t="shared" si="134"/>
        <v>299.15849600000007</v>
      </c>
      <c r="DJ58" s="156">
        <v>1708</v>
      </c>
      <c r="DK58" s="154">
        <v>81.5</v>
      </c>
      <c r="DL58" s="141">
        <v>65.5</v>
      </c>
      <c r="DM58" s="151">
        <f t="shared" si="72"/>
        <v>53.382499999999993</v>
      </c>
      <c r="DN58" s="155">
        <v>115</v>
      </c>
      <c r="DO58" s="150">
        <f t="shared" si="73"/>
        <v>2.1542640378401163</v>
      </c>
      <c r="DP58" s="151">
        <f t="shared" si="74"/>
        <v>5.7050000000000001</v>
      </c>
      <c r="DQ58" s="151">
        <f t="shared" si="135"/>
        <v>304.23399999999998</v>
      </c>
      <c r="DR58" s="151">
        <f t="shared" si="136"/>
        <v>5.4197499999999996</v>
      </c>
      <c r="DS58" s="151">
        <f t="shared" si="137"/>
        <v>296.31526400000001</v>
      </c>
      <c r="DT58" s="156">
        <v>1776</v>
      </c>
      <c r="DU58" s="154">
        <v>84</v>
      </c>
      <c r="DV58" s="151">
        <v>65.400000000000006</v>
      </c>
      <c r="DW58" s="151">
        <f t="shared" si="75"/>
        <v>54.936</v>
      </c>
      <c r="DX58" s="155">
        <v>115</v>
      </c>
      <c r="DY58" s="150">
        <f t="shared" si="76"/>
        <v>2.0933449832532403</v>
      </c>
      <c r="DZ58" s="151">
        <f t="shared" si="77"/>
        <v>5.88</v>
      </c>
      <c r="EA58" s="151">
        <f t="shared" si="138"/>
        <v>317.59000000000009</v>
      </c>
      <c r="EB58" s="151">
        <f t="shared" si="139"/>
        <v>5.5859999999999994</v>
      </c>
      <c r="EC58" s="151">
        <f t="shared" si="140"/>
        <v>309.5160600000001</v>
      </c>
      <c r="ED58" s="156">
        <v>1704</v>
      </c>
      <c r="EE58" s="154">
        <v>85.7</v>
      </c>
      <c r="EF58" s="151">
        <v>65.3</v>
      </c>
      <c r="EG58" s="151">
        <f t="shared" si="78"/>
        <v>55.9621</v>
      </c>
      <c r="EH58" s="155">
        <v>115</v>
      </c>
      <c r="EI58" s="150">
        <f t="shared" si="79"/>
        <v>2.0549621976301817</v>
      </c>
      <c r="EJ58" s="151">
        <f t="shared" si="80"/>
        <v>5.9989999999999997</v>
      </c>
      <c r="EK58" s="151">
        <f t="shared" si="141"/>
        <v>320.13450000000012</v>
      </c>
      <c r="EL58" s="151">
        <f t="shared" si="142"/>
        <v>5.6990499999999997</v>
      </c>
      <c r="EM58" s="151">
        <f t="shared" si="143"/>
        <v>311.90400150000005</v>
      </c>
      <c r="EN58" s="156">
        <v>1675</v>
      </c>
      <c r="EO58" s="140">
        <v>85.9</v>
      </c>
      <c r="EP58" s="141">
        <v>64.5</v>
      </c>
      <c r="EQ58" s="151">
        <f t="shared" si="81"/>
        <v>55.405500000000004</v>
      </c>
      <c r="ER58" s="155">
        <v>115</v>
      </c>
      <c r="ES58" s="150">
        <f t="shared" si="82"/>
        <v>2.075606212379637</v>
      </c>
      <c r="ET58" s="151">
        <f t="shared" si="83"/>
        <v>6.0130000000000008</v>
      </c>
      <c r="EU58" s="151">
        <f t="shared" si="144"/>
        <v>317.56900000000002</v>
      </c>
      <c r="EV58" s="151">
        <f t="shared" si="145"/>
        <v>5.7123500000000007</v>
      </c>
      <c r="EW58" s="151">
        <f t="shared" si="146"/>
        <v>309.46460300000012</v>
      </c>
      <c r="EX58" s="156">
        <v>1721</v>
      </c>
      <c r="EY58" s="154"/>
      <c r="EZ58" s="151"/>
      <c r="FA58" s="151">
        <f t="shared" si="84"/>
        <v>0</v>
      </c>
      <c r="FB58" s="155"/>
      <c r="FC58" s="150" t="e">
        <f t="shared" si="85"/>
        <v>#DIV/0!</v>
      </c>
      <c r="FD58" s="151">
        <f t="shared" si="86"/>
        <v>0</v>
      </c>
      <c r="FE58" s="151">
        <f t="shared" si="147"/>
        <v>0</v>
      </c>
      <c r="FF58" s="151">
        <f t="shared" si="148"/>
        <v>0</v>
      </c>
      <c r="FG58" s="151">
        <f t="shared" si="149"/>
        <v>0</v>
      </c>
      <c r="FH58" s="156"/>
      <c r="FI58" s="154"/>
      <c r="FJ58" s="151"/>
      <c r="FK58" s="151">
        <f t="shared" si="87"/>
        <v>0</v>
      </c>
      <c r="FL58" s="155">
        <v>120</v>
      </c>
      <c r="FM58" s="150" t="e">
        <f t="shared" si="88"/>
        <v>#DIV/0!</v>
      </c>
      <c r="FN58" s="151">
        <f t="shared" si="89"/>
        <v>0</v>
      </c>
      <c r="FO58" s="151">
        <f t="shared" si="150"/>
        <v>0</v>
      </c>
      <c r="FP58" s="151">
        <f t="shared" si="151"/>
        <v>0</v>
      </c>
      <c r="FQ58" s="151">
        <f t="shared" si="152"/>
        <v>0</v>
      </c>
      <c r="FR58" s="156"/>
      <c r="FS58" s="154"/>
      <c r="FT58" s="151"/>
      <c r="FU58" s="151">
        <f t="shared" si="90"/>
        <v>0</v>
      </c>
      <c r="FV58" s="155"/>
      <c r="FW58" s="150" t="e">
        <f t="shared" si="91"/>
        <v>#DIV/0!</v>
      </c>
      <c r="FX58" s="151">
        <f t="shared" si="92"/>
        <v>0</v>
      </c>
      <c r="FY58" s="151">
        <f t="shared" si="153"/>
        <v>0</v>
      </c>
      <c r="FZ58" s="151">
        <f t="shared" si="154"/>
        <v>0</v>
      </c>
      <c r="GA58" s="151">
        <f t="shared" si="155"/>
        <v>0</v>
      </c>
      <c r="GB58" s="156"/>
      <c r="GC58" s="154"/>
      <c r="GD58" s="151"/>
      <c r="GE58" s="151">
        <f t="shared" si="93"/>
        <v>0</v>
      </c>
      <c r="GF58" s="155"/>
      <c r="GG58" s="150" t="e">
        <f t="shared" si="94"/>
        <v>#DIV/0!</v>
      </c>
      <c r="GH58" s="151">
        <f t="shared" si="95"/>
        <v>0</v>
      </c>
      <c r="GI58" s="151">
        <f t="shared" si="156"/>
        <v>0</v>
      </c>
      <c r="GJ58" s="151">
        <f t="shared" si="157"/>
        <v>0</v>
      </c>
      <c r="GK58" s="151">
        <f t="shared" si="158"/>
        <v>0</v>
      </c>
      <c r="GL58" s="156"/>
      <c r="GM58" s="154"/>
      <c r="GN58" s="151"/>
      <c r="GO58" s="151">
        <f t="shared" si="96"/>
        <v>0</v>
      </c>
      <c r="GP58" s="155"/>
      <c r="GQ58" s="150" t="e">
        <f t="shared" si="97"/>
        <v>#DIV/0!</v>
      </c>
      <c r="GR58" s="151">
        <f t="shared" si="98"/>
        <v>0</v>
      </c>
      <c r="GS58" s="151">
        <f t="shared" si="159"/>
        <v>0</v>
      </c>
      <c r="GT58" s="151">
        <f t="shared" si="160"/>
        <v>0</v>
      </c>
      <c r="GU58" s="151">
        <f t="shared" si="161"/>
        <v>0</v>
      </c>
      <c r="GV58" s="156"/>
      <c r="GW58" s="154"/>
      <c r="GX58" s="151"/>
      <c r="GY58" s="151">
        <f t="shared" si="99"/>
        <v>0</v>
      </c>
      <c r="GZ58" s="155"/>
      <c r="HA58" s="150" t="e">
        <f t="shared" si="100"/>
        <v>#DIV/0!</v>
      </c>
      <c r="HB58" s="151">
        <f t="shared" si="101"/>
        <v>0</v>
      </c>
      <c r="HC58" s="151">
        <f t="shared" si="162"/>
        <v>0</v>
      </c>
      <c r="HD58" s="151">
        <f t="shared" si="163"/>
        <v>0</v>
      </c>
      <c r="HE58" s="151">
        <f t="shared" si="164"/>
        <v>0</v>
      </c>
      <c r="HF58" s="156"/>
      <c r="HG58" s="154"/>
      <c r="HH58" s="151"/>
      <c r="HI58" s="151"/>
      <c r="HJ58" s="155"/>
      <c r="HK58" s="150"/>
      <c r="HL58" s="151"/>
      <c r="HM58" s="151"/>
      <c r="HN58" s="151"/>
      <c r="HO58" s="151"/>
      <c r="HP58" s="156"/>
      <c r="HQ58" s="154"/>
      <c r="HR58" s="151"/>
      <c r="HS58" s="151"/>
      <c r="HT58" s="155"/>
      <c r="HU58" s="150"/>
      <c r="HV58" s="151"/>
      <c r="HW58" s="151"/>
      <c r="HX58" s="151"/>
      <c r="HY58" s="151"/>
      <c r="HZ58" s="156"/>
      <c r="IA58" s="154"/>
      <c r="IB58" s="151"/>
      <c r="IC58" s="151"/>
      <c r="ID58" s="155"/>
      <c r="IE58" s="150"/>
      <c r="IF58" s="151"/>
      <c r="IG58" s="151"/>
      <c r="IH58" s="151"/>
      <c r="II58" s="151"/>
      <c r="IJ58" s="156"/>
      <c r="IK58" s="154"/>
      <c r="IL58" s="151"/>
      <c r="IM58" s="151"/>
      <c r="IN58" s="155"/>
      <c r="IO58" s="150"/>
      <c r="IP58" s="151"/>
      <c r="IQ58" s="151"/>
      <c r="IR58" s="151"/>
      <c r="IS58" s="151"/>
      <c r="IT58" s="156"/>
      <c r="IU58" s="154"/>
      <c r="IV58" s="151"/>
      <c r="IW58" s="151"/>
      <c r="IX58" s="155"/>
      <c r="IY58" s="150"/>
      <c r="IZ58" s="151"/>
      <c r="JA58" s="151"/>
      <c r="JB58" s="151"/>
      <c r="JC58" s="151"/>
      <c r="JD58" s="156"/>
      <c r="JE58" s="154"/>
      <c r="JF58" s="151"/>
      <c r="JG58" s="151"/>
      <c r="JH58" s="155"/>
      <c r="JI58" s="150"/>
      <c r="JJ58" s="151"/>
      <c r="JK58" s="151"/>
      <c r="JL58" s="151"/>
      <c r="JM58" s="151"/>
      <c r="JN58" s="156"/>
      <c r="JO58" s="154"/>
      <c r="JP58" s="151"/>
      <c r="JQ58" s="151"/>
      <c r="JR58" s="155"/>
      <c r="JS58" s="150"/>
      <c r="JT58" s="151"/>
      <c r="JU58" s="151"/>
      <c r="JV58" s="151"/>
      <c r="JW58" s="151"/>
      <c r="JX58" s="156"/>
      <c r="JY58" s="154"/>
      <c r="JZ58" s="151"/>
      <c r="KA58" s="151"/>
      <c r="KB58" s="155"/>
      <c r="KC58" s="150"/>
      <c r="KD58" s="151"/>
      <c r="KE58" s="151"/>
      <c r="KF58" s="151"/>
      <c r="KG58" s="151"/>
      <c r="KH58" s="156"/>
      <c r="KI58" s="154"/>
      <c r="KJ58" s="151"/>
      <c r="KK58" s="151"/>
      <c r="KL58" s="155"/>
      <c r="KM58" s="150"/>
      <c r="KN58" s="151"/>
      <c r="KO58" s="151"/>
      <c r="KP58" s="151"/>
      <c r="KQ58" s="151"/>
      <c r="KR58" s="156"/>
      <c r="KS58" s="154"/>
      <c r="KT58" s="151"/>
      <c r="KU58" s="151"/>
      <c r="KV58" s="155"/>
      <c r="KW58" s="150"/>
      <c r="KX58" s="151"/>
      <c r="KY58" s="151"/>
      <c r="KZ58" s="151"/>
      <c r="LA58" s="151"/>
      <c r="LB58" s="156"/>
      <c r="LC58" s="154"/>
      <c r="LD58" s="151"/>
      <c r="LE58" s="151"/>
      <c r="LF58" s="155"/>
      <c r="LG58" s="150"/>
      <c r="LH58" s="151"/>
      <c r="LI58" s="151"/>
      <c r="LJ58" s="151"/>
      <c r="LK58" s="151"/>
      <c r="LL58" s="156"/>
      <c r="LM58" s="154"/>
      <c r="LN58" s="151"/>
      <c r="LO58" s="151"/>
      <c r="LP58" s="155"/>
      <c r="LQ58" s="150"/>
      <c r="LR58" s="151"/>
      <c r="LS58" s="151"/>
      <c r="LT58" s="151"/>
      <c r="LU58" s="151"/>
      <c r="LV58" s="156"/>
      <c r="LW58" s="154"/>
      <c r="LX58" s="151"/>
      <c r="LY58" s="151"/>
      <c r="LZ58" s="155"/>
      <c r="MA58" s="150"/>
      <c r="MB58" s="151"/>
      <c r="MC58" s="151"/>
      <c r="MD58" s="151"/>
      <c r="ME58" s="151"/>
      <c r="MF58" s="156"/>
      <c r="MG58" s="154"/>
      <c r="MH58" s="151"/>
      <c r="MI58" s="151"/>
      <c r="MJ58" s="155"/>
      <c r="MK58" s="150"/>
      <c r="ML58" s="151"/>
      <c r="MM58" s="151"/>
      <c r="MN58" s="151"/>
      <c r="MO58" s="151"/>
      <c r="MP58" s="156"/>
      <c r="MQ58" s="154"/>
      <c r="MR58" s="151"/>
      <c r="MS58" s="151"/>
      <c r="MT58" s="155"/>
      <c r="MU58" s="150"/>
      <c r="MV58" s="151"/>
      <c r="MW58" s="151"/>
      <c r="MX58" s="151"/>
      <c r="MY58" s="151"/>
      <c r="MZ58" s="156"/>
      <c r="NA58" s="154"/>
      <c r="NB58" s="151"/>
      <c r="NC58" s="151"/>
      <c r="ND58" s="155"/>
      <c r="NE58" s="150"/>
      <c r="NF58" s="151"/>
      <c r="NG58" s="151"/>
      <c r="NH58" s="151"/>
      <c r="NI58" s="151"/>
      <c r="NJ58" s="156"/>
      <c r="NK58" s="154"/>
      <c r="NL58" s="151"/>
      <c r="NM58" s="151"/>
      <c r="NN58" s="155"/>
      <c r="NO58" s="150"/>
      <c r="NP58" s="151"/>
      <c r="NQ58" s="151"/>
      <c r="NR58" s="151"/>
      <c r="NS58" s="151"/>
      <c r="NT58" s="156"/>
      <c r="NU58" s="154"/>
      <c r="NV58" s="151"/>
      <c r="NW58" s="151"/>
      <c r="NX58" s="155"/>
      <c r="NY58" s="150"/>
      <c r="NZ58" s="151"/>
      <c r="OA58" s="151"/>
      <c r="OB58" s="151"/>
      <c r="OC58" s="151"/>
      <c r="OD58" s="156"/>
      <c r="OE58" s="154"/>
      <c r="OF58" s="151"/>
      <c r="OG58" s="151"/>
      <c r="OH58" s="155"/>
      <c r="OI58" s="150"/>
      <c r="OJ58" s="151"/>
      <c r="OK58" s="151"/>
      <c r="OL58" s="151"/>
      <c r="OM58" s="151"/>
      <c r="ON58" s="156"/>
      <c r="OO58" s="154"/>
      <c r="OP58" s="151"/>
      <c r="OQ58" s="151"/>
      <c r="OR58" s="155"/>
      <c r="OS58" s="150"/>
      <c r="OT58" s="151"/>
      <c r="OU58" s="151"/>
      <c r="OV58" s="151"/>
      <c r="OW58" s="151"/>
      <c r="OX58" s="156"/>
      <c r="OY58" s="154"/>
      <c r="OZ58" s="151"/>
      <c r="PA58" s="151"/>
      <c r="PB58" s="155"/>
      <c r="PC58" s="150"/>
      <c r="PD58" s="151"/>
      <c r="PE58" s="151"/>
      <c r="PF58" s="151"/>
      <c r="PG58" s="151"/>
      <c r="PH58" s="156"/>
      <c r="PI58" s="154"/>
      <c r="PJ58" s="151"/>
      <c r="PK58" s="151"/>
      <c r="PL58" s="155"/>
      <c r="PM58" s="150"/>
      <c r="PN58" s="151"/>
      <c r="PO58" s="151"/>
      <c r="PP58" s="151"/>
      <c r="PQ58" s="151"/>
      <c r="PR58" s="156"/>
      <c r="PS58" s="154"/>
      <c r="PT58" s="151"/>
      <c r="PU58" s="151"/>
      <c r="PV58" s="155"/>
      <c r="PW58" s="150"/>
      <c r="PX58" s="151"/>
      <c r="PY58" s="151"/>
      <c r="PZ58" s="151"/>
      <c r="QA58" s="151"/>
      <c r="QB58" s="156"/>
      <c r="QC58" s="154"/>
      <c r="QD58" s="151"/>
      <c r="QE58" s="151"/>
      <c r="QF58" s="155"/>
      <c r="QG58" s="150"/>
      <c r="QH58" s="151"/>
      <c r="QI58" s="151"/>
      <c r="QJ58" s="151"/>
      <c r="QK58" s="151"/>
      <c r="QL58" s="156"/>
      <c r="QM58" s="154"/>
      <c r="QN58" s="151"/>
      <c r="QO58" s="151"/>
      <c r="QP58" s="155"/>
      <c r="QQ58" s="150"/>
      <c r="QR58" s="151"/>
      <c r="QS58" s="151"/>
      <c r="QT58" s="151"/>
      <c r="QU58" s="151"/>
      <c r="QV58" s="156"/>
      <c r="QW58" s="154"/>
    </row>
    <row r="59" spans="1:465" s="134" customFormat="1" x14ac:dyDescent="0.25">
      <c r="A59" s="146"/>
      <c r="B59" s="144">
        <f t="shared" si="37"/>
        <v>70</v>
      </c>
      <c r="C59" s="144">
        <v>0.1</v>
      </c>
      <c r="D59" s="144">
        <f t="shared" si="38"/>
        <v>5.0999999999999979</v>
      </c>
      <c r="E59" s="153">
        <v>85.8</v>
      </c>
      <c r="F59" s="148">
        <v>66.099999999999994</v>
      </c>
      <c r="G59" s="148">
        <f t="shared" si="39"/>
        <v>56.713799999999992</v>
      </c>
      <c r="H59" s="157">
        <v>125</v>
      </c>
      <c r="I59" s="152">
        <f t="shared" si="40"/>
        <v>2.2040491026875295</v>
      </c>
      <c r="J59" s="148">
        <f t="shared" si="44"/>
        <v>6.0060000000000002</v>
      </c>
      <c r="K59" s="148">
        <f t="shared" si="102"/>
        <v>317.09299999999996</v>
      </c>
      <c r="L59" s="148">
        <f t="shared" si="103"/>
        <v>5.6996940000000009</v>
      </c>
      <c r="M59" s="148">
        <f t="shared" si="104"/>
        <v>308.656656</v>
      </c>
      <c r="N59" s="158">
        <v>1976</v>
      </c>
      <c r="O59" s="153">
        <v>85.8</v>
      </c>
      <c r="P59" s="148">
        <v>66.099999999999994</v>
      </c>
      <c r="Q59" s="148">
        <f t="shared" si="166"/>
        <v>56.713799999999992</v>
      </c>
      <c r="R59" s="157">
        <v>125</v>
      </c>
      <c r="S59" s="152">
        <f t="shared" si="42"/>
        <v>2.2040491026875295</v>
      </c>
      <c r="T59" s="148">
        <f t="shared" si="45"/>
        <v>6.0060000000000002</v>
      </c>
      <c r="U59" s="148">
        <f t="shared" si="105"/>
        <v>317.09299999999996</v>
      </c>
      <c r="V59" s="148">
        <f t="shared" si="106"/>
        <v>5.6996940000000009</v>
      </c>
      <c r="W59" s="148">
        <f t="shared" si="107"/>
        <v>308.656656</v>
      </c>
      <c r="X59" s="158">
        <v>1976</v>
      </c>
      <c r="Y59" s="153">
        <v>84.2</v>
      </c>
      <c r="Z59" s="148">
        <v>67.400000000000006</v>
      </c>
      <c r="AA59" s="148">
        <f t="shared" si="46"/>
        <v>56.750800000000012</v>
      </c>
      <c r="AB59" s="157">
        <v>125</v>
      </c>
      <c r="AC59" s="152">
        <f t="shared" si="47"/>
        <v>2.2026121217674461</v>
      </c>
      <c r="AD59" s="148">
        <f t="shared" si="48"/>
        <v>5.8940000000000001</v>
      </c>
      <c r="AE59" s="148">
        <f t="shared" si="108"/>
        <v>313.64900000000006</v>
      </c>
      <c r="AF59" s="148">
        <f t="shared" si="109"/>
        <v>5.5934060000000008</v>
      </c>
      <c r="AG59" s="148">
        <f t="shared" si="110"/>
        <v>305.32891900000004</v>
      </c>
      <c r="AH59" s="158">
        <v>2020</v>
      </c>
      <c r="AI59" s="153">
        <v>82.3</v>
      </c>
      <c r="AJ59" s="148">
        <v>65</v>
      </c>
      <c r="AK59" s="148">
        <f t="shared" si="49"/>
        <v>53.494999999999997</v>
      </c>
      <c r="AL59" s="157">
        <v>125</v>
      </c>
      <c r="AM59" s="152">
        <f t="shared" si="50"/>
        <v>2.3366669782222638</v>
      </c>
      <c r="AN59" s="148">
        <f t="shared" si="51"/>
        <v>5.7609999999999992</v>
      </c>
      <c r="AO59" s="148">
        <f t="shared" si="111"/>
        <v>317.39400000000001</v>
      </c>
      <c r="AP59" s="148">
        <f t="shared" si="112"/>
        <v>5.4671889999999994</v>
      </c>
      <c r="AQ59" s="148">
        <f t="shared" si="113"/>
        <v>309.17384399999997</v>
      </c>
      <c r="AR59" s="158">
        <v>1988</v>
      </c>
      <c r="AS59" s="153">
        <v>82.5</v>
      </c>
      <c r="AT59" s="148">
        <v>64.2</v>
      </c>
      <c r="AU59" s="148">
        <f t="shared" si="52"/>
        <v>52.964999999999996</v>
      </c>
      <c r="AV59" s="157">
        <v>125</v>
      </c>
      <c r="AW59" s="152">
        <f t="shared" si="53"/>
        <v>2.3600490890210519</v>
      </c>
      <c r="AX59" s="148">
        <f t="shared" si="54"/>
        <v>5.7749999999999995</v>
      </c>
      <c r="AY59" s="148">
        <f t="shared" si="114"/>
        <v>317.27499999999998</v>
      </c>
      <c r="AZ59" s="148">
        <f t="shared" si="115"/>
        <v>5.4804750000000002</v>
      </c>
      <c r="BA59" s="148">
        <f t="shared" si="116"/>
        <v>309.04199200000005</v>
      </c>
      <c r="BB59" s="158">
        <v>1988</v>
      </c>
      <c r="BC59" s="153">
        <v>81</v>
      </c>
      <c r="BD59" s="148">
        <v>64.200000762939453</v>
      </c>
      <c r="BE59" s="148">
        <f t="shared" si="55"/>
        <v>52.002000617980961</v>
      </c>
      <c r="BF59" s="157">
        <v>125</v>
      </c>
      <c r="BG59" s="152">
        <f t="shared" si="56"/>
        <v>2.4037536732149918</v>
      </c>
      <c r="BH59" s="148">
        <f t="shared" si="57"/>
        <v>5.67</v>
      </c>
      <c r="BI59" s="148">
        <f t="shared" si="117"/>
        <v>316.68</v>
      </c>
      <c r="BJ59" s="148">
        <f t="shared" si="118"/>
        <v>5.3808300000000004</v>
      </c>
      <c r="BK59" s="148">
        <f t="shared" si="119"/>
        <v>308.57736</v>
      </c>
      <c r="BL59" s="158">
        <v>1969.9999690055847</v>
      </c>
      <c r="BM59" s="153">
        <v>80</v>
      </c>
      <c r="BN59" s="148">
        <v>65.7</v>
      </c>
      <c r="BO59" s="148">
        <f t="shared" si="58"/>
        <v>52.56</v>
      </c>
      <c r="BP59" s="157">
        <v>125</v>
      </c>
      <c r="BQ59" s="152">
        <f t="shared" si="59"/>
        <v>2.378234398782344</v>
      </c>
      <c r="BR59" s="148">
        <f t="shared" si="60"/>
        <v>5.6000000000000005</v>
      </c>
      <c r="BS59" s="148">
        <f t="shared" si="120"/>
        <v>310.59000000000009</v>
      </c>
      <c r="BT59" s="148">
        <f t="shared" si="121"/>
        <v>5.3144000000000009</v>
      </c>
      <c r="BU59" s="148">
        <f t="shared" si="122"/>
        <v>302.45025999999996</v>
      </c>
      <c r="BV59" s="158">
        <v>1900</v>
      </c>
      <c r="BW59" s="153">
        <v>79.099999999999994</v>
      </c>
      <c r="BX59" s="148">
        <v>64.099999999999994</v>
      </c>
      <c r="BY59" s="148">
        <f t="shared" si="61"/>
        <v>50.703099999999992</v>
      </c>
      <c r="BZ59" s="157">
        <v>125</v>
      </c>
      <c r="CA59" s="152">
        <f t="shared" si="62"/>
        <v>2.4653324944628636</v>
      </c>
      <c r="CB59" s="148">
        <f t="shared" si="63"/>
        <v>5.536999999999999</v>
      </c>
      <c r="CC59" s="148">
        <f t="shared" si="123"/>
        <v>313.09599999999995</v>
      </c>
      <c r="CD59" s="148">
        <f t="shared" si="124"/>
        <v>5.2546129999999991</v>
      </c>
      <c r="CE59" s="148">
        <f t="shared" si="125"/>
        <v>305.07241800000003</v>
      </c>
      <c r="CF59" s="158">
        <v>1964</v>
      </c>
      <c r="CG59" s="145">
        <v>85.6</v>
      </c>
      <c r="CH59" s="148">
        <f t="shared" si="165"/>
        <v>62.39999999999992</v>
      </c>
      <c r="CI59" s="148">
        <f t="shared" si="64"/>
        <v>53.414399999999929</v>
      </c>
      <c r="CJ59" s="157">
        <v>125</v>
      </c>
      <c r="CK59" s="152">
        <f t="shared" si="65"/>
        <v>2.3401929067816951</v>
      </c>
      <c r="CL59" s="148">
        <f t="shared" si="66"/>
        <v>5.992</v>
      </c>
      <c r="CM59" s="148">
        <f t="shared" si="126"/>
        <v>326.66899999999998</v>
      </c>
      <c r="CN59" s="148">
        <f t="shared" si="127"/>
        <v>5.6864080000000001</v>
      </c>
      <c r="CO59" s="148">
        <f t="shared" si="128"/>
        <v>318.25584700000013</v>
      </c>
      <c r="CP59" s="158">
        <v>1985</v>
      </c>
      <c r="CQ59" s="153">
        <v>80.8</v>
      </c>
      <c r="CR59" s="148">
        <v>65.599999999999994</v>
      </c>
      <c r="CS59" s="148">
        <f t="shared" si="67"/>
        <v>53.004799999999989</v>
      </c>
      <c r="CT59" s="157">
        <v>115</v>
      </c>
      <c r="CU59" s="152">
        <f t="shared" si="68"/>
        <v>2.1696148273363924</v>
      </c>
      <c r="CV59" s="148">
        <f t="shared" si="69"/>
        <v>5.6559999999999997</v>
      </c>
      <c r="CW59" s="148">
        <f t="shared" si="129"/>
        <v>309.89</v>
      </c>
      <c r="CX59" s="148">
        <f t="shared" si="130"/>
        <v>5.3675439999999996</v>
      </c>
      <c r="CY59" s="148">
        <f t="shared" si="131"/>
        <v>301.68280800000002</v>
      </c>
      <c r="CZ59" s="158">
        <v>1778</v>
      </c>
      <c r="DA59" s="153">
        <v>82.7</v>
      </c>
      <c r="DB59" s="148">
        <v>63.6</v>
      </c>
      <c r="DC59" s="148">
        <f t="shared" si="70"/>
        <v>52.597200000000008</v>
      </c>
      <c r="DD59" s="134">
        <v>115</v>
      </c>
      <c r="DE59" s="152">
        <f t="shared" si="167"/>
        <v>2.1864281748838339</v>
      </c>
      <c r="DF59" s="148">
        <f t="shared" si="71"/>
        <v>5.7890000000000006</v>
      </c>
      <c r="DG59" s="148">
        <f t="shared" si="132"/>
        <v>312.97700000000003</v>
      </c>
      <c r="DH59" s="148">
        <f t="shared" si="133"/>
        <v>5.493761000000001</v>
      </c>
      <c r="DI59" s="148">
        <f t="shared" si="134"/>
        <v>304.65225700000008</v>
      </c>
      <c r="DJ59" s="158">
        <v>1709</v>
      </c>
      <c r="DK59" s="153">
        <v>80.8</v>
      </c>
      <c r="DL59" s="146">
        <v>65.599999999999994</v>
      </c>
      <c r="DM59" s="148">
        <f t="shared" si="72"/>
        <v>53.004799999999989</v>
      </c>
      <c r="DN59" s="157">
        <v>115</v>
      </c>
      <c r="DO59" s="152">
        <f t="shared" si="73"/>
        <v>2.1696148273363924</v>
      </c>
      <c r="DP59" s="148">
        <f t="shared" si="74"/>
        <v>5.6559999999999997</v>
      </c>
      <c r="DQ59" s="148">
        <f t="shared" si="135"/>
        <v>309.89</v>
      </c>
      <c r="DR59" s="148">
        <f t="shared" si="136"/>
        <v>5.3675439999999996</v>
      </c>
      <c r="DS59" s="148">
        <f t="shared" si="137"/>
        <v>301.68280800000002</v>
      </c>
      <c r="DT59" s="158">
        <v>1778</v>
      </c>
      <c r="DU59" s="153">
        <v>83</v>
      </c>
      <c r="DV59" s="148">
        <v>65.5</v>
      </c>
      <c r="DW59" s="148">
        <f t="shared" si="75"/>
        <v>54.364999999999995</v>
      </c>
      <c r="DX59" s="157">
        <v>115</v>
      </c>
      <c r="DY59" s="152">
        <f t="shared" si="76"/>
        <v>2.1153315552285479</v>
      </c>
      <c r="DZ59" s="148">
        <f t="shared" si="77"/>
        <v>5.81</v>
      </c>
      <c r="EA59" s="148">
        <f t="shared" si="138"/>
        <v>323.40000000000009</v>
      </c>
      <c r="EB59" s="148">
        <f t="shared" si="139"/>
        <v>5.5136900000000004</v>
      </c>
      <c r="EC59" s="148">
        <f t="shared" si="140"/>
        <v>315.02975000000009</v>
      </c>
      <c r="ED59" s="158">
        <v>1705</v>
      </c>
      <c r="EE59" s="153">
        <v>85.5</v>
      </c>
      <c r="EF59" s="148">
        <v>65.3</v>
      </c>
      <c r="EG59" s="148">
        <f t="shared" si="78"/>
        <v>55.831499999999998</v>
      </c>
      <c r="EH59" s="157">
        <v>115</v>
      </c>
      <c r="EI59" s="152">
        <f t="shared" si="79"/>
        <v>2.0597691267474456</v>
      </c>
      <c r="EJ59" s="148">
        <f t="shared" si="80"/>
        <v>5.9849999999999994</v>
      </c>
      <c r="EK59" s="148">
        <f t="shared" si="141"/>
        <v>326.11950000000013</v>
      </c>
      <c r="EL59" s="148">
        <f t="shared" si="142"/>
        <v>5.6797649999999997</v>
      </c>
      <c r="EM59" s="148">
        <f t="shared" si="143"/>
        <v>317.58376650000002</v>
      </c>
      <c r="EN59" s="158">
        <v>1680.0000000000002</v>
      </c>
      <c r="EO59" s="145">
        <v>85.5</v>
      </c>
      <c r="EP59" s="146">
        <v>64.599999999999994</v>
      </c>
      <c r="EQ59" s="148">
        <f t="shared" si="81"/>
        <v>55.232999999999997</v>
      </c>
      <c r="ER59" s="157">
        <v>115</v>
      </c>
      <c r="ES59" s="152">
        <f t="shared" si="82"/>
        <v>2.0820886064490431</v>
      </c>
      <c r="ET59" s="148">
        <f t="shared" si="83"/>
        <v>5.9849999999999994</v>
      </c>
      <c r="EU59" s="148">
        <f t="shared" si="144"/>
        <v>323.55400000000003</v>
      </c>
      <c r="EV59" s="148">
        <f t="shared" si="145"/>
        <v>5.6797649999999997</v>
      </c>
      <c r="EW59" s="148">
        <f t="shared" si="146"/>
        <v>315.1443680000001</v>
      </c>
      <c r="EX59" s="158">
        <v>1721</v>
      </c>
      <c r="EY59" s="153"/>
      <c r="EZ59" s="148"/>
      <c r="FA59" s="148">
        <f t="shared" si="84"/>
        <v>0</v>
      </c>
      <c r="FB59" s="157"/>
      <c r="FC59" s="152" t="e">
        <f t="shared" si="85"/>
        <v>#DIV/0!</v>
      </c>
      <c r="FD59" s="148">
        <f t="shared" si="86"/>
        <v>0</v>
      </c>
      <c r="FE59" s="148">
        <f t="shared" si="147"/>
        <v>0</v>
      </c>
      <c r="FF59" s="148">
        <f t="shared" si="148"/>
        <v>0</v>
      </c>
      <c r="FG59" s="148">
        <f t="shared" si="149"/>
        <v>0</v>
      </c>
      <c r="FH59" s="158"/>
      <c r="FI59" s="153"/>
      <c r="FJ59" s="148"/>
      <c r="FK59" s="148">
        <f t="shared" si="87"/>
        <v>0</v>
      </c>
      <c r="FL59" s="157">
        <v>120</v>
      </c>
      <c r="FM59" s="152" t="e">
        <f t="shared" si="88"/>
        <v>#DIV/0!</v>
      </c>
      <c r="FN59" s="148">
        <f t="shared" si="89"/>
        <v>0</v>
      </c>
      <c r="FO59" s="148">
        <f t="shared" si="150"/>
        <v>0</v>
      </c>
      <c r="FP59" s="148">
        <f t="shared" si="151"/>
        <v>0</v>
      </c>
      <c r="FQ59" s="148">
        <f t="shared" si="152"/>
        <v>0</v>
      </c>
      <c r="FR59" s="158"/>
      <c r="FS59" s="153"/>
      <c r="FT59" s="148"/>
      <c r="FU59" s="148">
        <f t="shared" si="90"/>
        <v>0</v>
      </c>
      <c r="FV59" s="157"/>
      <c r="FW59" s="152" t="e">
        <f t="shared" si="91"/>
        <v>#DIV/0!</v>
      </c>
      <c r="FX59" s="148">
        <f t="shared" si="92"/>
        <v>0</v>
      </c>
      <c r="FY59" s="148">
        <f t="shared" si="153"/>
        <v>0</v>
      </c>
      <c r="FZ59" s="148">
        <f t="shared" si="154"/>
        <v>0</v>
      </c>
      <c r="GA59" s="148">
        <f t="shared" si="155"/>
        <v>0</v>
      </c>
      <c r="GB59" s="158"/>
      <c r="GC59" s="153"/>
      <c r="GD59" s="148"/>
      <c r="GE59" s="148">
        <f t="shared" si="93"/>
        <v>0</v>
      </c>
      <c r="GF59" s="157"/>
      <c r="GG59" s="152" t="e">
        <f t="shared" si="94"/>
        <v>#DIV/0!</v>
      </c>
      <c r="GH59" s="148">
        <f t="shared" si="95"/>
        <v>0</v>
      </c>
      <c r="GI59" s="148">
        <f t="shared" si="156"/>
        <v>0</v>
      </c>
      <c r="GJ59" s="148">
        <f t="shared" si="157"/>
        <v>0</v>
      </c>
      <c r="GK59" s="148">
        <f t="shared" si="158"/>
        <v>0</v>
      </c>
      <c r="GL59" s="158"/>
      <c r="GM59" s="153"/>
      <c r="GN59" s="148"/>
      <c r="GO59" s="148">
        <f t="shared" si="96"/>
        <v>0</v>
      </c>
      <c r="GP59" s="157"/>
      <c r="GQ59" s="152" t="e">
        <f t="shared" si="97"/>
        <v>#DIV/0!</v>
      </c>
      <c r="GR59" s="148">
        <f t="shared" si="98"/>
        <v>0</v>
      </c>
      <c r="GS59" s="148">
        <f t="shared" si="159"/>
        <v>0</v>
      </c>
      <c r="GT59" s="148">
        <f t="shared" si="160"/>
        <v>0</v>
      </c>
      <c r="GU59" s="148">
        <f t="shared" si="161"/>
        <v>0</v>
      </c>
      <c r="GV59" s="158"/>
      <c r="GW59" s="153"/>
      <c r="GX59" s="148"/>
      <c r="GY59" s="148">
        <f t="shared" si="99"/>
        <v>0</v>
      </c>
      <c r="GZ59" s="157"/>
      <c r="HA59" s="152" t="e">
        <f t="shared" si="100"/>
        <v>#DIV/0!</v>
      </c>
      <c r="HB59" s="148">
        <f t="shared" si="101"/>
        <v>0</v>
      </c>
      <c r="HC59" s="148">
        <f t="shared" si="162"/>
        <v>0</v>
      </c>
      <c r="HD59" s="148">
        <f t="shared" si="163"/>
        <v>0</v>
      </c>
      <c r="HE59" s="148">
        <f t="shared" si="164"/>
        <v>0</v>
      </c>
      <c r="HF59" s="158"/>
      <c r="HG59" s="153"/>
      <c r="HH59" s="148"/>
      <c r="HI59" s="148"/>
      <c r="HJ59" s="157"/>
      <c r="HK59" s="152"/>
      <c r="HL59" s="148"/>
      <c r="HM59" s="148"/>
      <c r="HN59" s="148"/>
      <c r="HO59" s="148"/>
      <c r="HP59" s="158"/>
      <c r="HQ59" s="153"/>
      <c r="HR59" s="148"/>
      <c r="HS59" s="148"/>
      <c r="HT59" s="157"/>
      <c r="HU59" s="152"/>
      <c r="HV59" s="148"/>
      <c r="HW59" s="148"/>
      <c r="HX59" s="148"/>
      <c r="HY59" s="148"/>
      <c r="HZ59" s="158"/>
      <c r="IA59" s="153"/>
      <c r="IB59" s="148"/>
      <c r="IC59" s="148"/>
      <c r="ID59" s="157"/>
      <c r="IE59" s="152"/>
      <c r="IF59" s="148"/>
      <c r="IG59" s="148"/>
      <c r="IH59" s="148"/>
      <c r="II59" s="148"/>
      <c r="IJ59" s="158"/>
      <c r="IK59" s="153"/>
      <c r="IL59" s="148"/>
      <c r="IM59" s="148"/>
      <c r="IN59" s="157"/>
      <c r="IO59" s="152"/>
      <c r="IP59" s="148"/>
      <c r="IQ59" s="148"/>
      <c r="IR59" s="148"/>
      <c r="IS59" s="148"/>
      <c r="IT59" s="158"/>
      <c r="IU59" s="153"/>
      <c r="IV59" s="148"/>
      <c r="IW59" s="148"/>
      <c r="IX59" s="157"/>
      <c r="IY59" s="152"/>
      <c r="IZ59" s="148"/>
      <c r="JA59" s="148"/>
      <c r="JB59" s="148"/>
      <c r="JC59" s="148"/>
      <c r="JD59" s="158"/>
      <c r="JE59" s="153"/>
      <c r="JF59" s="148"/>
      <c r="JG59" s="148"/>
      <c r="JH59" s="157"/>
      <c r="JI59" s="152"/>
      <c r="JJ59" s="148"/>
      <c r="JK59" s="148"/>
      <c r="JL59" s="148"/>
      <c r="JM59" s="148"/>
      <c r="JN59" s="158"/>
      <c r="JO59" s="153"/>
      <c r="JP59" s="148"/>
      <c r="JQ59" s="148"/>
      <c r="JR59" s="157"/>
      <c r="JS59" s="152"/>
      <c r="JT59" s="148"/>
      <c r="JU59" s="148"/>
      <c r="JV59" s="148"/>
      <c r="JW59" s="148"/>
      <c r="JX59" s="158"/>
      <c r="JY59" s="153"/>
      <c r="JZ59" s="148"/>
      <c r="KA59" s="148"/>
      <c r="KB59" s="157"/>
      <c r="KC59" s="152"/>
      <c r="KD59" s="148"/>
      <c r="KE59" s="148"/>
      <c r="KF59" s="148"/>
      <c r="KG59" s="148"/>
      <c r="KH59" s="158"/>
      <c r="KI59" s="153"/>
      <c r="KJ59" s="148"/>
      <c r="KK59" s="148"/>
      <c r="KL59" s="157"/>
      <c r="KM59" s="152"/>
      <c r="KN59" s="148"/>
      <c r="KO59" s="148"/>
      <c r="KP59" s="148"/>
      <c r="KQ59" s="148"/>
      <c r="KR59" s="158"/>
      <c r="KS59" s="153"/>
      <c r="KT59" s="148"/>
      <c r="KU59" s="148"/>
      <c r="KV59" s="157"/>
      <c r="KW59" s="152"/>
      <c r="KX59" s="148"/>
      <c r="KY59" s="148"/>
      <c r="KZ59" s="148"/>
      <c r="LA59" s="148"/>
      <c r="LB59" s="158"/>
      <c r="LC59" s="153"/>
      <c r="LD59" s="148"/>
      <c r="LE59" s="148"/>
      <c r="LF59" s="157"/>
      <c r="LG59" s="152"/>
      <c r="LH59" s="148"/>
      <c r="LI59" s="148"/>
      <c r="LJ59" s="148"/>
      <c r="LK59" s="148"/>
      <c r="LL59" s="158"/>
      <c r="LM59" s="153"/>
      <c r="LN59" s="148"/>
      <c r="LO59" s="148"/>
      <c r="LP59" s="157"/>
      <c r="LQ59" s="152"/>
      <c r="LR59" s="148"/>
      <c r="LS59" s="148"/>
      <c r="LT59" s="148"/>
      <c r="LU59" s="148"/>
      <c r="LV59" s="158"/>
      <c r="LW59" s="153"/>
      <c r="LX59" s="148"/>
      <c r="LY59" s="148"/>
      <c r="LZ59" s="157"/>
      <c r="MA59" s="152"/>
      <c r="MB59" s="148"/>
      <c r="MC59" s="148"/>
      <c r="MD59" s="148"/>
      <c r="ME59" s="148"/>
      <c r="MF59" s="158"/>
      <c r="MG59" s="153"/>
      <c r="MH59" s="148"/>
      <c r="MI59" s="148"/>
      <c r="MJ59" s="157"/>
      <c r="MK59" s="152"/>
      <c r="ML59" s="148"/>
      <c r="MM59" s="148"/>
      <c r="MN59" s="148"/>
      <c r="MO59" s="148"/>
      <c r="MP59" s="158"/>
      <c r="MQ59" s="153"/>
      <c r="MR59" s="148"/>
      <c r="MS59" s="148"/>
      <c r="MT59" s="157"/>
      <c r="MU59" s="152"/>
      <c r="MV59" s="148"/>
      <c r="MW59" s="148"/>
      <c r="MX59" s="148"/>
      <c r="MY59" s="148"/>
      <c r="MZ59" s="158"/>
      <c r="NA59" s="153"/>
      <c r="NB59" s="148"/>
      <c r="NC59" s="148"/>
      <c r="ND59" s="157"/>
      <c r="NE59" s="152"/>
      <c r="NF59" s="148"/>
      <c r="NG59" s="148"/>
      <c r="NH59" s="148"/>
      <c r="NI59" s="148"/>
      <c r="NJ59" s="158"/>
      <c r="NK59" s="153"/>
      <c r="NL59" s="148"/>
      <c r="NM59" s="148"/>
      <c r="NN59" s="157"/>
      <c r="NO59" s="152"/>
      <c r="NP59" s="148"/>
      <c r="NQ59" s="148"/>
      <c r="NR59" s="148"/>
      <c r="NS59" s="148"/>
      <c r="NT59" s="158"/>
      <c r="NU59" s="153"/>
      <c r="NV59" s="148"/>
      <c r="NW59" s="148"/>
      <c r="NX59" s="157"/>
      <c r="NY59" s="152"/>
      <c r="NZ59" s="148"/>
      <c r="OA59" s="148"/>
      <c r="OB59" s="148"/>
      <c r="OC59" s="148"/>
      <c r="OD59" s="158"/>
      <c r="OE59" s="153"/>
      <c r="OF59" s="148"/>
      <c r="OG59" s="148"/>
      <c r="OH59" s="157"/>
      <c r="OI59" s="152"/>
      <c r="OJ59" s="148"/>
      <c r="OK59" s="148"/>
      <c r="OL59" s="148"/>
      <c r="OM59" s="148"/>
      <c r="ON59" s="158"/>
      <c r="OO59" s="153"/>
      <c r="OP59" s="148"/>
      <c r="OQ59" s="148"/>
      <c r="OR59" s="157"/>
      <c r="OS59" s="152"/>
      <c r="OT59" s="148"/>
      <c r="OU59" s="148"/>
      <c r="OV59" s="148"/>
      <c r="OW59" s="148"/>
      <c r="OX59" s="158"/>
      <c r="OY59" s="153"/>
      <c r="OZ59" s="148"/>
      <c r="PA59" s="148"/>
      <c r="PB59" s="157"/>
      <c r="PC59" s="152"/>
      <c r="PD59" s="148"/>
      <c r="PE59" s="148"/>
      <c r="PF59" s="148"/>
      <c r="PG59" s="148"/>
      <c r="PH59" s="158"/>
      <c r="PI59" s="153"/>
      <c r="PJ59" s="148"/>
      <c r="PK59" s="148"/>
      <c r="PL59" s="157"/>
      <c r="PM59" s="152"/>
      <c r="PN59" s="148"/>
      <c r="PO59" s="148"/>
      <c r="PP59" s="148"/>
      <c r="PQ59" s="148"/>
      <c r="PR59" s="158"/>
      <c r="PS59" s="153"/>
      <c r="PT59" s="148"/>
      <c r="PU59" s="148"/>
      <c r="PV59" s="157"/>
      <c r="PW59" s="152"/>
      <c r="PX59" s="148"/>
      <c r="PY59" s="148"/>
      <c r="PZ59" s="148"/>
      <c r="QA59" s="148"/>
      <c r="QB59" s="158"/>
      <c r="QC59" s="153"/>
      <c r="QD59" s="148"/>
      <c r="QE59" s="148"/>
      <c r="QF59" s="157"/>
      <c r="QG59" s="152"/>
      <c r="QH59" s="148"/>
      <c r="QI59" s="148"/>
      <c r="QJ59" s="148"/>
      <c r="QK59" s="148"/>
      <c r="QL59" s="158"/>
      <c r="QM59" s="153"/>
      <c r="QN59" s="148"/>
      <c r="QO59" s="148"/>
      <c r="QP59" s="157"/>
      <c r="QQ59" s="152"/>
      <c r="QR59" s="148"/>
      <c r="QS59" s="148"/>
      <c r="QT59" s="148"/>
      <c r="QU59" s="148"/>
      <c r="QV59" s="158"/>
      <c r="QW59" s="153"/>
    </row>
    <row r="60" spans="1:465" s="138" customFormat="1" x14ac:dyDescent="0.25">
      <c r="A60" s="141"/>
      <c r="B60" s="139">
        <f t="shared" si="37"/>
        <v>71</v>
      </c>
      <c r="C60" s="139">
        <v>0.1</v>
      </c>
      <c r="D60" s="139">
        <f t="shared" si="38"/>
        <v>5.1999999999999975</v>
      </c>
      <c r="E60" s="154">
        <v>85.2</v>
      </c>
      <c r="F60" s="151">
        <v>66.099999999999994</v>
      </c>
      <c r="G60" s="151">
        <f t="shared" si="39"/>
        <v>56.317199999999993</v>
      </c>
      <c r="H60" s="155">
        <v>125</v>
      </c>
      <c r="I60" s="150">
        <f t="shared" si="40"/>
        <v>2.2195705752416672</v>
      </c>
      <c r="J60" s="151">
        <f t="shared" si="44"/>
        <v>5.9639999999999995</v>
      </c>
      <c r="K60" s="151">
        <f t="shared" si="102"/>
        <v>323.05699999999996</v>
      </c>
      <c r="L60" s="151">
        <f t="shared" si="103"/>
        <v>5.6538719999999989</v>
      </c>
      <c r="M60" s="151">
        <f t="shared" si="104"/>
        <v>314.31052799999998</v>
      </c>
      <c r="N60" s="156">
        <v>1978</v>
      </c>
      <c r="O60" s="154">
        <v>85.2</v>
      </c>
      <c r="P60" s="151">
        <v>66.099999999999994</v>
      </c>
      <c r="Q60" s="151">
        <f t="shared" si="166"/>
        <v>56.317199999999993</v>
      </c>
      <c r="R60" s="155">
        <v>125</v>
      </c>
      <c r="S60" s="150">
        <f t="shared" si="42"/>
        <v>2.2195705752416672</v>
      </c>
      <c r="T60" s="151">
        <f t="shared" si="45"/>
        <v>5.9639999999999995</v>
      </c>
      <c r="U60" s="151">
        <f t="shared" si="105"/>
        <v>323.05699999999996</v>
      </c>
      <c r="V60" s="151">
        <f t="shared" si="106"/>
        <v>5.6538719999999989</v>
      </c>
      <c r="W60" s="151">
        <f t="shared" si="107"/>
        <v>314.31052799999998</v>
      </c>
      <c r="X60" s="156">
        <v>1978</v>
      </c>
      <c r="Y60" s="154">
        <v>83.7</v>
      </c>
      <c r="Z60" s="151">
        <v>67.5</v>
      </c>
      <c r="AA60" s="151">
        <f t="shared" si="46"/>
        <v>56.497500000000002</v>
      </c>
      <c r="AB60" s="155">
        <v>125</v>
      </c>
      <c r="AC60" s="150">
        <f t="shared" si="47"/>
        <v>2.2124872781981502</v>
      </c>
      <c r="AD60" s="151">
        <f t="shared" si="48"/>
        <v>5.8590000000000009</v>
      </c>
      <c r="AE60" s="151">
        <f t="shared" si="108"/>
        <v>319.50800000000004</v>
      </c>
      <c r="AF60" s="151">
        <f t="shared" si="109"/>
        <v>5.5543320000000005</v>
      </c>
      <c r="AG60" s="151">
        <f t="shared" si="110"/>
        <v>310.88325100000003</v>
      </c>
      <c r="AH60" s="156">
        <v>2024</v>
      </c>
      <c r="AI60" s="154">
        <v>81.900000000000006</v>
      </c>
      <c r="AJ60" s="151">
        <v>65</v>
      </c>
      <c r="AK60" s="151">
        <f t="shared" si="49"/>
        <v>53.235000000000007</v>
      </c>
      <c r="AL60" s="155">
        <v>125</v>
      </c>
      <c r="AM60" s="150">
        <f t="shared" si="50"/>
        <v>2.3480792711561937</v>
      </c>
      <c r="AN60" s="151">
        <f t="shared" si="51"/>
        <v>5.7330000000000005</v>
      </c>
      <c r="AO60" s="151">
        <f t="shared" si="111"/>
        <v>323.12700000000001</v>
      </c>
      <c r="AP60" s="151">
        <f t="shared" si="112"/>
        <v>5.4348840000000003</v>
      </c>
      <c r="AQ60" s="151">
        <f t="shared" si="113"/>
        <v>314.60872799999999</v>
      </c>
      <c r="AR60" s="156">
        <v>1989</v>
      </c>
      <c r="AS60" s="154">
        <v>82</v>
      </c>
      <c r="AT60" s="151">
        <v>64.2</v>
      </c>
      <c r="AU60" s="151">
        <f t="shared" si="52"/>
        <v>52.643999999999998</v>
      </c>
      <c r="AV60" s="155">
        <v>125</v>
      </c>
      <c r="AW60" s="150">
        <f t="shared" si="53"/>
        <v>2.3744396322467898</v>
      </c>
      <c r="AX60" s="151">
        <f t="shared" si="54"/>
        <v>5.7399999999999993</v>
      </c>
      <c r="AY60" s="151">
        <f t="shared" si="114"/>
        <v>323.01499999999999</v>
      </c>
      <c r="AZ60" s="151">
        <f t="shared" si="115"/>
        <v>5.4415199999999988</v>
      </c>
      <c r="BA60" s="151">
        <f t="shared" si="116"/>
        <v>314.48351200000008</v>
      </c>
      <c r="BB60" s="156">
        <v>1989</v>
      </c>
      <c r="BC60" s="154">
        <v>80</v>
      </c>
      <c r="BD60" s="151">
        <v>64.299999237060547</v>
      </c>
      <c r="BE60" s="151">
        <f t="shared" si="55"/>
        <v>51.439999389648442</v>
      </c>
      <c r="BF60" s="155">
        <v>125</v>
      </c>
      <c r="BG60" s="150">
        <f t="shared" si="56"/>
        <v>2.4300155809324222</v>
      </c>
      <c r="BH60" s="151">
        <f t="shared" si="57"/>
        <v>5.6000000000000005</v>
      </c>
      <c r="BI60" s="151">
        <f t="shared" si="117"/>
        <v>322.28000000000003</v>
      </c>
      <c r="BJ60" s="151">
        <f t="shared" si="118"/>
        <v>5.3088000000000006</v>
      </c>
      <c r="BK60" s="151">
        <f t="shared" si="119"/>
        <v>313.88616000000002</v>
      </c>
      <c r="BL60" s="156">
        <v>1969.9999690055847</v>
      </c>
      <c r="BM60" s="154">
        <v>79</v>
      </c>
      <c r="BN60" s="151">
        <v>65.8</v>
      </c>
      <c r="BO60" s="151">
        <f t="shared" si="58"/>
        <v>51.981999999999999</v>
      </c>
      <c r="BP60" s="155">
        <v>125</v>
      </c>
      <c r="BQ60" s="150">
        <f t="shared" si="59"/>
        <v>2.4046785425724289</v>
      </c>
      <c r="BR60" s="151">
        <f t="shared" si="60"/>
        <v>5.53</v>
      </c>
      <c r="BS60" s="151">
        <f t="shared" si="120"/>
        <v>316.12000000000006</v>
      </c>
      <c r="BT60" s="151">
        <f t="shared" si="121"/>
        <v>5.2424400000000002</v>
      </c>
      <c r="BU60" s="151">
        <f t="shared" si="122"/>
        <v>307.69269999999995</v>
      </c>
      <c r="BV60" s="156">
        <v>1905</v>
      </c>
      <c r="BW60" s="154">
        <v>78.599999999999994</v>
      </c>
      <c r="BX60" s="151">
        <v>64.099999999999994</v>
      </c>
      <c r="BY60" s="151">
        <f t="shared" si="61"/>
        <v>50.382599999999989</v>
      </c>
      <c r="BZ60" s="155">
        <v>125</v>
      </c>
      <c r="CA60" s="150">
        <f t="shared" si="62"/>
        <v>2.4810152711451976</v>
      </c>
      <c r="CB60" s="151">
        <f t="shared" si="63"/>
        <v>5.5019999999999998</v>
      </c>
      <c r="CC60" s="151">
        <f t="shared" si="123"/>
        <v>318.59799999999996</v>
      </c>
      <c r="CD60" s="151">
        <f t="shared" si="124"/>
        <v>5.2158959999999999</v>
      </c>
      <c r="CE60" s="151">
        <f t="shared" si="125"/>
        <v>310.28831400000001</v>
      </c>
      <c r="CF60" s="156">
        <v>1965</v>
      </c>
      <c r="CG60" s="145">
        <v>85.2</v>
      </c>
      <c r="CH60" s="151">
        <f t="shared" si="165"/>
        <v>62.449999999999918</v>
      </c>
      <c r="CI60" s="151">
        <f t="shared" si="64"/>
        <v>53.207399999999929</v>
      </c>
      <c r="CJ60" s="155">
        <v>125</v>
      </c>
      <c r="CK60" s="150">
        <f t="shared" si="65"/>
        <v>2.3492972781981485</v>
      </c>
      <c r="CL60" s="151">
        <f t="shared" si="66"/>
        <v>5.9639999999999995</v>
      </c>
      <c r="CM60" s="151">
        <f t="shared" si="126"/>
        <v>332.63299999999998</v>
      </c>
      <c r="CN60" s="151">
        <f t="shared" si="127"/>
        <v>5.6538719999999989</v>
      </c>
      <c r="CO60" s="151">
        <f t="shared" si="128"/>
        <v>323.90971900000011</v>
      </c>
      <c r="CP60" s="156">
        <v>1985</v>
      </c>
      <c r="CQ60" s="154">
        <v>80.099999999999994</v>
      </c>
      <c r="CR60" s="151">
        <v>65.7</v>
      </c>
      <c r="CS60" s="151">
        <f t="shared" si="67"/>
        <v>52.625699999999995</v>
      </c>
      <c r="CT60" s="155">
        <v>115</v>
      </c>
      <c r="CU60" s="150">
        <f t="shared" si="68"/>
        <v>2.1852440917650502</v>
      </c>
      <c r="CV60" s="151">
        <f t="shared" si="69"/>
        <v>5.6069999999999993</v>
      </c>
      <c r="CW60" s="151">
        <f t="shared" si="129"/>
        <v>315.49699999999996</v>
      </c>
      <c r="CX60" s="151">
        <f t="shared" si="130"/>
        <v>5.3154359999999992</v>
      </c>
      <c r="CY60" s="151">
        <f t="shared" si="131"/>
        <v>306.998244</v>
      </c>
      <c r="CZ60" s="156">
        <v>1779</v>
      </c>
      <c r="DA60" s="154">
        <v>82</v>
      </c>
      <c r="DB60" s="151">
        <v>63.7</v>
      </c>
      <c r="DC60" s="151">
        <f t="shared" si="70"/>
        <v>52.234000000000002</v>
      </c>
      <c r="DD60" s="138">
        <v>115</v>
      </c>
      <c r="DE60" s="150">
        <f t="shared" si="167"/>
        <v>2.2016311214917486</v>
      </c>
      <c r="DF60" s="151">
        <f t="shared" si="71"/>
        <v>5.7399999999999993</v>
      </c>
      <c r="DG60" s="151">
        <f t="shared" si="132"/>
        <v>318.71700000000004</v>
      </c>
      <c r="DH60" s="151">
        <f t="shared" si="133"/>
        <v>5.4415199999999988</v>
      </c>
      <c r="DI60" s="151">
        <f t="shared" si="134"/>
        <v>310.0937770000001</v>
      </c>
      <c r="DJ60" s="156">
        <v>1709</v>
      </c>
      <c r="DK60" s="154">
        <v>80.099999999999994</v>
      </c>
      <c r="DL60" s="141">
        <v>65.7</v>
      </c>
      <c r="DM60" s="151">
        <f t="shared" si="72"/>
        <v>52.625699999999995</v>
      </c>
      <c r="DN60" s="155">
        <v>115</v>
      </c>
      <c r="DO60" s="150">
        <f t="shared" si="73"/>
        <v>2.1852440917650502</v>
      </c>
      <c r="DP60" s="151">
        <f t="shared" si="74"/>
        <v>5.6069999999999993</v>
      </c>
      <c r="DQ60" s="151">
        <f t="shared" si="135"/>
        <v>315.49699999999996</v>
      </c>
      <c r="DR60" s="151">
        <f t="shared" si="136"/>
        <v>5.3154359999999992</v>
      </c>
      <c r="DS60" s="151">
        <f t="shared" si="137"/>
        <v>306.998244</v>
      </c>
      <c r="DT60" s="156">
        <v>1779</v>
      </c>
      <c r="DU60" s="154">
        <v>83</v>
      </c>
      <c r="DV60" s="151">
        <v>65.5</v>
      </c>
      <c r="DW60" s="151">
        <f t="shared" si="75"/>
        <v>54.364999999999995</v>
      </c>
      <c r="DX60" s="155">
        <v>115</v>
      </c>
      <c r="DY60" s="150">
        <f t="shared" si="76"/>
        <v>2.1153315552285479</v>
      </c>
      <c r="DZ60" s="151">
        <f t="shared" si="77"/>
        <v>5.81</v>
      </c>
      <c r="EA60" s="151">
        <f t="shared" si="138"/>
        <v>329.21000000000009</v>
      </c>
      <c r="EB60" s="151">
        <f t="shared" si="139"/>
        <v>5.5078799999999992</v>
      </c>
      <c r="EC60" s="151">
        <f t="shared" si="140"/>
        <v>320.53763000000009</v>
      </c>
      <c r="ED60" s="156">
        <v>1706</v>
      </c>
      <c r="EE60" s="154">
        <v>85.1</v>
      </c>
      <c r="EF60" s="151">
        <v>65.400000000000006</v>
      </c>
      <c r="EG60" s="151">
        <f t="shared" si="78"/>
        <v>55.6554</v>
      </c>
      <c r="EH60" s="155">
        <v>115</v>
      </c>
      <c r="EI60" s="150">
        <f t="shared" si="79"/>
        <v>2.0662864699561947</v>
      </c>
      <c r="EJ60" s="151">
        <f t="shared" si="80"/>
        <v>5.9569999999999999</v>
      </c>
      <c r="EK60" s="151">
        <f t="shared" si="141"/>
        <v>332.07650000000012</v>
      </c>
      <c r="EL60" s="151">
        <f t="shared" si="142"/>
        <v>5.6472359999999995</v>
      </c>
      <c r="EM60" s="151">
        <f t="shared" si="143"/>
        <v>323.23100250000005</v>
      </c>
      <c r="EN60" s="156">
        <v>1680.0000000000002</v>
      </c>
      <c r="EO60" s="140">
        <v>85.2</v>
      </c>
      <c r="EP60" s="141">
        <v>64.7</v>
      </c>
      <c r="EQ60" s="151">
        <f t="shared" si="81"/>
        <v>55.124400000000001</v>
      </c>
      <c r="ER60" s="155">
        <v>115</v>
      </c>
      <c r="ES60" s="150">
        <f t="shared" si="82"/>
        <v>2.0861905072889684</v>
      </c>
      <c r="ET60" s="151">
        <f t="shared" si="83"/>
        <v>5.9639999999999995</v>
      </c>
      <c r="EU60" s="151">
        <f t="shared" si="144"/>
        <v>329.51800000000003</v>
      </c>
      <c r="EV60" s="151">
        <f t="shared" si="145"/>
        <v>5.6538719999999989</v>
      </c>
      <c r="EW60" s="151">
        <f t="shared" si="146"/>
        <v>320.79824000000008</v>
      </c>
      <c r="EX60" s="156">
        <v>1721</v>
      </c>
      <c r="EY60" s="154"/>
      <c r="EZ60" s="151"/>
      <c r="FA60" s="151">
        <f t="shared" si="84"/>
        <v>0</v>
      </c>
      <c r="FB60" s="155"/>
      <c r="FC60" s="150" t="e">
        <f t="shared" si="85"/>
        <v>#DIV/0!</v>
      </c>
      <c r="FD60" s="151">
        <f t="shared" si="86"/>
        <v>0</v>
      </c>
      <c r="FE60" s="151">
        <f t="shared" si="147"/>
        <v>0</v>
      </c>
      <c r="FF60" s="151">
        <f t="shared" si="148"/>
        <v>0</v>
      </c>
      <c r="FG60" s="151">
        <f t="shared" si="149"/>
        <v>0</v>
      </c>
      <c r="FH60" s="156"/>
      <c r="FI60" s="154"/>
      <c r="FJ60" s="151"/>
      <c r="FK60" s="151">
        <f t="shared" si="87"/>
        <v>0</v>
      </c>
      <c r="FL60" s="155">
        <v>120</v>
      </c>
      <c r="FM60" s="150" t="e">
        <f t="shared" si="88"/>
        <v>#DIV/0!</v>
      </c>
      <c r="FN60" s="151">
        <f t="shared" si="89"/>
        <v>0</v>
      </c>
      <c r="FO60" s="151">
        <f t="shared" si="150"/>
        <v>0</v>
      </c>
      <c r="FP60" s="151">
        <f t="shared" si="151"/>
        <v>0</v>
      </c>
      <c r="FQ60" s="151">
        <f t="shared" si="152"/>
        <v>0</v>
      </c>
      <c r="FR60" s="156"/>
      <c r="FS60" s="154"/>
      <c r="FT60" s="151"/>
      <c r="FU60" s="151">
        <f t="shared" si="90"/>
        <v>0</v>
      </c>
      <c r="FV60" s="155"/>
      <c r="FW60" s="150" t="e">
        <f t="shared" si="91"/>
        <v>#DIV/0!</v>
      </c>
      <c r="FX60" s="151">
        <f t="shared" si="92"/>
        <v>0</v>
      </c>
      <c r="FY60" s="151">
        <f t="shared" si="153"/>
        <v>0</v>
      </c>
      <c r="FZ60" s="151">
        <f t="shared" si="154"/>
        <v>0</v>
      </c>
      <c r="GA60" s="151">
        <f t="shared" si="155"/>
        <v>0</v>
      </c>
      <c r="GB60" s="156"/>
      <c r="GC60" s="154"/>
      <c r="GD60" s="151"/>
      <c r="GE60" s="151">
        <f t="shared" si="93"/>
        <v>0</v>
      </c>
      <c r="GF60" s="155"/>
      <c r="GG60" s="150" t="e">
        <f t="shared" si="94"/>
        <v>#DIV/0!</v>
      </c>
      <c r="GH60" s="151">
        <f t="shared" si="95"/>
        <v>0</v>
      </c>
      <c r="GI60" s="151">
        <f t="shared" si="156"/>
        <v>0</v>
      </c>
      <c r="GJ60" s="151">
        <f t="shared" si="157"/>
        <v>0</v>
      </c>
      <c r="GK60" s="151">
        <f t="shared" si="158"/>
        <v>0</v>
      </c>
      <c r="GL60" s="156"/>
      <c r="GM60" s="154"/>
      <c r="GN60" s="151"/>
      <c r="GO60" s="151">
        <f t="shared" si="96"/>
        <v>0</v>
      </c>
      <c r="GP60" s="155"/>
      <c r="GQ60" s="150" t="e">
        <f t="shared" si="97"/>
        <v>#DIV/0!</v>
      </c>
      <c r="GR60" s="151">
        <f t="shared" si="98"/>
        <v>0</v>
      </c>
      <c r="GS60" s="151">
        <f t="shared" si="159"/>
        <v>0</v>
      </c>
      <c r="GT60" s="151">
        <f t="shared" si="160"/>
        <v>0</v>
      </c>
      <c r="GU60" s="151">
        <f t="shared" si="161"/>
        <v>0</v>
      </c>
      <c r="GV60" s="156"/>
      <c r="GW60" s="154"/>
      <c r="GX60" s="151"/>
      <c r="GY60" s="151">
        <f t="shared" si="99"/>
        <v>0</v>
      </c>
      <c r="GZ60" s="155"/>
      <c r="HA60" s="150" t="e">
        <f t="shared" si="100"/>
        <v>#DIV/0!</v>
      </c>
      <c r="HB60" s="151">
        <f t="shared" si="101"/>
        <v>0</v>
      </c>
      <c r="HC60" s="151">
        <f t="shared" si="162"/>
        <v>0</v>
      </c>
      <c r="HD60" s="151">
        <f t="shared" si="163"/>
        <v>0</v>
      </c>
      <c r="HE60" s="151">
        <f t="shared" si="164"/>
        <v>0</v>
      </c>
      <c r="HF60" s="156"/>
      <c r="HG60" s="154"/>
      <c r="HH60" s="151"/>
      <c r="HI60" s="151"/>
      <c r="HJ60" s="155"/>
      <c r="HK60" s="150"/>
      <c r="HL60" s="151"/>
      <c r="HM60" s="151"/>
      <c r="HN60" s="151"/>
      <c r="HO60" s="151"/>
      <c r="HP60" s="156"/>
      <c r="HQ60" s="154"/>
      <c r="HR60" s="151"/>
      <c r="HS60" s="151"/>
      <c r="HT60" s="155"/>
      <c r="HU60" s="150"/>
      <c r="HV60" s="151"/>
      <c r="HW60" s="151"/>
      <c r="HX60" s="151"/>
      <c r="HY60" s="151"/>
      <c r="HZ60" s="156"/>
      <c r="IA60" s="154"/>
      <c r="IB60" s="151"/>
      <c r="IC60" s="151"/>
      <c r="ID60" s="155"/>
      <c r="IE60" s="150"/>
      <c r="IF60" s="151"/>
      <c r="IG60" s="151"/>
      <c r="IH60" s="151"/>
      <c r="II60" s="151"/>
      <c r="IJ60" s="156"/>
      <c r="IK60" s="154"/>
      <c r="IL60" s="151"/>
      <c r="IM60" s="151"/>
      <c r="IN60" s="155"/>
      <c r="IO60" s="150"/>
      <c r="IP60" s="151"/>
      <c r="IQ60" s="151"/>
      <c r="IR60" s="151"/>
      <c r="IS60" s="151"/>
      <c r="IT60" s="156"/>
      <c r="IU60" s="154"/>
      <c r="IV60" s="151"/>
      <c r="IW60" s="151"/>
      <c r="IX60" s="155"/>
      <c r="IY60" s="150"/>
      <c r="IZ60" s="151"/>
      <c r="JA60" s="151"/>
      <c r="JB60" s="151"/>
      <c r="JC60" s="151"/>
      <c r="JD60" s="156"/>
      <c r="JE60" s="154"/>
      <c r="JF60" s="151"/>
      <c r="JG60" s="151"/>
      <c r="JH60" s="155"/>
      <c r="JI60" s="150"/>
      <c r="JJ60" s="151"/>
      <c r="JK60" s="151"/>
      <c r="JL60" s="151"/>
      <c r="JM60" s="151"/>
      <c r="JN60" s="156"/>
      <c r="JO60" s="154"/>
      <c r="JP60" s="151"/>
      <c r="JQ60" s="151"/>
      <c r="JR60" s="155"/>
      <c r="JS60" s="150"/>
      <c r="JT60" s="151"/>
      <c r="JU60" s="151"/>
      <c r="JV60" s="151"/>
      <c r="JW60" s="151"/>
      <c r="JX60" s="156"/>
      <c r="JY60" s="154"/>
      <c r="JZ60" s="151"/>
      <c r="KA60" s="151"/>
      <c r="KB60" s="155"/>
      <c r="KC60" s="150"/>
      <c r="KD60" s="151"/>
      <c r="KE60" s="151"/>
      <c r="KF60" s="151"/>
      <c r="KG60" s="151"/>
      <c r="KH60" s="156"/>
      <c r="KI60" s="154"/>
      <c r="KJ60" s="151"/>
      <c r="KK60" s="151"/>
      <c r="KL60" s="155"/>
      <c r="KM60" s="150"/>
      <c r="KN60" s="151"/>
      <c r="KO60" s="151"/>
      <c r="KP60" s="151"/>
      <c r="KQ60" s="151"/>
      <c r="KR60" s="156"/>
      <c r="KS60" s="154"/>
      <c r="KT60" s="151"/>
      <c r="KU60" s="151"/>
      <c r="KV60" s="155"/>
      <c r="KW60" s="150"/>
      <c r="KX60" s="151"/>
      <c r="KY60" s="151"/>
      <c r="KZ60" s="151"/>
      <c r="LA60" s="151"/>
      <c r="LB60" s="156"/>
      <c r="LC60" s="154"/>
      <c r="LD60" s="151"/>
      <c r="LE60" s="151"/>
      <c r="LF60" s="155"/>
      <c r="LG60" s="150"/>
      <c r="LH60" s="151"/>
      <c r="LI60" s="151"/>
      <c r="LJ60" s="151"/>
      <c r="LK60" s="151"/>
      <c r="LL60" s="156"/>
      <c r="LM60" s="154"/>
      <c r="LN60" s="151"/>
      <c r="LO60" s="151"/>
      <c r="LP60" s="155"/>
      <c r="LQ60" s="150"/>
      <c r="LR60" s="151"/>
      <c r="LS60" s="151"/>
      <c r="LT60" s="151"/>
      <c r="LU60" s="151"/>
      <c r="LV60" s="156"/>
      <c r="LW60" s="154"/>
      <c r="LX60" s="151"/>
      <c r="LY60" s="151"/>
      <c r="LZ60" s="155"/>
      <c r="MA60" s="150"/>
      <c r="MB60" s="151"/>
      <c r="MC60" s="151"/>
      <c r="MD60" s="151"/>
      <c r="ME60" s="151"/>
      <c r="MF60" s="156"/>
      <c r="MG60" s="154"/>
      <c r="MH60" s="151"/>
      <c r="MI60" s="151"/>
      <c r="MJ60" s="155"/>
      <c r="MK60" s="150"/>
      <c r="ML60" s="151"/>
      <c r="MM60" s="151"/>
      <c r="MN60" s="151"/>
      <c r="MO60" s="151"/>
      <c r="MP60" s="156"/>
      <c r="MQ60" s="154"/>
      <c r="MR60" s="151"/>
      <c r="MS60" s="151"/>
      <c r="MT60" s="155"/>
      <c r="MU60" s="150"/>
      <c r="MV60" s="151"/>
      <c r="MW60" s="151"/>
      <c r="MX60" s="151"/>
      <c r="MY60" s="151"/>
      <c r="MZ60" s="156"/>
      <c r="NA60" s="154"/>
      <c r="NB60" s="151"/>
      <c r="NC60" s="151"/>
      <c r="ND60" s="155"/>
      <c r="NE60" s="150"/>
      <c r="NF60" s="151"/>
      <c r="NG60" s="151"/>
      <c r="NH60" s="151"/>
      <c r="NI60" s="151"/>
      <c r="NJ60" s="156"/>
      <c r="NK60" s="154"/>
      <c r="NL60" s="151"/>
      <c r="NM60" s="151"/>
      <c r="NN60" s="155"/>
      <c r="NO60" s="150"/>
      <c r="NP60" s="151"/>
      <c r="NQ60" s="151"/>
      <c r="NR60" s="151"/>
      <c r="NS60" s="151"/>
      <c r="NT60" s="156"/>
      <c r="NU60" s="154"/>
      <c r="NV60" s="151"/>
      <c r="NW60" s="151"/>
      <c r="NX60" s="155"/>
      <c r="NY60" s="150"/>
      <c r="NZ60" s="151"/>
      <c r="OA60" s="151"/>
      <c r="OB60" s="151"/>
      <c r="OC60" s="151"/>
      <c r="OD60" s="156"/>
      <c r="OE60" s="154"/>
      <c r="OF60" s="151"/>
      <c r="OG60" s="151"/>
      <c r="OH60" s="155"/>
      <c r="OI60" s="150"/>
      <c r="OJ60" s="151"/>
      <c r="OK60" s="151"/>
      <c r="OL60" s="151"/>
      <c r="OM60" s="151"/>
      <c r="ON60" s="156"/>
      <c r="OO60" s="154"/>
      <c r="OP60" s="151"/>
      <c r="OQ60" s="151"/>
      <c r="OR60" s="155"/>
      <c r="OS60" s="150"/>
      <c r="OT60" s="151"/>
      <c r="OU60" s="151"/>
      <c r="OV60" s="151"/>
      <c r="OW60" s="151"/>
      <c r="OX60" s="156"/>
      <c r="OY60" s="154"/>
      <c r="OZ60" s="151"/>
      <c r="PA60" s="151"/>
      <c r="PB60" s="155"/>
      <c r="PC60" s="150"/>
      <c r="PD60" s="151"/>
      <c r="PE60" s="151"/>
      <c r="PF60" s="151"/>
      <c r="PG60" s="151"/>
      <c r="PH60" s="156"/>
      <c r="PI60" s="154"/>
      <c r="PJ60" s="151"/>
      <c r="PK60" s="151"/>
      <c r="PL60" s="155"/>
      <c r="PM60" s="150"/>
      <c r="PN60" s="151"/>
      <c r="PO60" s="151"/>
      <c r="PP60" s="151"/>
      <c r="PQ60" s="151"/>
      <c r="PR60" s="156"/>
      <c r="PS60" s="154"/>
      <c r="PT60" s="151"/>
      <c r="PU60" s="151"/>
      <c r="PV60" s="155"/>
      <c r="PW60" s="150"/>
      <c r="PX60" s="151"/>
      <c r="PY60" s="151"/>
      <c r="PZ60" s="151"/>
      <c r="QA60" s="151"/>
      <c r="QB60" s="156"/>
      <c r="QC60" s="154"/>
      <c r="QD60" s="151"/>
      <c r="QE60" s="151"/>
      <c r="QF60" s="155"/>
      <c r="QG60" s="150"/>
      <c r="QH60" s="151"/>
      <c r="QI60" s="151"/>
      <c r="QJ60" s="151"/>
      <c r="QK60" s="151"/>
      <c r="QL60" s="156"/>
      <c r="QM60" s="154"/>
      <c r="QN60" s="151"/>
      <c r="QO60" s="151"/>
      <c r="QP60" s="155"/>
      <c r="QQ60" s="150"/>
      <c r="QR60" s="151"/>
      <c r="QS60" s="151"/>
      <c r="QT60" s="151"/>
      <c r="QU60" s="151"/>
      <c r="QV60" s="156"/>
      <c r="QW60" s="154"/>
    </row>
    <row r="61" spans="1:465" s="134" customFormat="1" x14ac:dyDescent="0.25">
      <c r="A61" s="146"/>
      <c r="B61" s="144">
        <f t="shared" si="37"/>
        <v>72</v>
      </c>
      <c r="C61" s="144">
        <v>0.1</v>
      </c>
      <c r="D61" s="144">
        <f t="shared" si="38"/>
        <v>5.2999999999999972</v>
      </c>
      <c r="E61" s="153">
        <v>84.7</v>
      </c>
      <c r="F61" s="148">
        <v>66.2</v>
      </c>
      <c r="G61" s="148">
        <f t="shared" si="39"/>
        <v>56.071400000000004</v>
      </c>
      <c r="H61" s="157">
        <v>125</v>
      </c>
      <c r="I61" s="152">
        <f t="shared" si="40"/>
        <v>2.2293004990066234</v>
      </c>
      <c r="J61" s="148">
        <f t="shared" si="44"/>
        <v>5.9290000000000003</v>
      </c>
      <c r="K61" s="148">
        <f t="shared" si="102"/>
        <v>328.98599999999993</v>
      </c>
      <c r="L61" s="148">
        <f t="shared" si="103"/>
        <v>5.6147630000000008</v>
      </c>
      <c r="M61" s="148">
        <f t="shared" si="104"/>
        <v>319.92529099999996</v>
      </c>
      <c r="N61" s="158">
        <v>1980</v>
      </c>
      <c r="O61" s="153">
        <v>84.7</v>
      </c>
      <c r="P61" s="148">
        <v>66.2</v>
      </c>
      <c r="Q61" s="148">
        <f t="shared" si="166"/>
        <v>56.071400000000004</v>
      </c>
      <c r="R61" s="157">
        <v>125</v>
      </c>
      <c r="S61" s="152">
        <f t="shared" si="42"/>
        <v>2.2293004990066234</v>
      </c>
      <c r="T61" s="148">
        <f t="shared" si="45"/>
        <v>5.9290000000000003</v>
      </c>
      <c r="U61" s="148">
        <f t="shared" si="105"/>
        <v>328.98599999999993</v>
      </c>
      <c r="V61" s="148">
        <f t="shared" si="106"/>
        <v>5.6147630000000008</v>
      </c>
      <c r="W61" s="148">
        <f t="shared" si="107"/>
        <v>319.92529099999996</v>
      </c>
      <c r="X61" s="158">
        <v>1980</v>
      </c>
      <c r="Y61" s="153">
        <v>83.2</v>
      </c>
      <c r="Z61" s="148">
        <v>67.599999999999994</v>
      </c>
      <c r="AA61" s="148">
        <f t="shared" si="46"/>
        <v>56.243200000000002</v>
      </c>
      <c r="AB61" s="157">
        <v>125</v>
      </c>
      <c r="AC61" s="152">
        <f t="shared" si="47"/>
        <v>2.2224908966772872</v>
      </c>
      <c r="AD61" s="148">
        <f t="shared" si="48"/>
        <v>5.8240000000000007</v>
      </c>
      <c r="AE61" s="148">
        <f t="shared" si="108"/>
        <v>325.33200000000005</v>
      </c>
      <c r="AF61" s="148">
        <f t="shared" si="109"/>
        <v>5.5153280000000011</v>
      </c>
      <c r="AG61" s="148">
        <f t="shared" si="110"/>
        <v>316.39857900000004</v>
      </c>
      <c r="AH61" s="158">
        <v>2026</v>
      </c>
      <c r="AI61" s="153">
        <v>81.400000000000006</v>
      </c>
      <c r="AJ61" s="148">
        <v>65.099999999999994</v>
      </c>
      <c r="AK61" s="148">
        <f t="shared" si="49"/>
        <v>52.991399999999999</v>
      </c>
      <c r="AL61" s="157">
        <v>125</v>
      </c>
      <c r="AM61" s="152">
        <f t="shared" si="50"/>
        <v>2.3588733266152619</v>
      </c>
      <c r="AN61" s="148">
        <f t="shared" si="51"/>
        <v>5.6980000000000004</v>
      </c>
      <c r="AO61" s="148">
        <f t="shared" si="111"/>
        <v>328.82499999999999</v>
      </c>
      <c r="AP61" s="148">
        <f t="shared" si="112"/>
        <v>5.3960060000000007</v>
      </c>
      <c r="AQ61" s="148">
        <f t="shared" si="113"/>
        <v>320.00473399999998</v>
      </c>
      <c r="AR61" s="158">
        <v>1990</v>
      </c>
      <c r="AS61" s="153">
        <v>81.5</v>
      </c>
      <c r="AT61" s="148">
        <v>64.2</v>
      </c>
      <c r="AU61" s="148">
        <f t="shared" si="52"/>
        <v>52.323</v>
      </c>
      <c r="AV61" s="157">
        <v>125</v>
      </c>
      <c r="AW61" s="152">
        <f t="shared" si="53"/>
        <v>2.3890067465550522</v>
      </c>
      <c r="AX61" s="148">
        <f t="shared" si="54"/>
        <v>5.7050000000000001</v>
      </c>
      <c r="AY61" s="148">
        <f t="shared" si="114"/>
        <v>328.71999999999997</v>
      </c>
      <c r="AZ61" s="148">
        <f t="shared" si="115"/>
        <v>5.4026350000000001</v>
      </c>
      <c r="BA61" s="148">
        <f t="shared" si="116"/>
        <v>319.88614700000005</v>
      </c>
      <c r="BB61" s="158">
        <v>1990</v>
      </c>
      <c r="BC61" s="153">
        <v>80</v>
      </c>
      <c r="BD61" s="148">
        <v>64.299999237060547</v>
      </c>
      <c r="BE61" s="148">
        <f t="shared" si="55"/>
        <v>51.439999389648442</v>
      </c>
      <c r="BF61" s="157">
        <v>125</v>
      </c>
      <c r="BG61" s="152">
        <f t="shared" si="56"/>
        <v>2.4300155809324222</v>
      </c>
      <c r="BH61" s="148">
        <f t="shared" si="57"/>
        <v>5.6000000000000005</v>
      </c>
      <c r="BI61" s="148">
        <f t="shared" si="117"/>
        <v>327.88000000000005</v>
      </c>
      <c r="BJ61" s="148">
        <f t="shared" si="118"/>
        <v>5.3032000000000012</v>
      </c>
      <c r="BK61" s="148">
        <f t="shared" si="119"/>
        <v>319.18936000000002</v>
      </c>
      <c r="BL61" s="158">
        <v>1969.9999690055847</v>
      </c>
      <c r="BM61" s="153">
        <v>78</v>
      </c>
      <c r="BN61" s="148">
        <v>65.8</v>
      </c>
      <c r="BO61" s="148">
        <f t="shared" si="58"/>
        <v>51.323999999999998</v>
      </c>
      <c r="BP61" s="157">
        <v>125</v>
      </c>
      <c r="BQ61" s="152">
        <f t="shared" si="59"/>
        <v>2.4355077546566908</v>
      </c>
      <c r="BR61" s="148">
        <f t="shared" si="60"/>
        <v>5.46</v>
      </c>
      <c r="BS61" s="148">
        <f t="shared" si="120"/>
        <v>321.58000000000004</v>
      </c>
      <c r="BT61" s="148">
        <f t="shared" si="121"/>
        <v>5.1706200000000004</v>
      </c>
      <c r="BU61" s="148">
        <f t="shared" si="122"/>
        <v>312.86331999999993</v>
      </c>
      <c r="BV61" s="158">
        <v>1905</v>
      </c>
      <c r="BW61" s="153">
        <v>78.099999999999994</v>
      </c>
      <c r="BX61" s="148">
        <v>64.2</v>
      </c>
      <c r="BY61" s="148">
        <f t="shared" si="61"/>
        <v>50.1402</v>
      </c>
      <c r="BZ61" s="157">
        <v>125</v>
      </c>
      <c r="CA61" s="152">
        <f t="shared" si="62"/>
        <v>2.4930096010785756</v>
      </c>
      <c r="CB61" s="148">
        <f t="shared" si="63"/>
        <v>5.4669999999999996</v>
      </c>
      <c r="CC61" s="148">
        <f t="shared" si="123"/>
        <v>324.06499999999994</v>
      </c>
      <c r="CD61" s="148">
        <f t="shared" si="124"/>
        <v>5.1772489999999998</v>
      </c>
      <c r="CE61" s="148">
        <f t="shared" si="125"/>
        <v>315.46556300000003</v>
      </c>
      <c r="CF61" s="158">
        <v>1966</v>
      </c>
      <c r="CG61" s="153">
        <v>84.8</v>
      </c>
      <c r="CH61" s="148">
        <f t="shared" si="165"/>
        <v>62.499999999999915</v>
      </c>
      <c r="CI61" s="148">
        <f t="shared" si="64"/>
        <v>52.999999999999929</v>
      </c>
      <c r="CJ61" s="157">
        <v>125</v>
      </c>
      <c r="CK61" s="152">
        <f t="shared" si="65"/>
        <v>2.3584905660377391</v>
      </c>
      <c r="CL61" s="148">
        <f t="shared" si="66"/>
        <v>5.9359999999999999</v>
      </c>
      <c r="CM61" s="148">
        <f t="shared" si="126"/>
        <v>338.56899999999996</v>
      </c>
      <c r="CN61" s="148">
        <f t="shared" si="127"/>
        <v>5.6213920000000002</v>
      </c>
      <c r="CO61" s="148">
        <f t="shared" si="128"/>
        <v>329.53111100000012</v>
      </c>
      <c r="CP61" s="158">
        <v>1985</v>
      </c>
      <c r="CQ61" s="153">
        <v>79.3</v>
      </c>
      <c r="CR61" s="148">
        <v>65.8</v>
      </c>
      <c r="CS61" s="148">
        <f t="shared" si="67"/>
        <v>52.179399999999994</v>
      </c>
      <c r="CT61" s="157">
        <v>115</v>
      </c>
      <c r="CU61" s="152">
        <f t="shared" si="68"/>
        <v>2.2039348861811368</v>
      </c>
      <c r="CV61" s="148">
        <f t="shared" si="69"/>
        <v>5.5509999999999993</v>
      </c>
      <c r="CW61" s="148">
        <f t="shared" si="129"/>
        <v>321.04799999999994</v>
      </c>
      <c r="CX61" s="148">
        <f t="shared" si="130"/>
        <v>5.2567969999999997</v>
      </c>
      <c r="CY61" s="148">
        <f t="shared" si="131"/>
        <v>312.25504100000001</v>
      </c>
      <c r="CZ61" s="158">
        <v>1780</v>
      </c>
      <c r="DA61" s="153">
        <v>81.2</v>
      </c>
      <c r="DB61" s="148">
        <v>63.7</v>
      </c>
      <c r="DC61" s="148">
        <f t="shared" si="70"/>
        <v>51.724400000000003</v>
      </c>
      <c r="DD61" s="134">
        <v>115</v>
      </c>
      <c r="DE61" s="152">
        <f t="shared" si="167"/>
        <v>2.2233220685015196</v>
      </c>
      <c r="DF61" s="148">
        <f t="shared" si="71"/>
        <v>5.6840000000000002</v>
      </c>
      <c r="DG61" s="148">
        <f t="shared" si="132"/>
        <v>324.40100000000007</v>
      </c>
      <c r="DH61" s="148">
        <f t="shared" si="133"/>
        <v>5.3827480000000003</v>
      </c>
      <c r="DI61" s="148">
        <f t="shared" si="134"/>
        <v>315.47652500000009</v>
      </c>
      <c r="DJ61" s="158">
        <v>1710</v>
      </c>
      <c r="DK61" s="153">
        <v>79.3</v>
      </c>
      <c r="DL61" s="146">
        <v>65.8</v>
      </c>
      <c r="DM61" s="148">
        <f t="shared" si="72"/>
        <v>52.179399999999994</v>
      </c>
      <c r="DN61" s="157">
        <v>115</v>
      </c>
      <c r="DO61" s="152">
        <f t="shared" si="73"/>
        <v>2.2039348861811368</v>
      </c>
      <c r="DP61" s="148">
        <f t="shared" si="74"/>
        <v>5.5509999999999993</v>
      </c>
      <c r="DQ61" s="148">
        <f t="shared" si="135"/>
        <v>321.04799999999994</v>
      </c>
      <c r="DR61" s="148">
        <f t="shared" si="136"/>
        <v>5.2567969999999997</v>
      </c>
      <c r="DS61" s="148">
        <f t="shared" si="137"/>
        <v>312.25504100000001</v>
      </c>
      <c r="DT61" s="158">
        <v>1780</v>
      </c>
      <c r="DU61" s="153">
        <v>82</v>
      </c>
      <c r="DV61" s="148">
        <v>65.599999999999994</v>
      </c>
      <c r="DW61" s="148">
        <f t="shared" si="75"/>
        <v>53.791999999999994</v>
      </c>
      <c r="DX61" s="157">
        <v>115</v>
      </c>
      <c r="DY61" s="152">
        <f t="shared" si="76"/>
        <v>2.1378643664485426</v>
      </c>
      <c r="DZ61" s="148">
        <f t="shared" si="77"/>
        <v>5.7399999999999993</v>
      </c>
      <c r="EA61" s="148">
        <f t="shared" si="138"/>
        <v>334.9500000000001</v>
      </c>
      <c r="EB61" s="148">
        <f t="shared" si="139"/>
        <v>5.4357799999999994</v>
      </c>
      <c r="EC61" s="148">
        <f t="shared" si="140"/>
        <v>325.97341000000011</v>
      </c>
      <c r="ED61" s="158">
        <v>1707</v>
      </c>
      <c r="EE61" s="153">
        <v>84.6</v>
      </c>
      <c r="EF61" s="148">
        <v>65.400000000000006</v>
      </c>
      <c r="EG61" s="148">
        <f t="shared" si="78"/>
        <v>55.328400000000002</v>
      </c>
      <c r="EH61" s="157">
        <v>115</v>
      </c>
      <c r="EI61" s="152">
        <f t="shared" si="79"/>
        <v>2.0784985649322949</v>
      </c>
      <c r="EJ61" s="148">
        <f t="shared" si="80"/>
        <v>5.9219999999999997</v>
      </c>
      <c r="EK61" s="148">
        <f t="shared" si="141"/>
        <v>337.99850000000015</v>
      </c>
      <c r="EL61" s="148">
        <f t="shared" si="142"/>
        <v>5.6081339999999997</v>
      </c>
      <c r="EM61" s="148">
        <f t="shared" si="143"/>
        <v>328.83913650000005</v>
      </c>
      <c r="EN61" s="158">
        <v>1680.0000000000002</v>
      </c>
      <c r="EO61" s="145">
        <v>84.8</v>
      </c>
      <c r="EP61" s="146">
        <v>64.8</v>
      </c>
      <c r="EQ61" s="148">
        <f t="shared" si="81"/>
        <v>54.950399999999995</v>
      </c>
      <c r="ER61" s="157">
        <v>115</v>
      </c>
      <c r="ES61" s="152">
        <f t="shared" si="82"/>
        <v>2.0927964127649665</v>
      </c>
      <c r="ET61" s="148">
        <f t="shared" si="83"/>
        <v>5.9359999999999999</v>
      </c>
      <c r="EU61" s="148">
        <f t="shared" si="144"/>
        <v>335.45400000000001</v>
      </c>
      <c r="EV61" s="148">
        <f t="shared" si="145"/>
        <v>5.6213920000000002</v>
      </c>
      <c r="EW61" s="148">
        <f t="shared" si="146"/>
        <v>326.41963200000009</v>
      </c>
      <c r="EX61" s="158">
        <v>1721</v>
      </c>
      <c r="EY61" s="153"/>
      <c r="EZ61" s="148"/>
      <c r="FA61" s="148">
        <f t="shared" si="84"/>
        <v>0</v>
      </c>
      <c r="FB61" s="157"/>
      <c r="FC61" s="152" t="e">
        <f t="shared" si="85"/>
        <v>#DIV/0!</v>
      </c>
      <c r="FD61" s="148">
        <f t="shared" si="86"/>
        <v>0</v>
      </c>
      <c r="FE61" s="148">
        <f t="shared" si="147"/>
        <v>0</v>
      </c>
      <c r="FF61" s="148">
        <f t="shared" si="148"/>
        <v>0</v>
      </c>
      <c r="FG61" s="148">
        <f t="shared" si="149"/>
        <v>0</v>
      </c>
      <c r="FH61" s="158"/>
      <c r="FI61" s="153"/>
      <c r="FJ61" s="148"/>
      <c r="FK61" s="148">
        <f t="shared" si="87"/>
        <v>0</v>
      </c>
      <c r="FL61" s="157">
        <v>120</v>
      </c>
      <c r="FM61" s="152" t="e">
        <f t="shared" si="88"/>
        <v>#DIV/0!</v>
      </c>
      <c r="FN61" s="148">
        <f t="shared" si="89"/>
        <v>0</v>
      </c>
      <c r="FO61" s="148">
        <f t="shared" si="150"/>
        <v>0</v>
      </c>
      <c r="FP61" s="148">
        <f t="shared" si="151"/>
        <v>0</v>
      </c>
      <c r="FQ61" s="148">
        <f t="shared" si="152"/>
        <v>0</v>
      </c>
      <c r="FR61" s="158"/>
      <c r="FS61" s="153"/>
      <c r="FT61" s="148"/>
      <c r="FU61" s="148">
        <f t="shared" si="90"/>
        <v>0</v>
      </c>
      <c r="FV61" s="157"/>
      <c r="FW61" s="152" t="e">
        <f t="shared" si="91"/>
        <v>#DIV/0!</v>
      </c>
      <c r="FX61" s="148">
        <f t="shared" si="92"/>
        <v>0</v>
      </c>
      <c r="FY61" s="148">
        <f t="shared" si="153"/>
        <v>0</v>
      </c>
      <c r="FZ61" s="148">
        <f t="shared" si="154"/>
        <v>0</v>
      </c>
      <c r="GA61" s="148">
        <f t="shared" si="155"/>
        <v>0</v>
      </c>
      <c r="GB61" s="158"/>
      <c r="GC61" s="153"/>
      <c r="GD61" s="148"/>
      <c r="GE61" s="148">
        <f t="shared" si="93"/>
        <v>0</v>
      </c>
      <c r="GF61" s="157"/>
      <c r="GG61" s="152" t="e">
        <f t="shared" si="94"/>
        <v>#DIV/0!</v>
      </c>
      <c r="GH61" s="148">
        <f t="shared" si="95"/>
        <v>0</v>
      </c>
      <c r="GI61" s="148">
        <f t="shared" si="156"/>
        <v>0</v>
      </c>
      <c r="GJ61" s="148">
        <f t="shared" si="157"/>
        <v>0</v>
      </c>
      <c r="GK61" s="148">
        <f t="shared" si="158"/>
        <v>0</v>
      </c>
      <c r="GL61" s="158"/>
      <c r="GM61" s="153"/>
      <c r="GN61" s="148"/>
      <c r="GO61" s="148">
        <f t="shared" si="96"/>
        <v>0</v>
      </c>
      <c r="GP61" s="157"/>
      <c r="GQ61" s="152" t="e">
        <f t="shared" si="97"/>
        <v>#DIV/0!</v>
      </c>
      <c r="GR61" s="148">
        <f t="shared" si="98"/>
        <v>0</v>
      </c>
      <c r="GS61" s="148">
        <f t="shared" si="159"/>
        <v>0</v>
      </c>
      <c r="GT61" s="148">
        <f t="shared" si="160"/>
        <v>0</v>
      </c>
      <c r="GU61" s="148">
        <f t="shared" si="161"/>
        <v>0</v>
      </c>
      <c r="GV61" s="158"/>
      <c r="GW61" s="153"/>
      <c r="GX61" s="148"/>
      <c r="GY61" s="148">
        <f t="shared" si="99"/>
        <v>0</v>
      </c>
      <c r="GZ61" s="157"/>
      <c r="HA61" s="152" t="e">
        <f t="shared" si="100"/>
        <v>#DIV/0!</v>
      </c>
      <c r="HB61" s="148">
        <f t="shared" si="101"/>
        <v>0</v>
      </c>
      <c r="HC61" s="148">
        <f t="shared" si="162"/>
        <v>0</v>
      </c>
      <c r="HD61" s="148">
        <f t="shared" si="163"/>
        <v>0</v>
      </c>
      <c r="HE61" s="148">
        <f t="shared" si="164"/>
        <v>0</v>
      </c>
      <c r="HF61" s="158"/>
      <c r="HG61" s="153"/>
      <c r="HH61" s="148"/>
      <c r="HI61" s="148"/>
      <c r="HJ61" s="157"/>
      <c r="HK61" s="152"/>
      <c r="HL61" s="148"/>
      <c r="HM61" s="148"/>
      <c r="HN61" s="148"/>
      <c r="HO61" s="148"/>
      <c r="HP61" s="158"/>
      <c r="HQ61" s="153"/>
      <c r="HR61" s="148"/>
      <c r="HS61" s="148"/>
      <c r="HT61" s="157"/>
      <c r="HU61" s="152"/>
      <c r="HV61" s="148"/>
      <c r="HW61" s="148"/>
      <c r="HX61" s="148"/>
      <c r="HY61" s="148"/>
      <c r="HZ61" s="158"/>
      <c r="IA61" s="153"/>
      <c r="IB61" s="148"/>
      <c r="IC61" s="148"/>
      <c r="ID61" s="157"/>
      <c r="IE61" s="152"/>
      <c r="IF61" s="148"/>
      <c r="IG61" s="148"/>
      <c r="IH61" s="148"/>
      <c r="II61" s="148"/>
      <c r="IJ61" s="158"/>
      <c r="IK61" s="153"/>
      <c r="IL61" s="148"/>
      <c r="IM61" s="148"/>
      <c r="IN61" s="157"/>
      <c r="IO61" s="152"/>
      <c r="IP61" s="148"/>
      <c r="IQ61" s="148"/>
      <c r="IR61" s="148"/>
      <c r="IS61" s="148"/>
      <c r="IT61" s="158"/>
      <c r="IU61" s="153"/>
      <c r="IV61" s="148"/>
      <c r="IW61" s="148"/>
      <c r="IX61" s="157"/>
      <c r="IY61" s="152"/>
      <c r="IZ61" s="148"/>
      <c r="JA61" s="148"/>
      <c r="JB61" s="148"/>
      <c r="JC61" s="148"/>
      <c r="JD61" s="158"/>
      <c r="JE61" s="153"/>
      <c r="JF61" s="148"/>
      <c r="JG61" s="148"/>
      <c r="JH61" s="157"/>
      <c r="JI61" s="152"/>
      <c r="JJ61" s="148"/>
      <c r="JK61" s="148"/>
      <c r="JL61" s="148"/>
      <c r="JM61" s="148"/>
      <c r="JN61" s="158"/>
      <c r="JO61" s="153"/>
      <c r="JP61" s="148"/>
      <c r="JQ61" s="148"/>
      <c r="JR61" s="157"/>
      <c r="JS61" s="152"/>
      <c r="JT61" s="148"/>
      <c r="JU61" s="148"/>
      <c r="JV61" s="148"/>
      <c r="JW61" s="148"/>
      <c r="JX61" s="158"/>
      <c r="JY61" s="153"/>
      <c r="JZ61" s="148"/>
      <c r="KA61" s="148"/>
      <c r="KB61" s="157"/>
      <c r="KC61" s="152"/>
      <c r="KD61" s="148"/>
      <c r="KE61" s="148"/>
      <c r="KF61" s="148"/>
      <c r="KG61" s="148"/>
      <c r="KH61" s="158"/>
      <c r="KI61" s="153"/>
      <c r="KJ61" s="148"/>
      <c r="KK61" s="148"/>
      <c r="KL61" s="157"/>
      <c r="KM61" s="152"/>
      <c r="KN61" s="148"/>
      <c r="KO61" s="148"/>
      <c r="KP61" s="148"/>
      <c r="KQ61" s="148"/>
      <c r="KR61" s="158"/>
      <c r="KS61" s="153"/>
      <c r="KT61" s="148"/>
      <c r="KU61" s="148"/>
      <c r="KV61" s="157"/>
      <c r="KW61" s="152"/>
      <c r="KX61" s="148"/>
      <c r="KY61" s="148"/>
      <c r="KZ61" s="148"/>
      <c r="LA61" s="148"/>
      <c r="LB61" s="158"/>
      <c r="LC61" s="153"/>
      <c r="LD61" s="148"/>
      <c r="LE61" s="148"/>
      <c r="LF61" s="157"/>
      <c r="LG61" s="152"/>
      <c r="LH61" s="148"/>
      <c r="LI61" s="148"/>
      <c r="LJ61" s="148"/>
      <c r="LK61" s="148"/>
      <c r="LL61" s="158"/>
      <c r="LM61" s="153"/>
      <c r="LN61" s="148"/>
      <c r="LO61" s="148"/>
      <c r="LP61" s="157"/>
      <c r="LQ61" s="152"/>
      <c r="LR61" s="148"/>
      <c r="LS61" s="148"/>
      <c r="LT61" s="148"/>
      <c r="LU61" s="148"/>
      <c r="LV61" s="158"/>
      <c r="LW61" s="153"/>
      <c r="LX61" s="148"/>
      <c r="LY61" s="148"/>
      <c r="LZ61" s="157"/>
      <c r="MA61" s="152"/>
      <c r="MB61" s="148"/>
      <c r="MC61" s="148"/>
      <c r="MD61" s="148"/>
      <c r="ME61" s="148"/>
      <c r="MF61" s="158"/>
      <c r="MG61" s="153"/>
      <c r="MH61" s="148"/>
      <c r="MI61" s="148"/>
      <c r="MJ61" s="157"/>
      <c r="MK61" s="152"/>
      <c r="ML61" s="148"/>
      <c r="MM61" s="148"/>
      <c r="MN61" s="148"/>
      <c r="MO61" s="148"/>
      <c r="MP61" s="158"/>
      <c r="MQ61" s="153"/>
      <c r="MR61" s="148"/>
      <c r="MS61" s="148"/>
      <c r="MT61" s="157"/>
      <c r="MU61" s="152"/>
      <c r="MV61" s="148"/>
      <c r="MW61" s="148"/>
      <c r="MX61" s="148"/>
      <c r="MY61" s="148"/>
      <c r="MZ61" s="158"/>
      <c r="NA61" s="153"/>
      <c r="NB61" s="148"/>
      <c r="NC61" s="148"/>
      <c r="ND61" s="157"/>
      <c r="NE61" s="152"/>
      <c r="NF61" s="148"/>
      <c r="NG61" s="148"/>
      <c r="NH61" s="148"/>
      <c r="NI61" s="148"/>
      <c r="NJ61" s="158"/>
      <c r="NK61" s="153"/>
      <c r="NL61" s="148"/>
      <c r="NM61" s="148"/>
      <c r="NN61" s="157"/>
      <c r="NO61" s="152"/>
      <c r="NP61" s="148"/>
      <c r="NQ61" s="148"/>
      <c r="NR61" s="148"/>
      <c r="NS61" s="148"/>
      <c r="NT61" s="158"/>
      <c r="NU61" s="153"/>
      <c r="NV61" s="148"/>
      <c r="NW61" s="148"/>
      <c r="NX61" s="157"/>
      <c r="NY61" s="152"/>
      <c r="NZ61" s="148"/>
      <c r="OA61" s="148"/>
      <c r="OB61" s="148"/>
      <c r="OC61" s="148"/>
      <c r="OD61" s="158"/>
      <c r="OE61" s="153"/>
      <c r="OF61" s="148"/>
      <c r="OG61" s="148"/>
      <c r="OH61" s="157"/>
      <c r="OI61" s="152"/>
      <c r="OJ61" s="148"/>
      <c r="OK61" s="148"/>
      <c r="OL61" s="148"/>
      <c r="OM61" s="148"/>
      <c r="ON61" s="158"/>
      <c r="OO61" s="153"/>
      <c r="OP61" s="148"/>
      <c r="OQ61" s="148"/>
      <c r="OR61" s="157"/>
      <c r="OS61" s="152"/>
      <c r="OT61" s="148"/>
      <c r="OU61" s="148"/>
      <c r="OV61" s="148"/>
      <c r="OW61" s="148"/>
      <c r="OX61" s="158"/>
      <c r="OY61" s="153"/>
      <c r="OZ61" s="148"/>
      <c r="PA61" s="148"/>
      <c r="PB61" s="157"/>
      <c r="PC61" s="152"/>
      <c r="PD61" s="148"/>
      <c r="PE61" s="148"/>
      <c r="PF61" s="148"/>
      <c r="PG61" s="148"/>
      <c r="PH61" s="158"/>
      <c r="PI61" s="153"/>
      <c r="PJ61" s="148"/>
      <c r="PK61" s="148"/>
      <c r="PL61" s="157"/>
      <c r="PM61" s="152"/>
      <c r="PN61" s="148"/>
      <c r="PO61" s="148"/>
      <c r="PP61" s="148"/>
      <c r="PQ61" s="148"/>
      <c r="PR61" s="158"/>
      <c r="PS61" s="153"/>
      <c r="PT61" s="148"/>
      <c r="PU61" s="148"/>
      <c r="PV61" s="157"/>
      <c r="PW61" s="152"/>
      <c r="PX61" s="148"/>
      <c r="PY61" s="148"/>
      <c r="PZ61" s="148"/>
      <c r="QA61" s="148"/>
      <c r="QB61" s="158"/>
      <c r="QC61" s="153"/>
      <c r="QD61" s="148"/>
      <c r="QE61" s="148"/>
      <c r="QF61" s="157"/>
      <c r="QG61" s="152"/>
      <c r="QH61" s="148"/>
      <c r="QI61" s="148"/>
      <c r="QJ61" s="148"/>
      <c r="QK61" s="148"/>
      <c r="QL61" s="158"/>
      <c r="QM61" s="153"/>
      <c r="QN61" s="148"/>
      <c r="QO61" s="148"/>
      <c r="QP61" s="157"/>
      <c r="QQ61" s="152"/>
      <c r="QR61" s="148"/>
      <c r="QS61" s="148"/>
      <c r="QT61" s="148"/>
      <c r="QU61" s="148"/>
      <c r="QV61" s="158"/>
      <c r="QW61" s="153"/>
    </row>
    <row r="62" spans="1:465" s="138" customFormat="1" x14ac:dyDescent="0.25">
      <c r="A62" s="141"/>
      <c r="B62" s="139">
        <f t="shared" si="37"/>
        <v>73</v>
      </c>
      <c r="C62" s="139">
        <v>0.1</v>
      </c>
      <c r="D62" s="139">
        <f t="shared" si="38"/>
        <v>5.3999999999999968</v>
      </c>
      <c r="E62" s="154">
        <v>84.2</v>
      </c>
      <c r="F62" s="151">
        <v>66.2</v>
      </c>
      <c r="G62" s="151">
        <f t="shared" si="39"/>
        <v>55.740400000000008</v>
      </c>
      <c r="H62" s="155">
        <v>125</v>
      </c>
      <c r="I62" s="150">
        <f t="shared" si="40"/>
        <v>2.242538625485285</v>
      </c>
      <c r="J62" s="151">
        <f t="shared" si="44"/>
        <v>5.8940000000000001</v>
      </c>
      <c r="K62" s="151">
        <f t="shared" si="102"/>
        <v>334.87999999999994</v>
      </c>
      <c r="L62" s="151">
        <f t="shared" si="103"/>
        <v>5.5757240000000001</v>
      </c>
      <c r="M62" s="151">
        <f t="shared" si="104"/>
        <v>325.50101499999994</v>
      </c>
      <c r="N62" s="156">
        <v>1983</v>
      </c>
      <c r="O62" s="154">
        <v>84.2</v>
      </c>
      <c r="P62" s="151">
        <v>66.2</v>
      </c>
      <c r="Q62" s="151">
        <f t="shared" si="166"/>
        <v>55.740400000000008</v>
      </c>
      <c r="R62" s="155">
        <v>125</v>
      </c>
      <c r="S62" s="150">
        <f t="shared" si="42"/>
        <v>2.242538625485285</v>
      </c>
      <c r="T62" s="151">
        <f t="shared" si="45"/>
        <v>5.8940000000000001</v>
      </c>
      <c r="U62" s="151">
        <f t="shared" si="105"/>
        <v>334.87999999999994</v>
      </c>
      <c r="V62" s="151">
        <f t="shared" si="106"/>
        <v>5.5757240000000001</v>
      </c>
      <c r="W62" s="151">
        <f t="shared" si="107"/>
        <v>325.50101499999994</v>
      </c>
      <c r="X62" s="156">
        <v>1983</v>
      </c>
      <c r="Y62" s="154">
        <v>82.7</v>
      </c>
      <c r="Z62" s="151">
        <v>67.7</v>
      </c>
      <c r="AA62" s="151">
        <f t="shared" si="46"/>
        <v>55.98790000000001</v>
      </c>
      <c r="AB62" s="155">
        <v>125</v>
      </c>
      <c r="AC62" s="150">
        <f t="shared" si="47"/>
        <v>2.232625263673043</v>
      </c>
      <c r="AD62" s="151">
        <f t="shared" si="48"/>
        <v>5.7890000000000006</v>
      </c>
      <c r="AE62" s="151">
        <f t="shared" si="108"/>
        <v>331.12100000000004</v>
      </c>
      <c r="AF62" s="151">
        <f t="shared" si="109"/>
        <v>5.4763940000000009</v>
      </c>
      <c r="AG62" s="151">
        <f t="shared" si="110"/>
        <v>321.87497300000007</v>
      </c>
      <c r="AH62" s="156">
        <v>2029</v>
      </c>
      <c r="AI62" s="154">
        <v>80.900000000000006</v>
      </c>
      <c r="AJ62" s="151">
        <v>65.099999999999994</v>
      </c>
      <c r="AK62" s="151">
        <f t="shared" si="49"/>
        <v>52.665900000000001</v>
      </c>
      <c r="AL62" s="155">
        <v>125</v>
      </c>
      <c r="AM62" s="150">
        <f t="shared" si="50"/>
        <v>2.3734522717735764</v>
      </c>
      <c r="AN62" s="151">
        <f t="shared" si="51"/>
        <v>5.6630000000000003</v>
      </c>
      <c r="AO62" s="151">
        <f t="shared" si="111"/>
        <v>334.488</v>
      </c>
      <c r="AP62" s="151">
        <f t="shared" si="112"/>
        <v>5.3571980000000003</v>
      </c>
      <c r="AQ62" s="151">
        <f t="shared" si="113"/>
        <v>325.36193199999997</v>
      </c>
      <c r="AR62" s="156">
        <v>1991</v>
      </c>
      <c r="AS62" s="154">
        <v>81</v>
      </c>
      <c r="AT62" s="151">
        <v>64.2</v>
      </c>
      <c r="AU62" s="151">
        <f t="shared" si="52"/>
        <v>52.002000000000002</v>
      </c>
      <c r="AV62" s="155">
        <v>125</v>
      </c>
      <c r="AW62" s="150">
        <f t="shared" si="53"/>
        <v>2.4037537017807007</v>
      </c>
      <c r="AX62" s="151">
        <f t="shared" si="54"/>
        <v>5.67</v>
      </c>
      <c r="AY62" s="151">
        <f t="shared" si="114"/>
        <v>334.39</v>
      </c>
      <c r="AZ62" s="151">
        <f t="shared" si="115"/>
        <v>5.3638200000000005</v>
      </c>
      <c r="BA62" s="151">
        <f t="shared" si="116"/>
        <v>325.24996700000003</v>
      </c>
      <c r="BB62" s="156">
        <v>1991</v>
      </c>
      <c r="BC62" s="154">
        <v>79</v>
      </c>
      <c r="BD62" s="151">
        <v>64.399997711181641</v>
      </c>
      <c r="BE62" s="151">
        <f t="shared" si="55"/>
        <v>50.875998191833496</v>
      </c>
      <c r="BF62" s="155">
        <v>125</v>
      </c>
      <c r="BG62" s="150">
        <f t="shared" si="56"/>
        <v>2.456954250384904</v>
      </c>
      <c r="BH62" s="151">
        <f t="shared" si="57"/>
        <v>5.53</v>
      </c>
      <c r="BI62" s="151">
        <f t="shared" si="117"/>
        <v>333.41</v>
      </c>
      <c r="BJ62" s="151">
        <f t="shared" si="118"/>
        <v>5.2313800000000006</v>
      </c>
      <c r="BK62" s="151">
        <f t="shared" si="119"/>
        <v>324.42074000000002</v>
      </c>
      <c r="BL62" s="156">
        <v>1969.9999690055847</v>
      </c>
      <c r="BM62" s="154">
        <v>78</v>
      </c>
      <c r="BN62" s="151">
        <v>65.900000000000006</v>
      </c>
      <c r="BO62" s="151">
        <f t="shared" si="58"/>
        <v>51.402000000000008</v>
      </c>
      <c r="BP62" s="155">
        <v>125</v>
      </c>
      <c r="BQ62" s="150">
        <f t="shared" si="59"/>
        <v>2.4318119917512933</v>
      </c>
      <c r="BR62" s="151">
        <f t="shared" si="60"/>
        <v>5.46</v>
      </c>
      <c r="BS62" s="151">
        <f t="shared" si="120"/>
        <v>327.04000000000002</v>
      </c>
      <c r="BT62" s="151">
        <f t="shared" si="121"/>
        <v>5.1651600000000002</v>
      </c>
      <c r="BU62" s="151">
        <f t="shared" si="122"/>
        <v>318.02847999999994</v>
      </c>
      <c r="BV62" s="156">
        <v>1910</v>
      </c>
      <c r="BW62" s="154">
        <v>77.599999999999994</v>
      </c>
      <c r="BX62" s="151">
        <v>64.2</v>
      </c>
      <c r="BY62" s="151">
        <f t="shared" si="61"/>
        <v>49.819199999999995</v>
      </c>
      <c r="BZ62" s="155">
        <v>125</v>
      </c>
      <c r="CA62" s="150">
        <f t="shared" si="62"/>
        <v>2.5090728072710924</v>
      </c>
      <c r="CB62" s="151">
        <f t="shared" si="63"/>
        <v>5.4319999999999995</v>
      </c>
      <c r="CC62" s="151">
        <f t="shared" si="123"/>
        <v>329.49699999999996</v>
      </c>
      <c r="CD62" s="151">
        <f t="shared" si="124"/>
        <v>5.1386719999999997</v>
      </c>
      <c r="CE62" s="151">
        <f t="shared" si="125"/>
        <v>320.60423500000002</v>
      </c>
      <c r="CF62" s="156">
        <v>1966.5</v>
      </c>
      <c r="CG62" s="154">
        <v>84.4</v>
      </c>
      <c r="CH62" s="151">
        <f t="shared" si="165"/>
        <v>62.549999999999912</v>
      </c>
      <c r="CI62" s="151">
        <f t="shared" si="64"/>
        <v>52.79219999999993</v>
      </c>
      <c r="CJ62" s="155">
        <v>125</v>
      </c>
      <c r="CK62" s="150">
        <f t="shared" si="65"/>
        <v>2.3677740272237218</v>
      </c>
      <c r="CL62" s="151">
        <f t="shared" si="66"/>
        <v>5.9080000000000004</v>
      </c>
      <c r="CM62" s="151">
        <f t="shared" si="126"/>
        <v>344.47699999999998</v>
      </c>
      <c r="CN62" s="151">
        <f t="shared" si="127"/>
        <v>5.5889680000000004</v>
      </c>
      <c r="CO62" s="151">
        <f t="shared" si="128"/>
        <v>335.12007900000015</v>
      </c>
      <c r="CP62" s="156">
        <v>1990</v>
      </c>
      <c r="CQ62" s="154">
        <v>78.400000000000006</v>
      </c>
      <c r="CR62" s="151">
        <v>65.900000000000006</v>
      </c>
      <c r="CS62" s="151">
        <f t="shared" si="67"/>
        <v>51.665600000000005</v>
      </c>
      <c r="CT62" s="155">
        <v>115</v>
      </c>
      <c r="CU62" s="150">
        <f t="shared" si="68"/>
        <v>2.2258524046948063</v>
      </c>
      <c r="CV62" s="151">
        <f t="shared" si="69"/>
        <v>5.4880000000000004</v>
      </c>
      <c r="CW62" s="151">
        <f t="shared" si="129"/>
        <v>326.53599999999994</v>
      </c>
      <c r="CX62" s="151">
        <f t="shared" si="130"/>
        <v>5.1916480000000007</v>
      </c>
      <c r="CY62" s="151">
        <f t="shared" si="131"/>
        <v>317.44668899999999</v>
      </c>
      <c r="CZ62" s="156">
        <v>1781</v>
      </c>
      <c r="DA62" s="154">
        <v>80.3</v>
      </c>
      <c r="DB62" s="151">
        <v>63.8</v>
      </c>
      <c r="DC62" s="151">
        <f t="shared" si="70"/>
        <v>51.231399999999994</v>
      </c>
      <c r="DD62" s="138">
        <v>115</v>
      </c>
      <c r="DE62" s="150">
        <f t="shared" si="167"/>
        <v>2.2447171070866698</v>
      </c>
      <c r="DF62" s="151">
        <f t="shared" si="71"/>
        <v>5.6209999999999996</v>
      </c>
      <c r="DG62" s="151">
        <f t="shared" si="132"/>
        <v>330.02200000000005</v>
      </c>
      <c r="DH62" s="151">
        <f t="shared" si="133"/>
        <v>5.3174659999999996</v>
      </c>
      <c r="DI62" s="151">
        <f t="shared" si="134"/>
        <v>320.79399100000012</v>
      </c>
      <c r="DJ62" s="156">
        <v>1711</v>
      </c>
      <c r="DK62" s="154">
        <v>78.400000000000006</v>
      </c>
      <c r="DL62" s="141">
        <v>65.900000000000006</v>
      </c>
      <c r="DM62" s="151">
        <f t="shared" si="72"/>
        <v>51.665600000000005</v>
      </c>
      <c r="DN62" s="155">
        <v>115</v>
      </c>
      <c r="DO62" s="150">
        <f t="shared" si="73"/>
        <v>2.2258524046948063</v>
      </c>
      <c r="DP62" s="151">
        <f t="shared" si="74"/>
        <v>5.4880000000000004</v>
      </c>
      <c r="DQ62" s="151">
        <f t="shared" si="135"/>
        <v>326.53599999999994</v>
      </c>
      <c r="DR62" s="151">
        <f t="shared" si="136"/>
        <v>5.1916480000000007</v>
      </c>
      <c r="DS62" s="151">
        <f t="shared" si="137"/>
        <v>317.44668899999999</v>
      </c>
      <c r="DT62" s="156">
        <v>1781</v>
      </c>
      <c r="DU62" s="154">
        <v>81</v>
      </c>
      <c r="DV62" s="151">
        <v>65.599999999999994</v>
      </c>
      <c r="DW62" s="151">
        <f t="shared" si="75"/>
        <v>53.135999999999996</v>
      </c>
      <c r="DX62" s="155">
        <v>115</v>
      </c>
      <c r="DY62" s="150">
        <f t="shared" si="76"/>
        <v>2.164257753688648</v>
      </c>
      <c r="DZ62" s="151">
        <f t="shared" si="77"/>
        <v>5.67</v>
      </c>
      <c r="EA62" s="151">
        <f t="shared" si="138"/>
        <v>340.62000000000012</v>
      </c>
      <c r="EB62" s="151">
        <f t="shared" si="139"/>
        <v>5.3638200000000005</v>
      </c>
      <c r="EC62" s="151">
        <f t="shared" si="140"/>
        <v>331.33723000000009</v>
      </c>
      <c r="ED62" s="156">
        <v>1708</v>
      </c>
      <c r="EE62" s="154">
        <v>84.2</v>
      </c>
      <c r="EF62" s="151">
        <v>65.5</v>
      </c>
      <c r="EG62" s="151">
        <f t="shared" si="78"/>
        <v>55.151000000000003</v>
      </c>
      <c r="EH62" s="155">
        <v>115</v>
      </c>
      <c r="EI62" s="150">
        <f t="shared" si="79"/>
        <v>2.0851843121611573</v>
      </c>
      <c r="EJ62" s="151">
        <f t="shared" si="80"/>
        <v>5.8940000000000001</v>
      </c>
      <c r="EK62" s="151">
        <f t="shared" si="141"/>
        <v>343.89250000000015</v>
      </c>
      <c r="EL62" s="151">
        <f t="shared" si="142"/>
        <v>5.5757240000000001</v>
      </c>
      <c r="EM62" s="151">
        <f t="shared" si="143"/>
        <v>334.41486050000003</v>
      </c>
      <c r="EN62" s="156">
        <v>1685</v>
      </c>
      <c r="EO62" s="140">
        <v>84.4</v>
      </c>
      <c r="EP62" s="141">
        <v>64.900000000000006</v>
      </c>
      <c r="EQ62" s="151">
        <f t="shared" si="81"/>
        <v>54.775600000000011</v>
      </c>
      <c r="ER62" s="155">
        <v>115</v>
      </c>
      <c r="ES62" s="150">
        <f t="shared" si="82"/>
        <v>2.0994749486997857</v>
      </c>
      <c r="ET62" s="151">
        <f t="shared" si="83"/>
        <v>5.9080000000000004</v>
      </c>
      <c r="EU62" s="151">
        <f t="shared" si="144"/>
        <v>341.36200000000002</v>
      </c>
      <c r="EV62" s="151">
        <f t="shared" si="145"/>
        <v>5.5889680000000004</v>
      </c>
      <c r="EW62" s="151">
        <f t="shared" si="146"/>
        <v>332.00860000000011</v>
      </c>
      <c r="EX62" s="156">
        <v>1722</v>
      </c>
      <c r="EY62" s="154"/>
      <c r="EZ62" s="151"/>
      <c r="FA62" s="151">
        <f t="shared" si="84"/>
        <v>0</v>
      </c>
      <c r="FB62" s="155"/>
      <c r="FC62" s="150" t="e">
        <f t="shared" si="85"/>
        <v>#DIV/0!</v>
      </c>
      <c r="FD62" s="151">
        <f t="shared" si="86"/>
        <v>0</v>
      </c>
      <c r="FE62" s="151">
        <f t="shared" si="147"/>
        <v>0</v>
      </c>
      <c r="FF62" s="151">
        <f t="shared" si="148"/>
        <v>0</v>
      </c>
      <c r="FG62" s="151">
        <f t="shared" si="149"/>
        <v>0</v>
      </c>
      <c r="FH62" s="156"/>
      <c r="FI62" s="154"/>
      <c r="FJ62" s="151"/>
      <c r="FK62" s="151">
        <f t="shared" si="87"/>
        <v>0</v>
      </c>
      <c r="FL62" s="155">
        <v>120</v>
      </c>
      <c r="FM62" s="150" t="e">
        <f t="shared" si="88"/>
        <v>#DIV/0!</v>
      </c>
      <c r="FN62" s="151">
        <f t="shared" si="89"/>
        <v>0</v>
      </c>
      <c r="FO62" s="151">
        <f t="shared" si="150"/>
        <v>0</v>
      </c>
      <c r="FP62" s="151">
        <f t="shared" si="151"/>
        <v>0</v>
      </c>
      <c r="FQ62" s="151">
        <f t="shared" si="152"/>
        <v>0</v>
      </c>
      <c r="FR62" s="156"/>
      <c r="FS62" s="154"/>
      <c r="FT62" s="151"/>
      <c r="FU62" s="151">
        <f t="shared" si="90"/>
        <v>0</v>
      </c>
      <c r="FV62" s="155"/>
      <c r="FW62" s="150" t="e">
        <f t="shared" si="91"/>
        <v>#DIV/0!</v>
      </c>
      <c r="FX62" s="151">
        <f t="shared" si="92"/>
        <v>0</v>
      </c>
      <c r="FY62" s="151">
        <f t="shared" si="153"/>
        <v>0</v>
      </c>
      <c r="FZ62" s="151">
        <f t="shared" si="154"/>
        <v>0</v>
      </c>
      <c r="GA62" s="151">
        <f t="shared" si="155"/>
        <v>0</v>
      </c>
      <c r="GB62" s="156"/>
      <c r="GC62" s="154"/>
      <c r="GD62" s="151"/>
      <c r="GE62" s="151">
        <f t="shared" si="93"/>
        <v>0</v>
      </c>
      <c r="GF62" s="155"/>
      <c r="GG62" s="150" t="e">
        <f t="shared" si="94"/>
        <v>#DIV/0!</v>
      </c>
      <c r="GH62" s="151">
        <f t="shared" si="95"/>
        <v>0</v>
      </c>
      <c r="GI62" s="151">
        <f t="shared" si="156"/>
        <v>0</v>
      </c>
      <c r="GJ62" s="151">
        <f t="shared" si="157"/>
        <v>0</v>
      </c>
      <c r="GK62" s="151">
        <f t="shared" si="158"/>
        <v>0</v>
      </c>
      <c r="GL62" s="156"/>
      <c r="GM62" s="154"/>
      <c r="GN62" s="151"/>
      <c r="GO62" s="151">
        <f t="shared" si="96"/>
        <v>0</v>
      </c>
      <c r="GP62" s="155"/>
      <c r="GQ62" s="150" t="e">
        <f t="shared" si="97"/>
        <v>#DIV/0!</v>
      </c>
      <c r="GR62" s="151">
        <f t="shared" si="98"/>
        <v>0</v>
      </c>
      <c r="GS62" s="151">
        <f t="shared" si="159"/>
        <v>0</v>
      </c>
      <c r="GT62" s="151">
        <f t="shared" si="160"/>
        <v>0</v>
      </c>
      <c r="GU62" s="151">
        <f t="shared" si="161"/>
        <v>0</v>
      </c>
      <c r="GV62" s="156"/>
      <c r="GW62" s="154"/>
      <c r="GX62" s="151"/>
      <c r="GY62" s="151">
        <f t="shared" si="99"/>
        <v>0</v>
      </c>
      <c r="GZ62" s="155"/>
      <c r="HA62" s="150" t="e">
        <f t="shared" si="100"/>
        <v>#DIV/0!</v>
      </c>
      <c r="HB62" s="151">
        <f t="shared" si="101"/>
        <v>0</v>
      </c>
      <c r="HC62" s="151">
        <f t="shared" si="162"/>
        <v>0</v>
      </c>
      <c r="HD62" s="151">
        <f t="shared" si="163"/>
        <v>0</v>
      </c>
      <c r="HE62" s="151">
        <f t="shared" si="164"/>
        <v>0</v>
      </c>
      <c r="HF62" s="156"/>
      <c r="HG62" s="154"/>
      <c r="HH62" s="151"/>
      <c r="HI62" s="151"/>
      <c r="HJ62" s="155"/>
      <c r="HK62" s="150"/>
      <c r="HL62" s="151"/>
      <c r="HM62" s="151"/>
      <c r="HN62" s="151"/>
      <c r="HO62" s="151"/>
      <c r="HP62" s="156"/>
      <c r="HQ62" s="154"/>
      <c r="HR62" s="151"/>
      <c r="HS62" s="151"/>
      <c r="HT62" s="155"/>
      <c r="HU62" s="150"/>
      <c r="HV62" s="151"/>
      <c r="HW62" s="151"/>
      <c r="HX62" s="151"/>
      <c r="HY62" s="151"/>
      <c r="HZ62" s="156"/>
      <c r="IA62" s="154"/>
      <c r="IB62" s="151"/>
      <c r="IC62" s="151"/>
      <c r="ID62" s="155"/>
      <c r="IE62" s="150"/>
      <c r="IF62" s="151"/>
      <c r="IG62" s="151"/>
      <c r="IH62" s="151"/>
      <c r="II62" s="151"/>
      <c r="IJ62" s="156"/>
      <c r="IK62" s="154"/>
      <c r="IL62" s="151"/>
      <c r="IM62" s="151"/>
      <c r="IN62" s="155"/>
      <c r="IO62" s="150"/>
      <c r="IP62" s="151"/>
      <c r="IQ62" s="151"/>
      <c r="IR62" s="151"/>
      <c r="IS62" s="151"/>
      <c r="IT62" s="156"/>
      <c r="IU62" s="154"/>
      <c r="IV62" s="151"/>
      <c r="IW62" s="151"/>
      <c r="IX62" s="155"/>
      <c r="IY62" s="150"/>
      <c r="IZ62" s="151"/>
      <c r="JA62" s="151"/>
      <c r="JB62" s="151"/>
      <c r="JC62" s="151"/>
      <c r="JD62" s="156"/>
      <c r="JE62" s="154"/>
      <c r="JF62" s="151"/>
      <c r="JG62" s="151"/>
      <c r="JH62" s="155"/>
      <c r="JI62" s="150"/>
      <c r="JJ62" s="151"/>
      <c r="JK62" s="151"/>
      <c r="JL62" s="151"/>
      <c r="JM62" s="151"/>
      <c r="JN62" s="156"/>
      <c r="JO62" s="154"/>
      <c r="JP62" s="151"/>
      <c r="JQ62" s="151"/>
      <c r="JR62" s="155"/>
      <c r="JS62" s="150"/>
      <c r="JT62" s="151"/>
      <c r="JU62" s="151"/>
      <c r="JV62" s="151"/>
      <c r="JW62" s="151"/>
      <c r="JX62" s="156"/>
      <c r="JY62" s="154"/>
      <c r="JZ62" s="151"/>
      <c r="KA62" s="151"/>
      <c r="KB62" s="155"/>
      <c r="KC62" s="150"/>
      <c r="KD62" s="151"/>
      <c r="KE62" s="151"/>
      <c r="KF62" s="151"/>
      <c r="KG62" s="151"/>
      <c r="KH62" s="156"/>
      <c r="KI62" s="154"/>
      <c r="KJ62" s="151"/>
      <c r="KK62" s="151"/>
      <c r="KL62" s="155"/>
      <c r="KM62" s="150"/>
      <c r="KN62" s="151"/>
      <c r="KO62" s="151"/>
      <c r="KP62" s="151"/>
      <c r="KQ62" s="151"/>
      <c r="KR62" s="156"/>
      <c r="KS62" s="154"/>
      <c r="KT62" s="151"/>
      <c r="KU62" s="151"/>
      <c r="KV62" s="155"/>
      <c r="KW62" s="150"/>
      <c r="KX62" s="151"/>
      <c r="KY62" s="151"/>
      <c r="KZ62" s="151"/>
      <c r="LA62" s="151"/>
      <c r="LB62" s="156"/>
      <c r="LC62" s="154"/>
      <c r="LD62" s="151"/>
      <c r="LE62" s="151"/>
      <c r="LF62" s="155"/>
      <c r="LG62" s="150"/>
      <c r="LH62" s="151"/>
      <c r="LI62" s="151"/>
      <c r="LJ62" s="151"/>
      <c r="LK62" s="151"/>
      <c r="LL62" s="156"/>
      <c r="LM62" s="154"/>
      <c r="LN62" s="151"/>
      <c r="LO62" s="151"/>
      <c r="LP62" s="155"/>
      <c r="LQ62" s="150"/>
      <c r="LR62" s="151"/>
      <c r="LS62" s="151"/>
      <c r="LT62" s="151"/>
      <c r="LU62" s="151"/>
      <c r="LV62" s="156"/>
      <c r="LW62" s="154"/>
      <c r="LX62" s="151"/>
      <c r="LY62" s="151"/>
      <c r="LZ62" s="155"/>
      <c r="MA62" s="150"/>
      <c r="MB62" s="151"/>
      <c r="MC62" s="151"/>
      <c r="MD62" s="151"/>
      <c r="ME62" s="151"/>
      <c r="MF62" s="156"/>
      <c r="MG62" s="154"/>
      <c r="MH62" s="151"/>
      <c r="MI62" s="151"/>
      <c r="MJ62" s="155"/>
      <c r="MK62" s="150"/>
      <c r="ML62" s="151"/>
      <c r="MM62" s="151"/>
      <c r="MN62" s="151"/>
      <c r="MO62" s="151"/>
      <c r="MP62" s="156"/>
      <c r="MQ62" s="154"/>
      <c r="MR62" s="151"/>
      <c r="MS62" s="151"/>
      <c r="MT62" s="155"/>
      <c r="MU62" s="150"/>
      <c r="MV62" s="151"/>
      <c r="MW62" s="151"/>
      <c r="MX62" s="151"/>
      <c r="MY62" s="151"/>
      <c r="MZ62" s="156"/>
      <c r="NA62" s="154"/>
      <c r="NB62" s="151"/>
      <c r="NC62" s="151"/>
      <c r="ND62" s="155"/>
      <c r="NE62" s="150"/>
      <c r="NF62" s="151"/>
      <c r="NG62" s="151"/>
      <c r="NH62" s="151"/>
      <c r="NI62" s="151"/>
      <c r="NJ62" s="156"/>
      <c r="NK62" s="154"/>
      <c r="NL62" s="151"/>
      <c r="NM62" s="151"/>
      <c r="NN62" s="155"/>
      <c r="NO62" s="150"/>
      <c r="NP62" s="151"/>
      <c r="NQ62" s="151"/>
      <c r="NR62" s="151"/>
      <c r="NS62" s="151"/>
      <c r="NT62" s="156"/>
      <c r="NU62" s="154"/>
      <c r="NV62" s="151"/>
      <c r="NW62" s="151"/>
      <c r="NX62" s="155"/>
      <c r="NY62" s="150"/>
      <c r="NZ62" s="151"/>
      <c r="OA62" s="151"/>
      <c r="OB62" s="151"/>
      <c r="OC62" s="151"/>
      <c r="OD62" s="156"/>
      <c r="OE62" s="154"/>
      <c r="OF62" s="151"/>
      <c r="OG62" s="151"/>
      <c r="OH62" s="155"/>
      <c r="OI62" s="150"/>
      <c r="OJ62" s="151"/>
      <c r="OK62" s="151"/>
      <c r="OL62" s="151"/>
      <c r="OM62" s="151"/>
      <c r="ON62" s="156"/>
      <c r="OO62" s="154"/>
      <c r="OP62" s="151"/>
      <c r="OQ62" s="151"/>
      <c r="OR62" s="155"/>
      <c r="OS62" s="150"/>
      <c r="OT62" s="151"/>
      <c r="OU62" s="151"/>
      <c r="OV62" s="151"/>
      <c r="OW62" s="151"/>
      <c r="OX62" s="156"/>
      <c r="OY62" s="154"/>
      <c r="OZ62" s="151"/>
      <c r="PA62" s="151"/>
      <c r="PB62" s="155"/>
      <c r="PC62" s="150"/>
      <c r="PD62" s="151"/>
      <c r="PE62" s="151"/>
      <c r="PF62" s="151"/>
      <c r="PG62" s="151"/>
      <c r="PH62" s="156"/>
      <c r="PI62" s="154"/>
      <c r="PJ62" s="151"/>
      <c r="PK62" s="151"/>
      <c r="PL62" s="155"/>
      <c r="PM62" s="150"/>
      <c r="PN62" s="151"/>
      <c r="PO62" s="151"/>
      <c r="PP62" s="151"/>
      <c r="PQ62" s="151"/>
      <c r="PR62" s="156"/>
      <c r="PS62" s="154"/>
      <c r="PT62" s="151"/>
      <c r="PU62" s="151"/>
      <c r="PV62" s="155"/>
      <c r="PW62" s="150"/>
      <c r="PX62" s="151"/>
      <c r="PY62" s="151"/>
      <c r="PZ62" s="151"/>
      <c r="QA62" s="151"/>
      <c r="QB62" s="156"/>
      <c r="QC62" s="154"/>
      <c r="QD62" s="151"/>
      <c r="QE62" s="151"/>
      <c r="QF62" s="155"/>
      <c r="QG62" s="150"/>
      <c r="QH62" s="151"/>
      <c r="QI62" s="151"/>
      <c r="QJ62" s="151"/>
      <c r="QK62" s="151"/>
      <c r="QL62" s="156"/>
      <c r="QM62" s="154"/>
      <c r="QN62" s="151"/>
      <c r="QO62" s="151"/>
      <c r="QP62" s="155"/>
      <c r="QQ62" s="150"/>
      <c r="QR62" s="151"/>
      <c r="QS62" s="151"/>
      <c r="QT62" s="151"/>
      <c r="QU62" s="151"/>
      <c r="QV62" s="156"/>
      <c r="QW62" s="154"/>
    </row>
    <row r="63" spans="1:465" s="134" customFormat="1" x14ac:dyDescent="0.25">
      <c r="A63" s="146"/>
      <c r="B63" s="144">
        <f t="shared" si="37"/>
        <v>74</v>
      </c>
      <c r="C63" s="144">
        <v>0.1</v>
      </c>
      <c r="D63" s="144">
        <f t="shared" si="38"/>
        <v>5.4999999999999964</v>
      </c>
      <c r="E63" s="153">
        <v>83.6</v>
      </c>
      <c r="F63" s="148">
        <v>66.3</v>
      </c>
      <c r="G63" s="148">
        <f t="shared" si="39"/>
        <v>55.426799999999993</v>
      </c>
      <c r="H63" s="157">
        <v>125</v>
      </c>
      <c r="I63" s="152">
        <f t="shared" si="40"/>
        <v>2.255226713431048</v>
      </c>
      <c r="J63" s="148">
        <f t="shared" si="44"/>
        <v>5.8519999999999994</v>
      </c>
      <c r="K63" s="148">
        <f t="shared" si="102"/>
        <v>340.73199999999991</v>
      </c>
      <c r="L63" s="148">
        <f t="shared" si="103"/>
        <v>5.5301399999999994</v>
      </c>
      <c r="M63" s="148">
        <f t="shared" si="104"/>
        <v>331.03115499999996</v>
      </c>
      <c r="N63" s="158">
        <v>1986</v>
      </c>
      <c r="O63" s="153">
        <v>83.6</v>
      </c>
      <c r="P63" s="148">
        <v>66.3</v>
      </c>
      <c r="Q63" s="148">
        <f t="shared" si="166"/>
        <v>55.426799999999993</v>
      </c>
      <c r="R63" s="157">
        <v>125</v>
      </c>
      <c r="S63" s="152">
        <f t="shared" si="42"/>
        <v>2.255226713431048</v>
      </c>
      <c r="T63" s="148">
        <f t="shared" si="45"/>
        <v>5.8519999999999994</v>
      </c>
      <c r="U63" s="148">
        <f t="shared" si="105"/>
        <v>340.73199999999991</v>
      </c>
      <c r="V63" s="148">
        <f t="shared" si="106"/>
        <v>5.5301399999999994</v>
      </c>
      <c r="W63" s="148">
        <f t="shared" si="107"/>
        <v>331.03115499999996</v>
      </c>
      <c r="X63" s="158">
        <v>1986</v>
      </c>
      <c r="Y63" s="153">
        <v>82.1</v>
      </c>
      <c r="Z63" s="148">
        <v>67.8</v>
      </c>
      <c r="AA63" s="148">
        <f t="shared" si="46"/>
        <v>55.663799999999995</v>
      </c>
      <c r="AB63" s="157">
        <v>125</v>
      </c>
      <c r="AC63" s="152">
        <f t="shared" si="47"/>
        <v>2.2456246249806879</v>
      </c>
      <c r="AD63" s="148">
        <f t="shared" si="48"/>
        <v>5.7469999999999999</v>
      </c>
      <c r="AE63" s="148">
        <f t="shared" si="108"/>
        <v>336.86800000000005</v>
      </c>
      <c r="AF63" s="148">
        <f t="shared" si="109"/>
        <v>5.4309149999999997</v>
      </c>
      <c r="AG63" s="148">
        <f t="shared" si="110"/>
        <v>327.3058880000001</v>
      </c>
      <c r="AH63" s="158">
        <v>2032</v>
      </c>
      <c r="AI63" s="153">
        <v>80.400000000000006</v>
      </c>
      <c r="AJ63" s="148">
        <v>65.2</v>
      </c>
      <c r="AK63" s="148">
        <f t="shared" si="49"/>
        <v>52.420800000000007</v>
      </c>
      <c r="AL63" s="157">
        <v>125</v>
      </c>
      <c r="AM63" s="152">
        <f t="shared" si="50"/>
        <v>2.3845496444159568</v>
      </c>
      <c r="AN63" s="148">
        <f t="shared" si="51"/>
        <v>5.6280000000000001</v>
      </c>
      <c r="AO63" s="148">
        <f t="shared" si="111"/>
        <v>340.11599999999999</v>
      </c>
      <c r="AP63" s="148">
        <f t="shared" si="112"/>
        <v>5.31846</v>
      </c>
      <c r="AQ63" s="148">
        <f t="shared" si="113"/>
        <v>330.68039199999998</v>
      </c>
      <c r="AR63" s="158">
        <v>1991</v>
      </c>
      <c r="AS63" s="153">
        <v>80.599999999999994</v>
      </c>
      <c r="AT63" s="148">
        <v>64.3</v>
      </c>
      <c r="AU63" s="148">
        <f t="shared" si="52"/>
        <v>51.825799999999994</v>
      </c>
      <c r="AV63" s="157">
        <v>125</v>
      </c>
      <c r="AW63" s="152">
        <f t="shared" si="53"/>
        <v>2.4119261063022668</v>
      </c>
      <c r="AX63" s="148">
        <f t="shared" si="54"/>
        <v>5.6419999999999995</v>
      </c>
      <c r="AY63" s="148">
        <f t="shared" si="114"/>
        <v>340.03199999999998</v>
      </c>
      <c r="AZ63" s="148">
        <f t="shared" si="115"/>
        <v>5.3316899999999992</v>
      </c>
      <c r="BA63" s="148">
        <f t="shared" si="116"/>
        <v>330.58165700000001</v>
      </c>
      <c r="BB63" s="158">
        <v>1991</v>
      </c>
      <c r="BC63" s="153">
        <v>78.5</v>
      </c>
      <c r="BD63" s="148">
        <v>64.399997711181641</v>
      </c>
      <c r="BE63" s="148">
        <f t="shared" si="55"/>
        <v>50.553998203277587</v>
      </c>
      <c r="BF63" s="157">
        <v>125</v>
      </c>
      <c r="BG63" s="152">
        <f t="shared" si="56"/>
        <v>2.4726036405147442</v>
      </c>
      <c r="BH63" s="148">
        <f t="shared" si="57"/>
        <v>5.4950000000000001</v>
      </c>
      <c r="BI63" s="148">
        <f t="shared" si="117"/>
        <v>338.90500000000003</v>
      </c>
      <c r="BJ63" s="148">
        <f t="shared" si="118"/>
        <v>5.1927750000000001</v>
      </c>
      <c r="BK63" s="148">
        <f t="shared" si="119"/>
        <v>329.61351500000001</v>
      </c>
      <c r="BL63" s="158">
        <v>1969.9999690055847</v>
      </c>
      <c r="BM63" s="153">
        <v>77</v>
      </c>
      <c r="BN63" s="148">
        <v>65.900000000000006</v>
      </c>
      <c r="BO63" s="148">
        <f t="shared" si="58"/>
        <v>50.743000000000002</v>
      </c>
      <c r="BP63" s="157">
        <v>125</v>
      </c>
      <c r="BQ63" s="152">
        <f t="shared" si="59"/>
        <v>2.4633939656701416</v>
      </c>
      <c r="BR63" s="148">
        <f t="shared" si="60"/>
        <v>5.3900000000000006</v>
      </c>
      <c r="BS63" s="148">
        <f t="shared" si="120"/>
        <v>332.43</v>
      </c>
      <c r="BT63" s="148">
        <f t="shared" si="121"/>
        <v>5.0935500000000005</v>
      </c>
      <c r="BU63" s="148">
        <f t="shared" si="122"/>
        <v>323.12202999999994</v>
      </c>
      <c r="BV63" s="158">
        <v>1910</v>
      </c>
      <c r="BW63" s="153">
        <v>77.099999999999994</v>
      </c>
      <c r="BX63" s="148">
        <v>64.2</v>
      </c>
      <c r="BY63" s="148">
        <f t="shared" si="61"/>
        <v>49.498199999999997</v>
      </c>
      <c r="BZ63" s="157">
        <v>125</v>
      </c>
      <c r="CA63" s="152">
        <f t="shared" si="62"/>
        <v>2.5253443559563782</v>
      </c>
      <c r="CB63" s="148">
        <f t="shared" si="63"/>
        <v>5.3969999999999994</v>
      </c>
      <c r="CC63" s="148">
        <f t="shared" si="123"/>
        <v>334.89399999999995</v>
      </c>
      <c r="CD63" s="148">
        <f t="shared" si="124"/>
        <v>5.1001649999999987</v>
      </c>
      <c r="CE63" s="148">
        <f t="shared" si="125"/>
        <v>325.70440000000002</v>
      </c>
      <c r="CF63" s="158">
        <v>1967</v>
      </c>
      <c r="CG63" s="153">
        <v>84</v>
      </c>
      <c r="CH63" s="148">
        <f t="shared" si="165"/>
        <v>62.599999999999909</v>
      </c>
      <c r="CI63" s="148">
        <f t="shared" si="64"/>
        <v>52.583999999999925</v>
      </c>
      <c r="CJ63" s="157">
        <v>125</v>
      </c>
      <c r="CK63" s="152">
        <f t="shared" si="65"/>
        <v>2.3771489426441539</v>
      </c>
      <c r="CL63" s="148">
        <f t="shared" si="66"/>
        <v>5.88</v>
      </c>
      <c r="CM63" s="148">
        <f t="shared" si="126"/>
        <v>350.35699999999997</v>
      </c>
      <c r="CN63" s="148">
        <f t="shared" si="127"/>
        <v>5.5565999999999995</v>
      </c>
      <c r="CO63" s="148">
        <f t="shared" si="128"/>
        <v>340.67667900000015</v>
      </c>
      <c r="CP63" s="158">
        <v>1990</v>
      </c>
      <c r="CQ63" s="153">
        <v>77.5</v>
      </c>
      <c r="CR63" s="148">
        <v>66</v>
      </c>
      <c r="CS63" s="148">
        <f t="shared" si="67"/>
        <v>51.15</v>
      </c>
      <c r="CT63" s="157">
        <v>115</v>
      </c>
      <c r="CU63" s="152">
        <f t="shared" si="68"/>
        <v>2.2482893450635388</v>
      </c>
      <c r="CV63" s="148">
        <f t="shared" si="69"/>
        <v>5.4249999999999998</v>
      </c>
      <c r="CW63" s="148">
        <f t="shared" si="129"/>
        <v>331.96099999999996</v>
      </c>
      <c r="CX63" s="148">
        <f t="shared" si="130"/>
        <v>5.1266249999999998</v>
      </c>
      <c r="CY63" s="148">
        <f t="shared" si="131"/>
        <v>322.57331399999998</v>
      </c>
      <c r="CZ63" s="158">
        <v>1782</v>
      </c>
      <c r="DA63" s="153">
        <v>79.400000000000006</v>
      </c>
      <c r="DB63" s="148">
        <v>63.8</v>
      </c>
      <c r="DC63" s="148">
        <f t="shared" si="70"/>
        <v>50.657200000000003</v>
      </c>
      <c r="DD63" s="134">
        <v>115</v>
      </c>
      <c r="DE63" s="152">
        <f t="shared" si="167"/>
        <v>2.2701610037664932</v>
      </c>
      <c r="DF63" s="148">
        <f t="shared" si="71"/>
        <v>5.5579999999999998</v>
      </c>
      <c r="DG63" s="148">
        <f t="shared" si="132"/>
        <v>335.58000000000004</v>
      </c>
      <c r="DH63" s="148">
        <f t="shared" si="133"/>
        <v>5.2523099999999996</v>
      </c>
      <c r="DI63" s="148">
        <f t="shared" si="134"/>
        <v>326.04630100000014</v>
      </c>
      <c r="DJ63" s="158">
        <v>1712</v>
      </c>
      <c r="DK63" s="153">
        <v>77.5</v>
      </c>
      <c r="DL63" s="146">
        <v>66</v>
      </c>
      <c r="DM63" s="148">
        <f t="shared" si="72"/>
        <v>51.15</v>
      </c>
      <c r="DN63" s="157">
        <v>115</v>
      </c>
      <c r="DO63" s="152">
        <f t="shared" si="73"/>
        <v>2.2482893450635388</v>
      </c>
      <c r="DP63" s="148">
        <f t="shared" si="74"/>
        <v>5.4249999999999998</v>
      </c>
      <c r="DQ63" s="148">
        <f t="shared" si="135"/>
        <v>331.96099999999996</v>
      </c>
      <c r="DR63" s="148">
        <f t="shared" si="136"/>
        <v>5.1266249999999998</v>
      </c>
      <c r="DS63" s="148">
        <f t="shared" si="137"/>
        <v>322.57331399999998</v>
      </c>
      <c r="DT63" s="158">
        <v>1782</v>
      </c>
      <c r="DU63" s="153">
        <v>81</v>
      </c>
      <c r="DV63" s="148">
        <v>65.7</v>
      </c>
      <c r="DW63" s="148">
        <f t="shared" si="75"/>
        <v>53.217000000000006</v>
      </c>
      <c r="DX63" s="157">
        <v>115</v>
      </c>
      <c r="DY63" s="152">
        <f t="shared" si="76"/>
        <v>2.1609636018565492</v>
      </c>
      <c r="DZ63" s="148">
        <f t="shared" si="77"/>
        <v>5.67</v>
      </c>
      <c r="EA63" s="148">
        <f t="shared" si="138"/>
        <v>346.29000000000013</v>
      </c>
      <c r="EB63" s="148">
        <f t="shared" si="139"/>
        <v>5.3581499999999993</v>
      </c>
      <c r="EC63" s="148">
        <f t="shared" si="140"/>
        <v>336.69538000000011</v>
      </c>
      <c r="ED63" s="158">
        <v>1709</v>
      </c>
      <c r="EE63" s="153">
        <v>83.4</v>
      </c>
      <c r="EF63" s="148">
        <v>65.5</v>
      </c>
      <c r="EG63" s="148">
        <f t="shared" si="78"/>
        <v>54.627000000000002</v>
      </c>
      <c r="EH63" s="157">
        <v>115</v>
      </c>
      <c r="EI63" s="152">
        <f t="shared" si="79"/>
        <v>2.1051860801435187</v>
      </c>
      <c r="EJ63" s="148">
        <f t="shared" si="80"/>
        <v>5.838000000000001</v>
      </c>
      <c r="EK63" s="148">
        <f t="shared" si="141"/>
        <v>349.73050000000018</v>
      </c>
      <c r="EL63" s="148">
        <f t="shared" si="142"/>
        <v>5.5169100000000002</v>
      </c>
      <c r="EM63" s="148">
        <f t="shared" si="143"/>
        <v>339.93177050000003</v>
      </c>
      <c r="EN63" s="158">
        <v>1685</v>
      </c>
      <c r="EO63" s="145">
        <v>84</v>
      </c>
      <c r="EP63" s="146">
        <v>65</v>
      </c>
      <c r="EQ63" s="148">
        <f t="shared" si="81"/>
        <v>54.6</v>
      </c>
      <c r="ER63" s="157">
        <v>115</v>
      </c>
      <c r="ES63" s="152">
        <f t="shared" si="82"/>
        <v>2.1062271062271063</v>
      </c>
      <c r="ET63" s="148">
        <f t="shared" si="83"/>
        <v>5.88</v>
      </c>
      <c r="EU63" s="148">
        <f t="shared" si="144"/>
        <v>347.24200000000002</v>
      </c>
      <c r="EV63" s="148">
        <f t="shared" si="145"/>
        <v>5.5565999999999995</v>
      </c>
      <c r="EW63" s="148">
        <f t="shared" si="146"/>
        <v>337.56520000000012</v>
      </c>
      <c r="EX63" s="158">
        <v>1722</v>
      </c>
      <c r="EY63" s="153"/>
      <c r="EZ63" s="148"/>
      <c r="FA63" s="148">
        <f t="shared" si="84"/>
        <v>0</v>
      </c>
      <c r="FB63" s="157"/>
      <c r="FC63" s="152" t="e">
        <f t="shared" si="85"/>
        <v>#DIV/0!</v>
      </c>
      <c r="FD63" s="148">
        <f t="shared" si="86"/>
        <v>0</v>
      </c>
      <c r="FE63" s="148">
        <f t="shared" si="147"/>
        <v>0</v>
      </c>
      <c r="FF63" s="148">
        <f t="shared" si="148"/>
        <v>0</v>
      </c>
      <c r="FG63" s="148">
        <f t="shared" si="149"/>
        <v>0</v>
      </c>
      <c r="FH63" s="158"/>
      <c r="FI63" s="153"/>
      <c r="FJ63" s="148"/>
      <c r="FK63" s="148">
        <f t="shared" si="87"/>
        <v>0</v>
      </c>
      <c r="FL63" s="157">
        <v>120</v>
      </c>
      <c r="FM63" s="152" t="e">
        <f t="shared" si="88"/>
        <v>#DIV/0!</v>
      </c>
      <c r="FN63" s="148">
        <f t="shared" si="89"/>
        <v>0</v>
      </c>
      <c r="FO63" s="148">
        <f t="shared" si="150"/>
        <v>0</v>
      </c>
      <c r="FP63" s="148">
        <f t="shared" si="151"/>
        <v>0</v>
      </c>
      <c r="FQ63" s="148">
        <f t="shared" si="152"/>
        <v>0</v>
      </c>
      <c r="FR63" s="158"/>
      <c r="FS63" s="153"/>
      <c r="FT63" s="148"/>
      <c r="FU63" s="148">
        <f t="shared" si="90"/>
        <v>0</v>
      </c>
      <c r="FV63" s="157"/>
      <c r="FW63" s="152" t="e">
        <f t="shared" si="91"/>
        <v>#DIV/0!</v>
      </c>
      <c r="FX63" s="148">
        <f t="shared" si="92"/>
        <v>0</v>
      </c>
      <c r="FY63" s="148">
        <f t="shared" si="153"/>
        <v>0</v>
      </c>
      <c r="FZ63" s="148">
        <f t="shared" si="154"/>
        <v>0</v>
      </c>
      <c r="GA63" s="148">
        <f t="shared" si="155"/>
        <v>0</v>
      </c>
      <c r="GB63" s="158"/>
      <c r="GC63" s="153"/>
      <c r="GD63" s="148"/>
      <c r="GE63" s="148">
        <f t="shared" si="93"/>
        <v>0</v>
      </c>
      <c r="GF63" s="157"/>
      <c r="GG63" s="152" t="e">
        <f t="shared" si="94"/>
        <v>#DIV/0!</v>
      </c>
      <c r="GH63" s="148">
        <f t="shared" si="95"/>
        <v>0</v>
      </c>
      <c r="GI63" s="148">
        <f t="shared" si="156"/>
        <v>0</v>
      </c>
      <c r="GJ63" s="148">
        <f t="shared" si="157"/>
        <v>0</v>
      </c>
      <c r="GK63" s="148">
        <f t="shared" si="158"/>
        <v>0</v>
      </c>
      <c r="GL63" s="158"/>
      <c r="GM63" s="153"/>
      <c r="GN63" s="148"/>
      <c r="GO63" s="148">
        <f t="shared" si="96"/>
        <v>0</v>
      </c>
      <c r="GP63" s="157"/>
      <c r="GQ63" s="152" t="e">
        <f t="shared" si="97"/>
        <v>#DIV/0!</v>
      </c>
      <c r="GR63" s="148">
        <f t="shared" si="98"/>
        <v>0</v>
      </c>
      <c r="GS63" s="148">
        <f t="shared" si="159"/>
        <v>0</v>
      </c>
      <c r="GT63" s="148">
        <f t="shared" si="160"/>
        <v>0</v>
      </c>
      <c r="GU63" s="148">
        <f t="shared" si="161"/>
        <v>0</v>
      </c>
      <c r="GV63" s="158"/>
      <c r="GW63" s="153"/>
      <c r="GX63" s="148"/>
      <c r="GY63" s="148">
        <f t="shared" si="99"/>
        <v>0</v>
      </c>
      <c r="GZ63" s="157"/>
      <c r="HA63" s="152" t="e">
        <f t="shared" si="100"/>
        <v>#DIV/0!</v>
      </c>
      <c r="HB63" s="148">
        <f t="shared" si="101"/>
        <v>0</v>
      </c>
      <c r="HC63" s="148">
        <f t="shared" si="162"/>
        <v>0</v>
      </c>
      <c r="HD63" s="148">
        <f t="shared" si="163"/>
        <v>0</v>
      </c>
      <c r="HE63" s="148">
        <f t="shared" si="164"/>
        <v>0</v>
      </c>
      <c r="HF63" s="158"/>
      <c r="HG63" s="153"/>
      <c r="HH63" s="148"/>
      <c r="HI63" s="148"/>
      <c r="HJ63" s="157"/>
      <c r="HK63" s="152"/>
      <c r="HL63" s="148"/>
      <c r="HM63" s="148"/>
      <c r="HN63" s="148"/>
      <c r="HO63" s="148"/>
      <c r="HP63" s="158"/>
      <c r="HQ63" s="153"/>
      <c r="HR63" s="148"/>
      <c r="HS63" s="148"/>
      <c r="HT63" s="157"/>
      <c r="HU63" s="152"/>
      <c r="HV63" s="148"/>
      <c r="HW63" s="148"/>
      <c r="HX63" s="148"/>
      <c r="HY63" s="148"/>
      <c r="HZ63" s="158"/>
      <c r="IA63" s="153"/>
      <c r="IB63" s="148"/>
      <c r="IC63" s="148"/>
      <c r="ID63" s="157"/>
      <c r="IE63" s="152"/>
      <c r="IF63" s="148"/>
      <c r="IG63" s="148"/>
      <c r="IH63" s="148"/>
      <c r="II63" s="148"/>
      <c r="IJ63" s="158"/>
      <c r="IK63" s="153"/>
      <c r="IL63" s="148"/>
      <c r="IM63" s="148"/>
      <c r="IN63" s="157"/>
      <c r="IO63" s="152"/>
      <c r="IP63" s="148"/>
      <c r="IQ63" s="148"/>
      <c r="IR63" s="148"/>
      <c r="IS63" s="148"/>
      <c r="IT63" s="158"/>
      <c r="IU63" s="153"/>
      <c r="IV63" s="148"/>
      <c r="IW63" s="148"/>
      <c r="IX63" s="157"/>
      <c r="IY63" s="152"/>
      <c r="IZ63" s="148"/>
      <c r="JA63" s="148"/>
      <c r="JB63" s="148"/>
      <c r="JC63" s="148"/>
      <c r="JD63" s="158"/>
      <c r="JE63" s="153"/>
      <c r="JF63" s="148"/>
      <c r="JG63" s="148"/>
      <c r="JH63" s="157"/>
      <c r="JI63" s="152"/>
      <c r="JJ63" s="148"/>
      <c r="JK63" s="148"/>
      <c r="JL63" s="148"/>
      <c r="JM63" s="148"/>
      <c r="JN63" s="158"/>
      <c r="JO63" s="153"/>
      <c r="JP63" s="148"/>
      <c r="JQ63" s="148"/>
      <c r="JR63" s="157"/>
      <c r="JS63" s="152"/>
      <c r="JT63" s="148"/>
      <c r="JU63" s="148"/>
      <c r="JV63" s="148"/>
      <c r="JW63" s="148"/>
      <c r="JX63" s="158"/>
      <c r="JY63" s="153"/>
      <c r="JZ63" s="148"/>
      <c r="KA63" s="148"/>
      <c r="KB63" s="157"/>
      <c r="KC63" s="152"/>
      <c r="KD63" s="148"/>
      <c r="KE63" s="148"/>
      <c r="KF63" s="148"/>
      <c r="KG63" s="148"/>
      <c r="KH63" s="158"/>
      <c r="KI63" s="153"/>
      <c r="KJ63" s="148"/>
      <c r="KK63" s="148"/>
      <c r="KL63" s="157"/>
      <c r="KM63" s="152"/>
      <c r="KN63" s="148"/>
      <c r="KO63" s="148"/>
      <c r="KP63" s="148"/>
      <c r="KQ63" s="148"/>
      <c r="KR63" s="158"/>
      <c r="KS63" s="153"/>
      <c r="KT63" s="148"/>
      <c r="KU63" s="148"/>
      <c r="KV63" s="157"/>
      <c r="KW63" s="152"/>
      <c r="KX63" s="148"/>
      <c r="KY63" s="148"/>
      <c r="KZ63" s="148"/>
      <c r="LA63" s="148"/>
      <c r="LB63" s="158"/>
      <c r="LC63" s="153"/>
      <c r="LD63" s="148"/>
      <c r="LE63" s="148"/>
      <c r="LF63" s="157"/>
      <c r="LG63" s="152"/>
      <c r="LH63" s="148"/>
      <c r="LI63" s="148"/>
      <c r="LJ63" s="148"/>
      <c r="LK63" s="148"/>
      <c r="LL63" s="158"/>
      <c r="LM63" s="153"/>
      <c r="LN63" s="148"/>
      <c r="LO63" s="148"/>
      <c r="LP63" s="157"/>
      <c r="LQ63" s="152"/>
      <c r="LR63" s="148"/>
      <c r="LS63" s="148"/>
      <c r="LT63" s="148"/>
      <c r="LU63" s="148"/>
      <c r="LV63" s="158"/>
      <c r="LW63" s="153"/>
      <c r="LX63" s="148"/>
      <c r="LY63" s="148"/>
      <c r="LZ63" s="157"/>
      <c r="MA63" s="152"/>
      <c r="MB63" s="148"/>
      <c r="MC63" s="148"/>
      <c r="MD63" s="148"/>
      <c r="ME63" s="148"/>
      <c r="MF63" s="158"/>
      <c r="MG63" s="153"/>
      <c r="MH63" s="148"/>
      <c r="MI63" s="148"/>
      <c r="MJ63" s="157"/>
      <c r="MK63" s="152"/>
      <c r="ML63" s="148"/>
      <c r="MM63" s="148"/>
      <c r="MN63" s="148"/>
      <c r="MO63" s="148"/>
      <c r="MP63" s="158"/>
      <c r="MQ63" s="153"/>
      <c r="MR63" s="148"/>
      <c r="MS63" s="148"/>
      <c r="MT63" s="157"/>
      <c r="MU63" s="152"/>
      <c r="MV63" s="148"/>
      <c r="MW63" s="148"/>
      <c r="MX63" s="148"/>
      <c r="MY63" s="148"/>
      <c r="MZ63" s="158"/>
      <c r="NA63" s="153"/>
      <c r="NB63" s="148"/>
      <c r="NC63" s="148"/>
      <c r="ND63" s="157"/>
      <c r="NE63" s="152"/>
      <c r="NF63" s="148"/>
      <c r="NG63" s="148"/>
      <c r="NH63" s="148"/>
      <c r="NI63" s="148"/>
      <c r="NJ63" s="158"/>
      <c r="NK63" s="153"/>
      <c r="NL63" s="148"/>
      <c r="NM63" s="148"/>
      <c r="NN63" s="157"/>
      <c r="NO63" s="152"/>
      <c r="NP63" s="148"/>
      <c r="NQ63" s="148"/>
      <c r="NR63" s="148"/>
      <c r="NS63" s="148"/>
      <c r="NT63" s="158"/>
      <c r="NU63" s="153"/>
      <c r="NV63" s="148"/>
      <c r="NW63" s="148"/>
      <c r="NX63" s="157"/>
      <c r="NY63" s="152"/>
      <c r="NZ63" s="148"/>
      <c r="OA63" s="148"/>
      <c r="OB63" s="148"/>
      <c r="OC63" s="148"/>
      <c r="OD63" s="158"/>
      <c r="OE63" s="153"/>
      <c r="OF63" s="148"/>
      <c r="OG63" s="148"/>
      <c r="OH63" s="157"/>
      <c r="OI63" s="152"/>
      <c r="OJ63" s="148"/>
      <c r="OK63" s="148"/>
      <c r="OL63" s="148"/>
      <c r="OM63" s="148"/>
      <c r="ON63" s="158"/>
      <c r="OO63" s="153"/>
      <c r="OP63" s="148"/>
      <c r="OQ63" s="148"/>
      <c r="OR63" s="157"/>
      <c r="OS63" s="152"/>
      <c r="OT63" s="148"/>
      <c r="OU63" s="148"/>
      <c r="OV63" s="148"/>
      <c r="OW63" s="148"/>
      <c r="OX63" s="158"/>
      <c r="OY63" s="153"/>
      <c r="OZ63" s="148"/>
      <c r="PA63" s="148"/>
      <c r="PB63" s="157"/>
      <c r="PC63" s="152"/>
      <c r="PD63" s="148"/>
      <c r="PE63" s="148"/>
      <c r="PF63" s="148"/>
      <c r="PG63" s="148"/>
      <c r="PH63" s="158"/>
      <c r="PI63" s="153"/>
      <c r="PJ63" s="148"/>
      <c r="PK63" s="148"/>
      <c r="PL63" s="157"/>
      <c r="PM63" s="152"/>
      <c r="PN63" s="148"/>
      <c r="PO63" s="148"/>
      <c r="PP63" s="148"/>
      <c r="PQ63" s="148"/>
      <c r="PR63" s="158"/>
      <c r="PS63" s="153"/>
      <c r="PT63" s="148"/>
      <c r="PU63" s="148"/>
      <c r="PV63" s="157"/>
      <c r="PW63" s="152"/>
      <c r="PX63" s="148"/>
      <c r="PY63" s="148"/>
      <c r="PZ63" s="148"/>
      <c r="QA63" s="148"/>
      <c r="QB63" s="158"/>
      <c r="QC63" s="153"/>
      <c r="QD63" s="148"/>
      <c r="QE63" s="148"/>
      <c r="QF63" s="157"/>
      <c r="QG63" s="152"/>
      <c r="QH63" s="148"/>
      <c r="QI63" s="148"/>
      <c r="QJ63" s="148"/>
      <c r="QK63" s="148"/>
      <c r="QL63" s="158"/>
      <c r="QM63" s="153"/>
      <c r="QN63" s="148"/>
      <c r="QO63" s="148"/>
      <c r="QP63" s="157"/>
      <c r="QQ63" s="152"/>
      <c r="QR63" s="148"/>
      <c r="QS63" s="148"/>
      <c r="QT63" s="148"/>
      <c r="QU63" s="148"/>
      <c r="QV63" s="158"/>
      <c r="QW63" s="153"/>
    </row>
    <row r="64" spans="1:465" s="138" customFormat="1" x14ac:dyDescent="0.25">
      <c r="A64" s="141"/>
      <c r="B64" s="139">
        <f t="shared" si="37"/>
        <v>75</v>
      </c>
      <c r="C64" s="139">
        <v>0.1</v>
      </c>
      <c r="D64" s="139">
        <f t="shared" si="38"/>
        <v>5.5999999999999961</v>
      </c>
      <c r="E64" s="154">
        <v>83</v>
      </c>
      <c r="F64" s="151">
        <v>66.3</v>
      </c>
      <c r="G64" s="151">
        <f t="shared" si="39"/>
        <v>55.028999999999996</v>
      </c>
      <c r="H64" s="155">
        <v>125</v>
      </c>
      <c r="I64" s="150">
        <f t="shared" si="40"/>
        <v>2.2715295571425975</v>
      </c>
      <c r="J64" s="151">
        <f t="shared" si="44"/>
        <v>5.81</v>
      </c>
      <c r="K64" s="151">
        <f t="shared" si="102"/>
        <v>346.54199999999992</v>
      </c>
      <c r="L64" s="151">
        <f t="shared" si="103"/>
        <v>5.4846399999999997</v>
      </c>
      <c r="M64" s="151">
        <f t="shared" si="104"/>
        <v>336.51579499999997</v>
      </c>
      <c r="N64" s="156">
        <v>1988</v>
      </c>
      <c r="O64" s="154">
        <v>83</v>
      </c>
      <c r="P64" s="151">
        <v>66.3</v>
      </c>
      <c r="Q64" s="151">
        <f t="shared" si="166"/>
        <v>55.028999999999996</v>
      </c>
      <c r="R64" s="155">
        <v>125</v>
      </c>
      <c r="S64" s="150">
        <f t="shared" si="42"/>
        <v>2.2715295571425975</v>
      </c>
      <c r="T64" s="151">
        <f t="shared" si="45"/>
        <v>5.81</v>
      </c>
      <c r="U64" s="151">
        <f t="shared" si="105"/>
        <v>346.54199999999992</v>
      </c>
      <c r="V64" s="151">
        <f t="shared" si="106"/>
        <v>5.4846399999999997</v>
      </c>
      <c r="W64" s="151">
        <f t="shared" si="107"/>
        <v>336.51579499999997</v>
      </c>
      <c r="X64" s="156">
        <v>1988</v>
      </c>
      <c r="Y64" s="154">
        <v>81.5</v>
      </c>
      <c r="Z64" s="151">
        <v>67.8</v>
      </c>
      <c r="AA64" s="151">
        <f t="shared" si="46"/>
        <v>55.256999999999991</v>
      </c>
      <c r="AB64" s="155">
        <v>125</v>
      </c>
      <c r="AC64" s="150">
        <f t="shared" si="47"/>
        <v>2.2621568308087667</v>
      </c>
      <c r="AD64" s="151">
        <f t="shared" si="48"/>
        <v>5.7050000000000001</v>
      </c>
      <c r="AE64" s="151">
        <f t="shared" si="108"/>
        <v>342.57300000000004</v>
      </c>
      <c r="AF64" s="151">
        <f t="shared" si="109"/>
        <v>5.3855200000000005</v>
      </c>
      <c r="AG64" s="151">
        <f t="shared" si="110"/>
        <v>332.69140800000008</v>
      </c>
      <c r="AH64" s="156">
        <v>2034</v>
      </c>
      <c r="AI64" s="154">
        <v>79.900000000000006</v>
      </c>
      <c r="AJ64" s="151">
        <v>65.3</v>
      </c>
      <c r="AK64" s="151">
        <f t="shared" si="49"/>
        <v>52.174700000000001</v>
      </c>
      <c r="AL64" s="155">
        <v>125</v>
      </c>
      <c r="AM64" s="150">
        <f t="shared" si="50"/>
        <v>2.3957971967256162</v>
      </c>
      <c r="AN64" s="151">
        <f t="shared" si="51"/>
        <v>5.593</v>
      </c>
      <c r="AO64" s="151">
        <f t="shared" si="111"/>
        <v>345.709</v>
      </c>
      <c r="AP64" s="151">
        <f t="shared" si="112"/>
        <v>5.2797920000000005</v>
      </c>
      <c r="AQ64" s="151">
        <f t="shared" si="113"/>
        <v>335.96018399999997</v>
      </c>
      <c r="AR64" s="156">
        <v>1992</v>
      </c>
      <c r="AS64" s="154">
        <v>80.099999999999994</v>
      </c>
      <c r="AT64" s="151">
        <v>64.3</v>
      </c>
      <c r="AU64" s="151">
        <f t="shared" si="52"/>
        <v>51.504299999999994</v>
      </c>
      <c r="AV64" s="155">
        <v>125</v>
      </c>
      <c r="AW64" s="150">
        <f t="shared" si="53"/>
        <v>2.4269818248185104</v>
      </c>
      <c r="AX64" s="151">
        <f t="shared" si="54"/>
        <v>5.6069999999999993</v>
      </c>
      <c r="AY64" s="151">
        <f t="shared" si="114"/>
        <v>345.63900000000001</v>
      </c>
      <c r="AZ64" s="151">
        <f t="shared" si="115"/>
        <v>5.2930079999999995</v>
      </c>
      <c r="BA64" s="151">
        <f t="shared" si="116"/>
        <v>335.87466499999999</v>
      </c>
      <c r="BB64" s="156">
        <v>1992</v>
      </c>
      <c r="BC64" s="154">
        <v>77.5</v>
      </c>
      <c r="BD64" s="151">
        <v>64.500001907348633</v>
      </c>
      <c r="BE64" s="151">
        <f t="shared" si="55"/>
        <v>49.987501478195192</v>
      </c>
      <c r="BF64" s="155">
        <v>125</v>
      </c>
      <c r="BG64" s="150">
        <f t="shared" si="56"/>
        <v>2.5006250823423462</v>
      </c>
      <c r="BH64" s="151">
        <f t="shared" si="57"/>
        <v>5.4249999999999998</v>
      </c>
      <c r="BI64" s="151">
        <f t="shared" si="117"/>
        <v>344.33000000000004</v>
      </c>
      <c r="BJ64" s="151">
        <f t="shared" si="118"/>
        <v>5.1212</v>
      </c>
      <c r="BK64" s="151">
        <f t="shared" si="119"/>
        <v>334.73471499999999</v>
      </c>
      <c r="BL64" s="156">
        <v>1969.9999690055847</v>
      </c>
      <c r="BM64" s="154">
        <v>76</v>
      </c>
      <c r="BN64" s="151">
        <v>66</v>
      </c>
      <c r="BO64" s="151">
        <f t="shared" si="58"/>
        <v>50.160000000000004</v>
      </c>
      <c r="BP64" s="155">
        <v>125</v>
      </c>
      <c r="BQ64" s="150">
        <f t="shared" si="59"/>
        <v>2.4920255183413076</v>
      </c>
      <c r="BR64" s="151">
        <f t="shared" si="60"/>
        <v>5.32</v>
      </c>
      <c r="BS64" s="151">
        <f t="shared" si="120"/>
        <v>337.75</v>
      </c>
      <c r="BT64" s="151">
        <f t="shared" si="121"/>
        <v>5.0220800000000008</v>
      </c>
      <c r="BU64" s="151">
        <f t="shared" si="122"/>
        <v>328.14410999999996</v>
      </c>
      <c r="BV64" s="156">
        <v>1910</v>
      </c>
      <c r="BW64" s="154">
        <v>76.599999999999994</v>
      </c>
      <c r="BX64" s="151">
        <v>64.2</v>
      </c>
      <c r="BY64" s="151">
        <f t="shared" si="61"/>
        <v>49.177199999999999</v>
      </c>
      <c r="BZ64" s="155">
        <v>125</v>
      </c>
      <c r="CA64" s="150">
        <f t="shared" si="62"/>
        <v>2.5418283269482607</v>
      </c>
      <c r="CB64" s="151">
        <f t="shared" si="63"/>
        <v>5.3619999999999992</v>
      </c>
      <c r="CC64" s="151">
        <f t="shared" si="123"/>
        <v>340.25599999999997</v>
      </c>
      <c r="CD64" s="151">
        <f t="shared" si="124"/>
        <v>5.0617279999999996</v>
      </c>
      <c r="CE64" s="151">
        <f t="shared" si="125"/>
        <v>330.76612800000004</v>
      </c>
      <c r="CF64" s="156">
        <v>1967.5</v>
      </c>
      <c r="CG64" s="154">
        <v>83.6</v>
      </c>
      <c r="CH64" s="151">
        <f t="shared" si="165"/>
        <v>62.649999999999906</v>
      </c>
      <c r="CI64" s="151">
        <f t="shared" si="64"/>
        <v>52.375399999999921</v>
      </c>
      <c r="CJ64" s="155">
        <v>125</v>
      </c>
      <c r="CK64" s="150">
        <f t="shared" si="65"/>
        <v>2.3866166177251187</v>
      </c>
      <c r="CL64" s="151">
        <f t="shared" si="66"/>
        <v>5.8519999999999994</v>
      </c>
      <c r="CM64" s="151">
        <f t="shared" si="126"/>
        <v>356.20899999999995</v>
      </c>
      <c r="CN64" s="151">
        <f t="shared" si="127"/>
        <v>5.5242879999999994</v>
      </c>
      <c r="CO64" s="151">
        <f t="shared" si="128"/>
        <v>346.20096700000016</v>
      </c>
      <c r="CP64" s="156">
        <v>1990</v>
      </c>
      <c r="CQ64" s="154">
        <v>76.5</v>
      </c>
      <c r="CR64" s="151">
        <v>66.099999999999994</v>
      </c>
      <c r="CS64" s="151">
        <f t="shared" si="67"/>
        <v>50.566499999999998</v>
      </c>
      <c r="CT64" s="155">
        <v>115</v>
      </c>
      <c r="CU64" s="150">
        <f t="shared" si="68"/>
        <v>2.2742329407809518</v>
      </c>
      <c r="CV64" s="151">
        <f t="shared" si="69"/>
        <v>5.3550000000000004</v>
      </c>
      <c r="CW64" s="151">
        <f t="shared" si="129"/>
        <v>337.31599999999997</v>
      </c>
      <c r="CX64" s="151">
        <f t="shared" si="130"/>
        <v>5.0551200000000005</v>
      </c>
      <c r="CY64" s="151">
        <f t="shared" si="131"/>
        <v>327.62843399999997</v>
      </c>
      <c r="CZ64" s="156">
        <v>1783</v>
      </c>
      <c r="DA64" s="154">
        <v>78.5</v>
      </c>
      <c r="DB64" s="151">
        <v>63.9</v>
      </c>
      <c r="DC64" s="151">
        <f t="shared" si="70"/>
        <v>50.161500000000004</v>
      </c>
      <c r="DD64" s="138">
        <v>115</v>
      </c>
      <c r="DE64" s="150">
        <f t="shared" si="167"/>
        <v>2.2925949184135241</v>
      </c>
      <c r="DF64" s="151">
        <f t="shared" si="71"/>
        <v>5.4950000000000001</v>
      </c>
      <c r="DG64" s="151">
        <f t="shared" si="132"/>
        <v>341.07500000000005</v>
      </c>
      <c r="DH64" s="151">
        <f t="shared" si="133"/>
        <v>5.1872800000000003</v>
      </c>
      <c r="DI64" s="151">
        <f t="shared" si="134"/>
        <v>331.23358100000013</v>
      </c>
      <c r="DJ64" s="156">
        <v>1713</v>
      </c>
      <c r="DK64" s="154">
        <v>76.5</v>
      </c>
      <c r="DL64" s="141">
        <v>66.099999999999994</v>
      </c>
      <c r="DM64" s="151">
        <f t="shared" si="72"/>
        <v>50.566499999999998</v>
      </c>
      <c r="DN64" s="155">
        <v>115</v>
      </c>
      <c r="DO64" s="150">
        <f t="shared" si="73"/>
        <v>2.2742329407809518</v>
      </c>
      <c r="DP64" s="151">
        <f t="shared" si="74"/>
        <v>5.3550000000000004</v>
      </c>
      <c r="DQ64" s="151">
        <f t="shared" si="135"/>
        <v>337.31599999999997</v>
      </c>
      <c r="DR64" s="151">
        <f t="shared" si="136"/>
        <v>5.0551200000000005</v>
      </c>
      <c r="DS64" s="151">
        <f t="shared" si="137"/>
        <v>327.62843399999997</v>
      </c>
      <c r="DT64" s="156">
        <v>1783</v>
      </c>
      <c r="DU64" s="154">
        <v>80</v>
      </c>
      <c r="DV64" s="151">
        <v>65.7</v>
      </c>
      <c r="DW64" s="151">
        <f t="shared" si="75"/>
        <v>52.56</v>
      </c>
      <c r="DX64" s="155">
        <v>115</v>
      </c>
      <c r="DY64" s="150">
        <f t="shared" si="76"/>
        <v>2.1879756468797562</v>
      </c>
      <c r="DZ64" s="151">
        <f t="shared" si="77"/>
        <v>5.6000000000000005</v>
      </c>
      <c r="EA64" s="151">
        <f t="shared" si="138"/>
        <v>351.89000000000016</v>
      </c>
      <c r="EB64" s="151">
        <f t="shared" si="139"/>
        <v>5.2864000000000004</v>
      </c>
      <c r="EC64" s="151">
        <f t="shared" si="140"/>
        <v>341.98178000000013</v>
      </c>
      <c r="ED64" s="156">
        <v>1710</v>
      </c>
      <c r="EE64" s="154">
        <v>83.15</v>
      </c>
      <c r="EF64" s="151">
        <v>65.599999999999994</v>
      </c>
      <c r="EG64" s="151">
        <f t="shared" si="78"/>
        <v>54.546399999999998</v>
      </c>
      <c r="EH64" s="155">
        <v>115</v>
      </c>
      <c r="EI64" s="150">
        <f t="shared" si="79"/>
        <v>2.1082967895223148</v>
      </c>
      <c r="EJ64" s="151">
        <f t="shared" si="80"/>
        <v>5.8205</v>
      </c>
      <c r="EK64" s="151">
        <f t="shared" si="141"/>
        <v>355.55100000000016</v>
      </c>
      <c r="EL64" s="151">
        <f t="shared" si="142"/>
        <v>5.4945520000000005</v>
      </c>
      <c r="EM64" s="151">
        <f t="shared" si="143"/>
        <v>345.42632250000003</v>
      </c>
      <c r="EN64" s="156">
        <v>1685</v>
      </c>
      <c r="EO64" s="140">
        <v>83.7</v>
      </c>
      <c r="EP64" s="141">
        <v>65.099999999999994</v>
      </c>
      <c r="EQ64" s="151">
        <f t="shared" si="81"/>
        <v>54.488700000000001</v>
      </c>
      <c r="ER64" s="155">
        <v>115</v>
      </c>
      <c r="ES64" s="150">
        <f t="shared" si="82"/>
        <v>2.1105293391106779</v>
      </c>
      <c r="ET64" s="151">
        <f t="shared" si="83"/>
        <v>5.8590000000000009</v>
      </c>
      <c r="EU64" s="151">
        <f t="shared" si="144"/>
        <v>353.101</v>
      </c>
      <c r="EV64" s="151">
        <f t="shared" si="145"/>
        <v>5.5308960000000011</v>
      </c>
      <c r="EW64" s="151">
        <f t="shared" si="146"/>
        <v>343.0960960000001</v>
      </c>
      <c r="EX64" s="156">
        <v>1722</v>
      </c>
      <c r="EY64" s="154"/>
      <c r="EZ64" s="151"/>
      <c r="FA64" s="151">
        <f t="shared" si="84"/>
        <v>0</v>
      </c>
      <c r="FB64" s="155"/>
      <c r="FC64" s="150" t="e">
        <f t="shared" si="85"/>
        <v>#DIV/0!</v>
      </c>
      <c r="FD64" s="151">
        <f t="shared" si="86"/>
        <v>0</v>
      </c>
      <c r="FE64" s="151">
        <f t="shared" si="147"/>
        <v>0</v>
      </c>
      <c r="FF64" s="151">
        <f t="shared" si="148"/>
        <v>0</v>
      </c>
      <c r="FG64" s="151">
        <f t="shared" si="149"/>
        <v>0</v>
      </c>
      <c r="FH64" s="156"/>
      <c r="FI64" s="154"/>
      <c r="FJ64" s="151"/>
      <c r="FK64" s="151">
        <f t="shared" si="87"/>
        <v>0</v>
      </c>
      <c r="FL64" s="155">
        <v>120</v>
      </c>
      <c r="FM64" s="150" t="e">
        <f t="shared" si="88"/>
        <v>#DIV/0!</v>
      </c>
      <c r="FN64" s="151">
        <f t="shared" si="89"/>
        <v>0</v>
      </c>
      <c r="FO64" s="151">
        <f t="shared" si="150"/>
        <v>0</v>
      </c>
      <c r="FP64" s="151">
        <f t="shared" si="151"/>
        <v>0</v>
      </c>
      <c r="FQ64" s="151">
        <f t="shared" si="152"/>
        <v>0</v>
      </c>
      <c r="FR64" s="156"/>
      <c r="FS64" s="154"/>
      <c r="FT64" s="151"/>
      <c r="FU64" s="151">
        <f t="shared" si="90"/>
        <v>0</v>
      </c>
      <c r="FV64" s="155"/>
      <c r="FW64" s="150" t="e">
        <f t="shared" si="91"/>
        <v>#DIV/0!</v>
      </c>
      <c r="FX64" s="151">
        <f t="shared" si="92"/>
        <v>0</v>
      </c>
      <c r="FY64" s="151">
        <f t="shared" si="153"/>
        <v>0</v>
      </c>
      <c r="FZ64" s="151">
        <f t="shared" si="154"/>
        <v>0</v>
      </c>
      <c r="GA64" s="151">
        <f t="shared" si="155"/>
        <v>0</v>
      </c>
      <c r="GB64" s="156"/>
      <c r="GC64" s="154"/>
      <c r="GD64" s="151"/>
      <c r="GE64" s="151">
        <f t="shared" si="93"/>
        <v>0</v>
      </c>
      <c r="GF64" s="155"/>
      <c r="GG64" s="150" t="e">
        <f t="shared" si="94"/>
        <v>#DIV/0!</v>
      </c>
      <c r="GH64" s="151">
        <f t="shared" si="95"/>
        <v>0</v>
      </c>
      <c r="GI64" s="151">
        <f t="shared" si="156"/>
        <v>0</v>
      </c>
      <c r="GJ64" s="151">
        <f t="shared" si="157"/>
        <v>0</v>
      </c>
      <c r="GK64" s="151">
        <f t="shared" si="158"/>
        <v>0</v>
      </c>
      <c r="GL64" s="156"/>
      <c r="GM64" s="154"/>
      <c r="GN64" s="151"/>
      <c r="GO64" s="151">
        <f t="shared" si="96"/>
        <v>0</v>
      </c>
      <c r="GP64" s="155"/>
      <c r="GQ64" s="150" t="e">
        <f t="shared" si="97"/>
        <v>#DIV/0!</v>
      </c>
      <c r="GR64" s="151">
        <f t="shared" si="98"/>
        <v>0</v>
      </c>
      <c r="GS64" s="151">
        <f t="shared" si="159"/>
        <v>0</v>
      </c>
      <c r="GT64" s="151">
        <f t="shared" si="160"/>
        <v>0</v>
      </c>
      <c r="GU64" s="151">
        <f t="shared" si="161"/>
        <v>0</v>
      </c>
      <c r="GV64" s="156"/>
      <c r="GW64" s="154"/>
      <c r="GX64" s="151"/>
      <c r="GY64" s="151">
        <f t="shared" si="99"/>
        <v>0</v>
      </c>
      <c r="GZ64" s="155"/>
      <c r="HA64" s="150" t="e">
        <f t="shared" si="100"/>
        <v>#DIV/0!</v>
      </c>
      <c r="HB64" s="151">
        <f t="shared" si="101"/>
        <v>0</v>
      </c>
      <c r="HC64" s="151">
        <f t="shared" si="162"/>
        <v>0</v>
      </c>
      <c r="HD64" s="151">
        <f t="shared" si="163"/>
        <v>0</v>
      </c>
      <c r="HE64" s="151">
        <f t="shared" si="164"/>
        <v>0</v>
      </c>
      <c r="HF64" s="156"/>
      <c r="HG64" s="154"/>
      <c r="HH64" s="151"/>
      <c r="HI64" s="151"/>
      <c r="HJ64" s="155"/>
      <c r="HK64" s="150"/>
      <c r="HL64" s="151"/>
      <c r="HM64" s="151"/>
      <c r="HN64" s="151"/>
      <c r="HO64" s="151"/>
      <c r="HP64" s="156"/>
      <c r="HQ64" s="154"/>
      <c r="HR64" s="151"/>
      <c r="HS64" s="151"/>
      <c r="HT64" s="155"/>
      <c r="HU64" s="150"/>
      <c r="HV64" s="151"/>
      <c r="HW64" s="151"/>
      <c r="HX64" s="151"/>
      <c r="HY64" s="151"/>
      <c r="HZ64" s="156"/>
      <c r="IA64" s="154"/>
      <c r="IB64" s="151"/>
      <c r="IC64" s="151"/>
      <c r="ID64" s="155"/>
      <c r="IE64" s="150"/>
      <c r="IF64" s="151"/>
      <c r="IG64" s="151"/>
      <c r="IH64" s="151"/>
      <c r="II64" s="151"/>
      <c r="IJ64" s="156"/>
      <c r="IK64" s="154"/>
      <c r="IL64" s="151"/>
      <c r="IM64" s="151"/>
      <c r="IN64" s="155"/>
      <c r="IO64" s="150"/>
      <c r="IP64" s="151"/>
      <c r="IQ64" s="151"/>
      <c r="IR64" s="151"/>
      <c r="IS64" s="151"/>
      <c r="IT64" s="156"/>
      <c r="IU64" s="154"/>
      <c r="IV64" s="151"/>
      <c r="IW64" s="151"/>
      <c r="IX64" s="155"/>
      <c r="IY64" s="150"/>
      <c r="IZ64" s="151"/>
      <c r="JA64" s="151"/>
      <c r="JB64" s="151"/>
      <c r="JC64" s="151"/>
      <c r="JD64" s="156"/>
      <c r="JE64" s="154"/>
      <c r="JF64" s="151"/>
      <c r="JG64" s="151"/>
      <c r="JH64" s="155"/>
      <c r="JI64" s="150"/>
      <c r="JJ64" s="151"/>
      <c r="JK64" s="151"/>
      <c r="JL64" s="151"/>
      <c r="JM64" s="151"/>
      <c r="JN64" s="156"/>
      <c r="JO64" s="154"/>
      <c r="JP64" s="151"/>
      <c r="JQ64" s="151"/>
      <c r="JR64" s="155"/>
      <c r="JS64" s="150"/>
      <c r="JT64" s="151"/>
      <c r="JU64" s="151"/>
      <c r="JV64" s="151"/>
      <c r="JW64" s="151"/>
      <c r="JX64" s="156"/>
      <c r="JY64" s="154"/>
      <c r="JZ64" s="151"/>
      <c r="KA64" s="151"/>
      <c r="KB64" s="155"/>
      <c r="KC64" s="150"/>
      <c r="KD64" s="151"/>
      <c r="KE64" s="151"/>
      <c r="KF64" s="151"/>
      <c r="KG64" s="151"/>
      <c r="KH64" s="156"/>
      <c r="KI64" s="154"/>
      <c r="KJ64" s="151"/>
      <c r="KK64" s="151"/>
      <c r="KL64" s="155"/>
      <c r="KM64" s="150"/>
      <c r="KN64" s="151"/>
      <c r="KO64" s="151"/>
      <c r="KP64" s="151"/>
      <c r="KQ64" s="151"/>
      <c r="KR64" s="156"/>
      <c r="KS64" s="154"/>
      <c r="KT64" s="151"/>
      <c r="KU64" s="151"/>
      <c r="KV64" s="155"/>
      <c r="KW64" s="150"/>
      <c r="KX64" s="151"/>
      <c r="KY64" s="151"/>
      <c r="KZ64" s="151"/>
      <c r="LA64" s="151"/>
      <c r="LB64" s="156"/>
      <c r="LC64" s="154"/>
      <c r="LD64" s="151"/>
      <c r="LE64" s="151"/>
      <c r="LF64" s="155"/>
      <c r="LG64" s="150"/>
      <c r="LH64" s="151"/>
      <c r="LI64" s="151"/>
      <c r="LJ64" s="151"/>
      <c r="LK64" s="151"/>
      <c r="LL64" s="156"/>
      <c r="LM64" s="154"/>
      <c r="LN64" s="151"/>
      <c r="LO64" s="151"/>
      <c r="LP64" s="155"/>
      <c r="LQ64" s="150"/>
      <c r="LR64" s="151"/>
      <c r="LS64" s="151"/>
      <c r="LT64" s="151"/>
      <c r="LU64" s="151"/>
      <c r="LV64" s="156"/>
      <c r="LW64" s="154"/>
      <c r="LX64" s="151"/>
      <c r="LY64" s="151"/>
      <c r="LZ64" s="155"/>
      <c r="MA64" s="150"/>
      <c r="MB64" s="151"/>
      <c r="MC64" s="151"/>
      <c r="MD64" s="151"/>
      <c r="ME64" s="151"/>
      <c r="MF64" s="156"/>
      <c r="MG64" s="154"/>
      <c r="MH64" s="151"/>
      <c r="MI64" s="151"/>
      <c r="MJ64" s="155"/>
      <c r="MK64" s="150"/>
      <c r="ML64" s="151"/>
      <c r="MM64" s="151"/>
      <c r="MN64" s="151"/>
      <c r="MO64" s="151"/>
      <c r="MP64" s="156"/>
      <c r="MQ64" s="154"/>
      <c r="MR64" s="151"/>
      <c r="MS64" s="151"/>
      <c r="MT64" s="155"/>
      <c r="MU64" s="150"/>
      <c r="MV64" s="151"/>
      <c r="MW64" s="151"/>
      <c r="MX64" s="151"/>
      <c r="MY64" s="151"/>
      <c r="MZ64" s="156"/>
      <c r="NA64" s="154"/>
      <c r="NB64" s="151"/>
      <c r="NC64" s="151"/>
      <c r="ND64" s="155"/>
      <c r="NE64" s="150"/>
      <c r="NF64" s="151"/>
      <c r="NG64" s="151"/>
      <c r="NH64" s="151"/>
      <c r="NI64" s="151"/>
      <c r="NJ64" s="156"/>
      <c r="NK64" s="154"/>
      <c r="NL64" s="151"/>
      <c r="NM64" s="151"/>
      <c r="NN64" s="155"/>
      <c r="NO64" s="150"/>
      <c r="NP64" s="151"/>
      <c r="NQ64" s="151"/>
      <c r="NR64" s="151"/>
      <c r="NS64" s="151"/>
      <c r="NT64" s="156"/>
      <c r="NU64" s="154"/>
      <c r="NV64" s="151"/>
      <c r="NW64" s="151"/>
      <c r="NX64" s="155"/>
      <c r="NY64" s="150"/>
      <c r="NZ64" s="151"/>
      <c r="OA64" s="151"/>
      <c r="OB64" s="151"/>
      <c r="OC64" s="151"/>
      <c r="OD64" s="156"/>
      <c r="OE64" s="154"/>
      <c r="OF64" s="151"/>
      <c r="OG64" s="151"/>
      <c r="OH64" s="155"/>
      <c r="OI64" s="150"/>
      <c r="OJ64" s="151"/>
      <c r="OK64" s="151"/>
      <c r="OL64" s="151"/>
      <c r="OM64" s="151"/>
      <c r="ON64" s="156"/>
      <c r="OO64" s="154"/>
      <c r="OP64" s="151"/>
      <c r="OQ64" s="151"/>
      <c r="OR64" s="155"/>
      <c r="OS64" s="150"/>
      <c r="OT64" s="151"/>
      <c r="OU64" s="151"/>
      <c r="OV64" s="151"/>
      <c r="OW64" s="151"/>
      <c r="OX64" s="156"/>
      <c r="OY64" s="154"/>
      <c r="OZ64" s="151"/>
      <c r="PA64" s="151"/>
      <c r="PB64" s="155"/>
      <c r="PC64" s="150"/>
      <c r="PD64" s="151"/>
      <c r="PE64" s="151"/>
      <c r="PF64" s="151"/>
      <c r="PG64" s="151"/>
      <c r="PH64" s="156"/>
      <c r="PI64" s="154"/>
      <c r="PJ64" s="151"/>
      <c r="PK64" s="151"/>
      <c r="PL64" s="155"/>
      <c r="PM64" s="150"/>
      <c r="PN64" s="151"/>
      <c r="PO64" s="151"/>
      <c r="PP64" s="151"/>
      <c r="PQ64" s="151"/>
      <c r="PR64" s="156"/>
      <c r="PS64" s="154"/>
      <c r="PT64" s="151"/>
      <c r="PU64" s="151"/>
      <c r="PV64" s="155"/>
      <c r="PW64" s="150"/>
      <c r="PX64" s="151"/>
      <c r="PY64" s="151"/>
      <c r="PZ64" s="151"/>
      <c r="QA64" s="151"/>
      <c r="QB64" s="156"/>
      <c r="QC64" s="154"/>
      <c r="QD64" s="151"/>
      <c r="QE64" s="151"/>
      <c r="QF64" s="155"/>
      <c r="QG64" s="150"/>
      <c r="QH64" s="151"/>
      <c r="QI64" s="151"/>
      <c r="QJ64" s="151"/>
      <c r="QK64" s="151"/>
      <c r="QL64" s="156"/>
      <c r="QM64" s="154"/>
      <c r="QN64" s="151"/>
      <c r="QO64" s="151"/>
      <c r="QP64" s="155"/>
      <c r="QQ64" s="150"/>
      <c r="QR64" s="151"/>
      <c r="QS64" s="151"/>
      <c r="QT64" s="151"/>
      <c r="QU64" s="151"/>
      <c r="QV64" s="156"/>
      <c r="QW64" s="154"/>
    </row>
    <row r="65" spans="1:465" s="134" customFormat="1" x14ac:dyDescent="0.25">
      <c r="A65" s="146"/>
      <c r="B65" s="144">
        <f t="shared" si="37"/>
        <v>76</v>
      </c>
      <c r="C65" s="144">
        <v>0.1</v>
      </c>
      <c r="D65" s="144">
        <f t="shared" si="38"/>
        <v>5.6999999999999957</v>
      </c>
      <c r="E65" s="153">
        <v>82.5</v>
      </c>
      <c r="F65" s="148">
        <v>66.400000000000006</v>
      </c>
      <c r="G65" s="148">
        <f t="shared" si="39"/>
        <v>54.78</v>
      </c>
      <c r="H65" s="157">
        <v>125</v>
      </c>
      <c r="I65" s="152">
        <f t="shared" si="40"/>
        <v>2.2818546914932458</v>
      </c>
      <c r="J65" s="148">
        <f t="shared" si="44"/>
        <v>5.7749999999999995</v>
      </c>
      <c r="K65" s="148">
        <f t="shared" si="102"/>
        <v>352.31699999999989</v>
      </c>
      <c r="L65" s="148">
        <f t="shared" si="103"/>
        <v>5.4458250000000001</v>
      </c>
      <c r="M65" s="148">
        <f t="shared" si="104"/>
        <v>341.96161999999998</v>
      </c>
      <c r="N65" s="158">
        <v>1990</v>
      </c>
      <c r="O65" s="153">
        <v>82.5</v>
      </c>
      <c r="P65" s="148">
        <v>66.400000000000006</v>
      </c>
      <c r="Q65" s="148">
        <f t="shared" si="166"/>
        <v>54.78</v>
      </c>
      <c r="R65" s="157">
        <v>125</v>
      </c>
      <c r="S65" s="152">
        <f t="shared" si="42"/>
        <v>2.2818546914932458</v>
      </c>
      <c r="T65" s="148">
        <f t="shared" si="45"/>
        <v>5.7749999999999995</v>
      </c>
      <c r="U65" s="148">
        <f t="shared" si="105"/>
        <v>352.31699999999989</v>
      </c>
      <c r="V65" s="148">
        <f t="shared" si="106"/>
        <v>5.4458250000000001</v>
      </c>
      <c r="W65" s="148">
        <f t="shared" si="107"/>
        <v>341.96161999999998</v>
      </c>
      <c r="X65" s="158">
        <v>1990</v>
      </c>
      <c r="Y65" s="153">
        <v>80.900000000000006</v>
      </c>
      <c r="Z65" s="148">
        <v>67.900000000000006</v>
      </c>
      <c r="AA65" s="148">
        <f t="shared" si="46"/>
        <v>54.931100000000008</v>
      </c>
      <c r="AB65" s="157">
        <v>125</v>
      </c>
      <c r="AC65" s="152">
        <f t="shared" si="47"/>
        <v>2.2755779512880676</v>
      </c>
      <c r="AD65" s="148">
        <f t="shared" si="48"/>
        <v>5.6630000000000003</v>
      </c>
      <c r="AE65" s="148">
        <f t="shared" si="108"/>
        <v>348.23600000000005</v>
      </c>
      <c r="AF65" s="148">
        <f t="shared" si="109"/>
        <v>5.3402090000000006</v>
      </c>
      <c r="AG65" s="148">
        <f t="shared" si="110"/>
        <v>338.0316170000001</v>
      </c>
      <c r="AH65" s="158">
        <v>2036</v>
      </c>
      <c r="AI65" s="153">
        <v>79.5</v>
      </c>
      <c r="AJ65" s="148">
        <v>65.3</v>
      </c>
      <c r="AK65" s="148">
        <f t="shared" si="49"/>
        <v>51.913499999999999</v>
      </c>
      <c r="AL65" s="157">
        <v>125</v>
      </c>
      <c r="AM65" s="152">
        <f t="shared" si="50"/>
        <v>2.4078515222437322</v>
      </c>
      <c r="AN65" s="148">
        <f t="shared" si="51"/>
        <v>5.5650000000000004</v>
      </c>
      <c r="AO65" s="148">
        <f t="shared" si="111"/>
        <v>351.274</v>
      </c>
      <c r="AP65" s="148">
        <f t="shared" si="112"/>
        <v>5.2477950000000009</v>
      </c>
      <c r="AQ65" s="148">
        <f t="shared" si="113"/>
        <v>341.20797899999997</v>
      </c>
      <c r="AR65" s="158">
        <v>1993</v>
      </c>
      <c r="AS65" s="153">
        <v>79.599999999999994</v>
      </c>
      <c r="AT65" s="148">
        <v>64.3</v>
      </c>
      <c r="AU65" s="148">
        <f t="shared" si="52"/>
        <v>51.182799999999993</v>
      </c>
      <c r="AV65" s="157">
        <v>125</v>
      </c>
      <c r="AW65" s="152">
        <f t="shared" si="53"/>
        <v>2.4422266855271695</v>
      </c>
      <c r="AX65" s="148">
        <f t="shared" si="54"/>
        <v>5.5719999999999992</v>
      </c>
      <c r="AY65" s="148">
        <f t="shared" si="114"/>
        <v>351.21100000000001</v>
      </c>
      <c r="AZ65" s="148">
        <f t="shared" si="115"/>
        <v>5.2543959999999998</v>
      </c>
      <c r="BA65" s="148">
        <f t="shared" si="116"/>
        <v>341.12906099999998</v>
      </c>
      <c r="BB65" s="158">
        <v>1993</v>
      </c>
      <c r="BC65" s="153">
        <v>77</v>
      </c>
      <c r="BD65" s="148">
        <v>64.500001907348633</v>
      </c>
      <c r="BE65" s="148">
        <f t="shared" si="55"/>
        <v>49.665001468658446</v>
      </c>
      <c r="BF65" s="157">
        <v>125</v>
      </c>
      <c r="BG65" s="152">
        <f t="shared" si="56"/>
        <v>2.5168629075523614</v>
      </c>
      <c r="BH65" s="148">
        <f t="shared" si="57"/>
        <v>5.3900000000000006</v>
      </c>
      <c r="BI65" s="148">
        <f t="shared" si="117"/>
        <v>349.72</v>
      </c>
      <c r="BJ65" s="148">
        <f t="shared" si="118"/>
        <v>5.0827700000000009</v>
      </c>
      <c r="BK65" s="148">
        <f t="shared" si="119"/>
        <v>339.81748499999998</v>
      </c>
      <c r="BL65" s="158">
        <v>1969.9999690055847</v>
      </c>
      <c r="BM65" s="153">
        <v>75</v>
      </c>
      <c r="BN65" s="148">
        <v>66</v>
      </c>
      <c r="BO65" s="148">
        <f t="shared" si="58"/>
        <v>49.5</v>
      </c>
      <c r="BP65" s="157">
        <v>125</v>
      </c>
      <c r="BQ65" s="152">
        <f t="shared" si="59"/>
        <v>2.5252525252525251</v>
      </c>
      <c r="BR65" s="148">
        <f t="shared" si="60"/>
        <v>5.25</v>
      </c>
      <c r="BS65" s="148">
        <f t="shared" si="120"/>
        <v>343</v>
      </c>
      <c r="BT65" s="148">
        <f t="shared" si="121"/>
        <v>4.9507500000000002</v>
      </c>
      <c r="BU65" s="148">
        <f t="shared" si="122"/>
        <v>333.09485999999998</v>
      </c>
      <c r="BV65" s="158">
        <v>1915</v>
      </c>
      <c r="BW65" s="153">
        <v>76.099999999999994</v>
      </c>
      <c r="BX65" s="148">
        <v>64.2</v>
      </c>
      <c r="BY65" s="148">
        <f t="shared" si="61"/>
        <v>48.856199999999994</v>
      </c>
      <c r="BZ65" s="157">
        <v>125</v>
      </c>
      <c r="CA65" s="152">
        <f t="shared" si="62"/>
        <v>2.5585289072830064</v>
      </c>
      <c r="CB65" s="148">
        <f t="shared" si="63"/>
        <v>5.3269999999999991</v>
      </c>
      <c r="CC65" s="148">
        <f t="shared" si="123"/>
        <v>345.58299999999997</v>
      </c>
      <c r="CD65" s="148">
        <f t="shared" si="124"/>
        <v>5.0233609999999995</v>
      </c>
      <c r="CE65" s="148">
        <f t="shared" si="125"/>
        <v>335.78948900000006</v>
      </c>
      <c r="CF65" s="158">
        <v>1968</v>
      </c>
      <c r="CG65" s="153">
        <v>83.1</v>
      </c>
      <c r="CH65" s="148">
        <f t="shared" si="165"/>
        <v>62.699999999999903</v>
      </c>
      <c r="CI65" s="148">
        <f t="shared" si="64"/>
        <v>52.103699999999918</v>
      </c>
      <c r="CJ65" s="157">
        <v>125</v>
      </c>
      <c r="CK65" s="152">
        <f t="shared" si="65"/>
        <v>2.3990618708460283</v>
      </c>
      <c r="CL65" s="148">
        <f t="shared" si="66"/>
        <v>5.8170000000000002</v>
      </c>
      <c r="CM65" s="148">
        <f t="shared" si="126"/>
        <v>362.02599999999995</v>
      </c>
      <c r="CN65" s="148">
        <f t="shared" si="127"/>
        <v>5.4854310000000002</v>
      </c>
      <c r="CO65" s="148">
        <f t="shared" si="128"/>
        <v>351.68639800000017</v>
      </c>
      <c r="CP65" s="158">
        <v>1995</v>
      </c>
      <c r="CQ65" s="153">
        <v>75.5</v>
      </c>
      <c r="CR65" s="148">
        <v>66.099999999999994</v>
      </c>
      <c r="CS65" s="148">
        <f t="shared" si="67"/>
        <v>49.905499999999996</v>
      </c>
      <c r="CT65" s="157">
        <v>115</v>
      </c>
      <c r="CU65" s="152">
        <f t="shared" si="68"/>
        <v>2.3043552313873223</v>
      </c>
      <c r="CV65" s="148">
        <f t="shared" si="69"/>
        <v>5.2850000000000001</v>
      </c>
      <c r="CW65" s="148">
        <f t="shared" si="129"/>
        <v>342.601</v>
      </c>
      <c r="CX65" s="148">
        <f t="shared" si="130"/>
        <v>4.9837550000000004</v>
      </c>
      <c r="CY65" s="148">
        <f t="shared" si="131"/>
        <v>332.61218899999994</v>
      </c>
      <c r="CZ65" s="158">
        <v>1784</v>
      </c>
      <c r="DA65" s="153">
        <v>77.599999999999994</v>
      </c>
      <c r="DB65" s="148">
        <v>63.9</v>
      </c>
      <c r="DC65" s="148">
        <f t="shared" si="70"/>
        <v>49.58639999999999</v>
      </c>
      <c r="DD65" s="134">
        <v>115</v>
      </c>
      <c r="DE65" s="152">
        <f t="shared" si="167"/>
        <v>2.3191842924672899</v>
      </c>
      <c r="DF65" s="148">
        <f t="shared" si="71"/>
        <v>5.4319999999999995</v>
      </c>
      <c r="DG65" s="148">
        <f t="shared" si="132"/>
        <v>346.50700000000006</v>
      </c>
      <c r="DH65" s="148">
        <f t="shared" si="133"/>
        <v>5.122376</v>
      </c>
      <c r="DI65" s="148">
        <f t="shared" si="134"/>
        <v>336.3559570000001</v>
      </c>
      <c r="DJ65" s="158">
        <v>1714</v>
      </c>
      <c r="DK65" s="153">
        <v>75.5</v>
      </c>
      <c r="DL65" s="148">
        <v>66.099999999999994</v>
      </c>
      <c r="DM65" s="148">
        <f t="shared" si="72"/>
        <v>49.905499999999996</v>
      </c>
      <c r="DN65" s="157">
        <v>115</v>
      </c>
      <c r="DO65" s="152">
        <f t="shared" si="73"/>
        <v>2.3043552313873223</v>
      </c>
      <c r="DP65" s="148">
        <f t="shared" si="74"/>
        <v>5.2850000000000001</v>
      </c>
      <c r="DQ65" s="148">
        <f t="shared" si="135"/>
        <v>342.601</v>
      </c>
      <c r="DR65" s="148">
        <f t="shared" si="136"/>
        <v>4.9837550000000004</v>
      </c>
      <c r="DS65" s="148">
        <f t="shared" si="137"/>
        <v>332.61218899999994</v>
      </c>
      <c r="DT65" s="158">
        <v>1784</v>
      </c>
      <c r="DU65" s="153">
        <v>80</v>
      </c>
      <c r="DV65" s="148">
        <v>65.8</v>
      </c>
      <c r="DW65" s="148">
        <f t="shared" si="75"/>
        <v>52.64</v>
      </c>
      <c r="DX65" s="157">
        <v>115</v>
      </c>
      <c r="DY65" s="152">
        <f t="shared" si="76"/>
        <v>2.1846504559270516</v>
      </c>
      <c r="DZ65" s="148">
        <f t="shared" si="77"/>
        <v>5.6000000000000005</v>
      </c>
      <c r="EA65" s="148">
        <f t="shared" si="138"/>
        <v>357.49000000000018</v>
      </c>
      <c r="EB65" s="148">
        <f t="shared" si="139"/>
        <v>5.280800000000001</v>
      </c>
      <c r="EC65" s="148">
        <f t="shared" si="140"/>
        <v>347.26258000000013</v>
      </c>
      <c r="ED65" s="158">
        <v>1711</v>
      </c>
      <c r="EE65" s="153">
        <v>82.5</v>
      </c>
      <c r="EF65" s="148">
        <v>65.7</v>
      </c>
      <c r="EG65" s="148">
        <f t="shared" si="78"/>
        <v>54.202500000000001</v>
      </c>
      <c r="EH65" s="157">
        <v>115</v>
      </c>
      <c r="EI65" s="152">
        <f t="shared" si="79"/>
        <v>2.121673354550067</v>
      </c>
      <c r="EJ65" s="148">
        <f t="shared" si="80"/>
        <v>5.7749999999999995</v>
      </c>
      <c r="EK65" s="148">
        <f t="shared" si="141"/>
        <v>361.32600000000014</v>
      </c>
      <c r="EL65" s="148">
        <f t="shared" si="142"/>
        <v>5.4458250000000001</v>
      </c>
      <c r="EM65" s="148">
        <f t="shared" si="143"/>
        <v>350.87214750000004</v>
      </c>
      <c r="EN65" s="158">
        <v>1685</v>
      </c>
      <c r="EO65" s="145">
        <v>83.3</v>
      </c>
      <c r="EP65" s="146">
        <v>65.2</v>
      </c>
      <c r="EQ65" s="148">
        <f t="shared" si="81"/>
        <v>54.311599999999999</v>
      </c>
      <c r="ER65" s="157">
        <v>115</v>
      </c>
      <c r="ES65" s="152">
        <f t="shared" si="82"/>
        <v>2.1174113817306064</v>
      </c>
      <c r="ET65" s="148">
        <f t="shared" si="83"/>
        <v>5.8309999999999995</v>
      </c>
      <c r="EU65" s="148">
        <f t="shared" si="144"/>
        <v>358.93200000000002</v>
      </c>
      <c r="EV65" s="148">
        <f t="shared" si="145"/>
        <v>5.4986329999999999</v>
      </c>
      <c r="EW65" s="148">
        <f t="shared" si="146"/>
        <v>348.59472900000009</v>
      </c>
      <c r="EX65" s="158">
        <v>1722</v>
      </c>
      <c r="EY65" s="153"/>
      <c r="EZ65" s="148"/>
      <c r="FA65" s="148">
        <f t="shared" si="84"/>
        <v>0</v>
      </c>
      <c r="FB65" s="157"/>
      <c r="FC65" s="152" t="e">
        <f t="shared" si="85"/>
        <v>#DIV/0!</v>
      </c>
      <c r="FD65" s="148">
        <f t="shared" si="86"/>
        <v>0</v>
      </c>
      <c r="FE65" s="148">
        <f t="shared" si="147"/>
        <v>0</v>
      </c>
      <c r="FF65" s="148">
        <f t="shared" si="148"/>
        <v>0</v>
      </c>
      <c r="FG65" s="148">
        <f t="shared" si="149"/>
        <v>0</v>
      </c>
      <c r="FH65" s="158"/>
      <c r="FI65" s="153"/>
      <c r="FJ65" s="148"/>
      <c r="FK65" s="148">
        <f t="shared" si="87"/>
        <v>0</v>
      </c>
      <c r="FL65" s="157">
        <v>120</v>
      </c>
      <c r="FM65" s="152" t="e">
        <f t="shared" si="88"/>
        <v>#DIV/0!</v>
      </c>
      <c r="FN65" s="148">
        <f t="shared" si="89"/>
        <v>0</v>
      </c>
      <c r="FO65" s="148">
        <f t="shared" si="150"/>
        <v>0</v>
      </c>
      <c r="FP65" s="148">
        <f t="shared" si="151"/>
        <v>0</v>
      </c>
      <c r="FQ65" s="148">
        <f t="shared" si="152"/>
        <v>0</v>
      </c>
      <c r="FR65" s="158"/>
      <c r="FS65" s="153"/>
      <c r="FT65" s="148"/>
      <c r="FU65" s="148">
        <f t="shared" si="90"/>
        <v>0</v>
      </c>
      <c r="FV65" s="157"/>
      <c r="FW65" s="152" t="e">
        <f t="shared" si="91"/>
        <v>#DIV/0!</v>
      </c>
      <c r="FX65" s="148">
        <f t="shared" si="92"/>
        <v>0</v>
      </c>
      <c r="FY65" s="148">
        <f t="shared" si="153"/>
        <v>0</v>
      </c>
      <c r="FZ65" s="148">
        <f t="shared" si="154"/>
        <v>0</v>
      </c>
      <c r="GA65" s="148">
        <f t="shared" si="155"/>
        <v>0</v>
      </c>
      <c r="GB65" s="158"/>
      <c r="GC65" s="153"/>
      <c r="GD65" s="148"/>
      <c r="GE65" s="148">
        <f t="shared" si="93"/>
        <v>0</v>
      </c>
      <c r="GF65" s="157"/>
      <c r="GG65" s="152" t="e">
        <f t="shared" si="94"/>
        <v>#DIV/0!</v>
      </c>
      <c r="GH65" s="148">
        <f t="shared" si="95"/>
        <v>0</v>
      </c>
      <c r="GI65" s="148">
        <f t="shared" si="156"/>
        <v>0</v>
      </c>
      <c r="GJ65" s="148">
        <f t="shared" si="157"/>
        <v>0</v>
      </c>
      <c r="GK65" s="148">
        <f t="shared" si="158"/>
        <v>0</v>
      </c>
      <c r="GL65" s="158"/>
      <c r="GM65" s="153"/>
      <c r="GN65" s="148"/>
      <c r="GO65" s="148">
        <f t="shared" si="96"/>
        <v>0</v>
      </c>
      <c r="GP65" s="157"/>
      <c r="GQ65" s="152" t="e">
        <f t="shared" si="97"/>
        <v>#DIV/0!</v>
      </c>
      <c r="GR65" s="148">
        <f t="shared" si="98"/>
        <v>0</v>
      </c>
      <c r="GS65" s="148">
        <f t="shared" si="159"/>
        <v>0</v>
      </c>
      <c r="GT65" s="148">
        <f t="shared" si="160"/>
        <v>0</v>
      </c>
      <c r="GU65" s="148">
        <f t="shared" si="161"/>
        <v>0</v>
      </c>
      <c r="GV65" s="158"/>
      <c r="GW65" s="153"/>
      <c r="GX65" s="148"/>
      <c r="GY65" s="148">
        <f t="shared" si="99"/>
        <v>0</v>
      </c>
      <c r="GZ65" s="157"/>
      <c r="HA65" s="152" t="e">
        <f t="shared" si="100"/>
        <v>#DIV/0!</v>
      </c>
      <c r="HB65" s="148">
        <f t="shared" si="101"/>
        <v>0</v>
      </c>
      <c r="HC65" s="148">
        <f t="shared" si="162"/>
        <v>0</v>
      </c>
      <c r="HD65" s="148">
        <f t="shared" si="163"/>
        <v>0</v>
      </c>
      <c r="HE65" s="148">
        <f t="shared" si="164"/>
        <v>0</v>
      </c>
      <c r="HF65" s="158"/>
      <c r="HG65" s="153"/>
      <c r="HH65" s="148"/>
      <c r="HI65" s="148"/>
      <c r="HJ65" s="157"/>
      <c r="HK65" s="152"/>
      <c r="HL65" s="148"/>
      <c r="HM65" s="148"/>
      <c r="HN65" s="148"/>
      <c r="HO65" s="148"/>
      <c r="HP65" s="158"/>
      <c r="HQ65" s="153"/>
      <c r="HR65" s="148"/>
      <c r="HS65" s="148"/>
      <c r="HT65" s="157"/>
      <c r="HU65" s="152"/>
      <c r="HV65" s="148"/>
      <c r="HW65" s="148"/>
      <c r="HX65" s="148"/>
      <c r="HY65" s="148"/>
      <c r="HZ65" s="158"/>
      <c r="IA65" s="153"/>
      <c r="IB65" s="148"/>
      <c r="IC65" s="148"/>
      <c r="ID65" s="157"/>
      <c r="IE65" s="152"/>
      <c r="IF65" s="148"/>
      <c r="IG65" s="148"/>
      <c r="IH65" s="148"/>
      <c r="II65" s="148"/>
      <c r="IJ65" s="158"/>
      <c r="IK65" s="153"/>
      <c r="IL65" s="148"/>
      <c r="IM65" s="148"/>
      <c r="IN65" s="157"/>
      <c r="IO65" s="152"/>
      <c r="IP65" s="148"/>
      <c r="IQ65" s="148"/>
      <c r="IR65" s="148"/>
      <c r="IS65" s="148"/>
      <c r="IT65" s="158"/>
      <c r="IU65" s="153"/>
      <c r="IV65" s="148"/>
      <c r="IW65" s="148"/>
      <c r="IX65" s="157"/>
      <c r="IY65" s="152"/>
      <c r="IZ65" s="148"/>
      <c r="JA65" s="148"/>
      <c r="JB65" s="148"/>
      <c r="JC65" s="148"/>
      <c r="JD65" s="158"/>
      <c r="JE65" s="153"/>
      <c r="JF65" s="148"/>
      <c r="JG65" s="148"/>
      <c r="JH65" s="157"/>
      <c r="JI65" s="152"/>
      <c r="JJ65" s="148"/>
      <c r="JK65" s="148"/>
      <c r="JL65" s="148"/>
      <c r="JM65" s="148"/>
      <c r="JN65" s="158"/>
      <c r="JO65" s="153"/>
      <c r="JP65" s="148"/>
      <c r="JQ65" s="148"/>
      <c r="JR65" s="157"/>
      <c r="JS65" s="152"/>
      <c r="JT65" s="148"/>
      <c r="JU65" s="148"/>
      <c r="JV65" s="148"/>
      <c r="JW65" s="148"/>
      <c r="JX65" s="158"/>
      <c r="JY65" s="153"/>
      <c r="JZ65" s="148"/>
      <c r="KA65" s="148"/>
      <c r="KB65" s="157"/>
      <c r="KC65" s="152"/>
      <c r="KD65" s="148"/>
      <c r="KE65" s="148"/>
      <c r="KF65" s="148"/>
      <c r="KG65" s="148"/>
      <c r="KH65" s="158"/>
      <c r="KI65" s="153"/>
      <c r="KJ65" s="148"/>
      <c r="KK65" s="148"/>
      <c r="KL65" s="157"/>
      <c r="KM65" s="152"/>
      <c r="KN65" s="148"/>
      <c r="KO65" s="148"/>
      <c r="KP65" s="148"/>
      <c r="KQ65" s="148"/>
      <c r="KR65" s="158"/>
      <c r="KS65" s="153"/>
      <c r="KT65" s="148"/>
      <c r="KU65" s="148"/>
      <c r="KV65" s="157"/>
      <c r="KW65" s="152"/>
      <c r="KX65" s="148"/>
      <c r="KY65" s="148"/>
      <c r="KZ65" s="148"/>
      <c r="LA65" s="148"/>
      <c r="LB65" s="158"/>
      <c r="LC65" s="153"/>
      <c r="LD65" s="148"/>
      <c r="LE65" s="148"/>
      <c r="LF65" s="157"/>
      <c r="LG65" s="152"/>
      <c r="LH65" s="148"/>
      <c r="LI65" s="148"/>
      <c r="LJ65" s="148"/>
      <c r="LK65" s="148"/>
      <c r="LL65" s="158"/>
      <c r="LM65" s="153"/>
      <c r="LN65" s="148"/>
      <c r="LO65" s="148"/>
      <c r="LP65" s="157"/>
      <c r="LQ65" s="152"/>
      <c r="LR65" s="148"/>
      <c r="LS65" s="148"/>
      <c r="LT65" s="148"/>
      <c r="LU65" s="148"/>
      <c r="LV65" s="158"/>
      <c r="LW65" s="153"/>
      <c r="LX65" s="148"/>
      <c r="LY65" s="148"/>
      <c r="LZ65" s="157"/>
      <c r="MA65" s="152"/>
      <c r="MB65" s="148"/>
      <c r="MC65" s="148"/>
      <c r="MD65" s="148"/>
      <c r="ME65" s="148"/>
      <c r="MF65" s="158"/>
      <c r="MG65" s="153"/>
      <c r="MH65" s="148"/>
      <c r="MI65" s="148"/>
      <c r="MJ65" s="157"/>
      <c r="MK65" s="152"/>
      <c r="ML65" s="148"/>
      <c r="MM65" s="148"/>
      <c r="MN65" s="148"/>
      <c r="MO65" s="148"/>
      <c r="MP65" s="158"/>
      <c r="MQ65" s="153"/>
      <c r="MR65" s="148"/>
      <c r="MS65" s="148"/>
      <c r="MT65" s="157"/>
      <c r="MU65" s="152"/>
      <c r="MV65" s="148"/>
      <c r="MW65" s="148"/>
      <c r="MX65" s="148"/>
      <c r="MY65" s="148"/>
      <c r="MZ65" s="158"/>
      <c r="NA65" s="153"/>
      <c r="NB65" s="148"/>
      <c r="NC65" s="148"/>
      <c r="ND65" s="157"/>
      <c r="NE65" s="152"/>
      <c r="NF65" s="148"/>
      <c r="NG65" s="148"/>
      <c r="NH65" s="148"/>
      <c r="NI65" s="148"/>
      <c r="NJ65" s="158"/>
      <c r="NK65" s="153"/>
      <c r="NL65" s="148"/>
      <c r="NM65" s="148"/>
      <c r="NN65" s="157"/>
      <c r="NO65" s="152"/>
      <c r="NP65" s="148"/>
      <c r="NQ65" s="148"/>
      <c r="NR65" s="148"/>
      <c r="NS65" s="148"/>
      <c r="NT65" s="158"/>
      <c r="NU65" s="153"/>
      <c r="NV65" s="148"/>
      <c r="NW65" s="148"/>
      <c r="NX65" s="157"/>
      <c r="NY65" s="152"/>
      <c r="NZ65" s="148"/>
      <c r="OA65" s="148"/>
      <c r="OB65" s="148"/>
      <c r="OC65" s="148"/>
      <c r="OD65" s="158"/>
      <c r="OE65" s="153"/>
      <c r="OF65" s="148"/>
      <c r="OG65" s="148"/>
      <c r="OH65" s="157"/>
      <c r="OI65" s="152"/>
      <c r="OJ65" s="148"/>
      <c r="OK65" s="148"/>
      <c r="OL65" s="148"/>
      <c r="OM65" s="148"/>
      <c r="ON65" s="158"/>
      <c r="OO65" s="153"/>
      <c r="OP65" s="148"/>
      <c r="OQ65" s="148"/>
      <c r="OR65" s="157"/>
      <c r="OS65" s="152"/>
      <c r="OT65" s="148"/>
      <c r="OU65" s="148"/>
      <c r="OV65" s="148"/>
      <c r="OW65" s="148"/>
      <c r="OX65" s="158"/>
      <c r="OY65" s="153"/>
      <c r="OZ65" s="148"/>
      <c r="PA65" s="148"/>
      <c r="PB65" s="157"/>
      <c r="PC65" s="152"/>
      <c r="PD65" s="148"/>
      <c r="PE65" s="148"/>
      <c r="PF65" s="148"/>
      <c r="PG65" s="148"/>
      <c r="PH65" s="158"/>
      <c r="PI65" s="153"/>
      <c r="PJ65" s="148"/>
      <c r="PK65" s="148"/>
      <c r="PL65" s="157"/>
      <c r="PM65" s="152"/>
      <c r="PN65" s="148"/>
      <c r="PO65" s="148"/>
      <c r="PP65" s="148"/>
      <c r="PQ65" s="148"/>
      <c r="PR65" s="158"/>
      <c r="PS65" s="153"/>
      <c r="PT65" s="148"/>
      <c r="PU65" s="148"/>
      <c r="PV65" s="157"/>
      <c r="PW65" s="152"/>
      <c r="PX65" s="148"/>
      <c r="PY65" s="148"/>
      <c r="PZ65" s="148"/>
      <c r="QA65" s="148"/>
      <c r="QB65" s="158"/>
      <c r="QC65" s="153"/>
      <c r="QD65" s="148"/>
      <c r="QE65" s="148"/>
      <c r="QF65" s="157"/>
      <c r="QG65" s="152"/>
      <c r="QH65" s="148"/>
      <c r="QI65" s="148"/>
      <c r="QJ65" s="148"/>
      <c r="QK65" s="148"/>
      <c r="QL65" s="158"/>
      <c r="QM65" s="153"/>
      <c r="QN65" s="148"/>
      <c r="QO65" s="148"/>
      <c r="QP65" s="157"/>
      <c r="QQ65" s="152"/>
      <c r="QR65" s="148"/>
      <c r="QS65" s="148"/>
      <c r="QT65" s="148"/>
      <c r="QU65" s="148"/>
      <c r="QV65" s="158"/>
      <c r="QW65" s="153"/>
    </row>
    <row r="66" spans="1:465" s="138" customFormat="1" x14ac:dyDescent="0.25">
      <c r="A66" s="141"/>
      <c r="B66" s="139">
        <f t="shared" si="37"/>
        <v>77</v>
      </c>
      <c r="C66" s="139">
        <v>0.1</v>
      </c>
      <c r="D66" s="139">
        <f t="shared" si="38"/>
        <v>5.7999999999999954</v>
      </c>
      <c r="E66" s="154">
        <v>81.8</v>
      </c>
      <c r="F66" s="151">
        <v>66.400000000000006</v>
      </c>
      <c r="G66" s="151">
        <f t="shared" si="39"/>
        <v>54.315200000000004</v>
      </c>
      <c r="H66" s="155">
        <v>125</v>
      </c>
      <c r="I66" s="150">
        <f t="shared" si="40"/>
        <v>2.3013815653813294</v>
      </c>
      <c r="J66" s="151">
        <f t="shared" si="44"/>
        <v>5.726</v>
      </c>
      <c r="K66" s="151">
        <f t="shared" si="102"/>
        <v>358.04299999999989</v>
      </c>
      <c r="L66" s="151">
        <f t="shared" si="103"/>
        <v>5.3938920000000001</v>
      </c>
      <c r="M66" s="151">
        <f t="shared" si="104"/>
        <v>347.35551199999998</v>
      </c>
      <c r="N66" s="156">
        <v>1993</v>
      </c>
      <c r="O66" s="154">
        <v>81.8</v>
      </c>
      <c r="P66" s="151">
        <v>66.400000000000006</v>
      </c>
      <c r="Q66" s="151">
        <f t="shared" si="166"/>
        <v>54.315200000000004</v>
      </c>
      <c r="R66" s="155">
        <v>125</v>
      </c>
      <c r="S66" s="150">
        <f t="shared" si="42"/>
        <v>2.3013815653813294</v>
      </c>
      <c r="T66" s="151">
        <f t="shared" si="45"/>
        <v>5.726</v>
      </c>
      <c r="U66" s="151">
        <f t="shared" si="105"/>
        <v>358.04299999999989</v>
      </c>
      <c r="V66" s="151">
        <f t="shared" si="106"/>
        <v>5.3938920000000001</v>
      </c>
      <c r="W66" s="151">
        <f t="shared" si="107"/>
        <v>347.35551199999998</v>
      </c>
      <c r="X66" s="156">
        <v>1993</v>
      </c>
      <c r="Y66" s="154">
        <v>80.2</v>
      </c>
      <c r="Z66" s="151">
        <v>67.900000000000006</v>
      </c>
      <c r="AA66" s="151">
        <f t="shared" si="46"/>
        <v>54.455800000000011</v>
      </c>
      <c r="AB66" s="155">
        <v>125</v>
      </c>
      <c r="AC66" s="150">
        <f t="shared" si="47"/>
        <v>2.2954396042294847</v>
      </c>
      <c r="AD66" s="151">
        <f t="shared" si="48"/>
        <v>5.6140000000000008</v>
      </c>
      <c r="AE66" s="151">
        <f t="shared" si="108"/>
        <v>353.85</v>
      </c>
      <c r="AF66" s="151">
        <f t="shared" si="109"/>
        <v>5.2883880000000012</v>
      </c>
      <c r="AG66" s="151">
        <f t="shared" si="110"/>
        <v>343.32000500000009</v>
      </c>
      <c r="AH66" s="156">
        <v>2039</v>
      </c>
      <c r="AI66" s="154">
        <v>79</v>
      </c>
      <c r="AJ66" s="151">
        <v>65.400000000000006</v>
      </c>
      <c r="AK66" s="151">
        <f t="shared" si="49"/>
        <v>51.666000000000004</v>
      </c>
      <c r="AL66" s="155">
        <v>125</v>
      </c>
      <c r="AM66" s="150">
        <f t="shared" si="50"/>
        <v>2.4193860565942784</v>
      </c>
      <c r="AN66" s="151">
        <f t="shared" si="51"/>
        <v>5.53</v>
      </c>
      <c r="AO66" s="151">
        <f t="shared" si="111"/>
        <v>356.80399999999997</v>
      </c>
      <c r="AP66" s="151">
        <f t="shared" si="112"/>
        <v>5.2092600000000004</v>
      </c>
      <c r="AQ66" s="151">
        <f t="shared" si="113"/>
        <v>346.417239</v>
      </c>
      <c r="AR66" s="156">
        <v>1993</v>
      </c>
      <c r="AS66" s="154">
        <v>79.099999999999994</v>
      </c>
      <c r="AT66" s="151">
        <v>64.3</v>
      </c>
      <c r="AU66" s="151">
        <f t="shared" si="52"/>
        <v>50.861299999999993</v>
      </c>
      <c r="AV66" s="155">
        <v>125</v>
      </c>
      <c r="AW66" s="150">
        <f t="shared" si="53"/>
        <v>2.4576642751954831</v>
      </c>
      <c r="AX66" s="151">
        <f t="shared" si="54"/>
        <v>5.536999999999999</v>
      </c>
      <c r="AY66" s="151">
        <f t="shared" si="114"/>
        <v>356.74799999999999</v>
      </c>
      <c r="AZ66" s="151">
        <f t="shared" si="115"/>
        <v>5.2158539999999993</v>
      </c>
      <c r="BA66" s="151">
        <f t="shared" si="116"/>
        <v>346.34491499999996</v>
      </c>
      <c r="BB66" s="156">
        <v>1993</v>
      </c>
      <c r="BC66" s="154">
        <v>76</v>
      </c>
      <c r="BD66" s="151">
        <v>64.600000381469727</v>
      </c>
      <c r="BE66" s="151">
        <f t="shared" si="55"/>
        <v>49.096000289916994</v>
      </c>
      <c r="BF66" s="155">
        <v>125</v>
      </c>
      <c r="BG66" s="150">
        <f t="shared" si="56"/>
        <v>2.5460322482862554</v>
      </c>
      <c r="BH66" s="151">
        <f t="shared" si="57"/>
        <v>5.32</v>
      </c>
      <c r="BI66" s="151">
        <f t="shared" si="117"/>
        <v>355.04</v>
      </c>
      <c r="BJ66" s="151">
        <f t="shared" si="118"/>
        <v>5.0114400000000003</v>
      </c>
      <c r="BK66" s="151">
        <f t="shared" si="119"/>
        <v>344.82892499999997</v>
      </c>
      <c r="BL66" s="156">
        <v>1969.9999690055847</v>
      </c>
      <c r="BM66" s="154">
        <v>75</v>
      </c>
      <c r="BN66" s="151">
        <v>66.099999999999994</v>
      </c>
      <c r="BO66" s="151">
        <f t="shared" si="58"/>
        <v>49.574999999999996</v>
      </c>
      <c r="BP66" s="155">
        <v>125</v>
      </c>
      <c r="BQ66" s="150">
        <f t="shared" si="59"/>
        <v>2.5214321734745337</v>
      </c>
      <c r="BR66" s="151">
        <f t="shared" si="60"/>
        <v>5.25</v>
      </c>
      <c r="BS66" s="151">
        <f t="shared" si="120"/>
        <v>348.25</v>
      </c>
      <c r="BT66" s="151">
        <f t="shared" si="121"/>
        <v>4.9455</v>
      </c>
      <c r="BU66" s="151">
        <f t="shared" si="122"/>
        <v>338.04035999999996</v>
      </c>
      <c r="BV66" s="156">
        <v>1915</v>
      </c>
      <c r="BW66" s="154">
        <v>75.400000000000006</v>
      </c>
      <c r="BX66" s="151">
        <v>64.2</v>
      </c>
      <c r="BY66" s="151">
        <f t="shared" si="61"/>
        <v>48.406800000000004</v>
      </c>
      <c r="BZ66" s="155">
        <v>125</v>
      </c>
      <c r="CA66" s="150">
        <f t="shared" si="62"/>
        <v>2.582281828172901</v>
      </c>
      <c r="CB66" s="151">
        <f t="shared" si="63"/>
        <v>5.2780000000000005</v>
      </c>
      <c r="CC66" s="151">
        <f t="shared" si="123"/>
        <v>350.86099999999999</v>
      </c>
      <c r="CD66" s="151">
        <f t="shared" si="124"/>
        <v>4.9718760000000009</v>
      </c>
      <c r="CE66" s="151">
        <f t="shared" si="125"/>
        <v>340.76136500000007</v>
      </c>
      <c r="CF66" s="156">
        <v>1968.5</v>
      </c>
      <c r="CG66" s="154">
        <v>82.6</v>
      </c>
      <c r="CH66" s="151">
        <f t="shared" si="165"/>
        <v>62.749999999999901</v>
      </c>
      <c r="CI66" s="151">
        <f t="shared" si="64"/>
        <v>51.831499999999913</v>
      </c>
      <c r="CJ66" s="155">
        <v>125</v>
      </c>
      <c r="CK66" s="150">
        <f t="shared" si="65"/>
        <v>2.4116608626028615</v>
      </c>
      <c r="CL66" s="151">
        <f t="shared" si="66"/>
        <v>5.782</v>
      </c>
      <c r="CM66" s="151">
        <f t="shared" si="126"/>
        <v>367.80799999999994</v>
      </c>
      <c r="CN66" s="151">
        <f t="shared" si="127"/>
        <v>5.446644</v>
      </c>
      <c r="CO66" s="151">
        <f t="shared" si="128"/>
        <v>357.13304200000016</v>
      </c>
      <c r="CP66" s="156">
        <v>1995</v>
      </c>
      <c r="CQ66" s="154">
        <v>74.5</v>
      </c>
      <c r="CR66" s="151">
        <v>66.2</v>
      </c>
      <c r="CS66" s="151">
        <f t="shared" si="67"/>
        <v>49.319000000000003</v>
      </c>
      <c r="CT66" s="155">
        <v>115</v>
      </c>
      <c r="CU66" s="150">
        <f t="shared" si="68"/>
        <v>2.3317585514710353</v>
      </c>
      <c r="CV66" s="151">
        <f t="shared" si="69"/>
        <v>5.2149999999999999</v>
      </c>
      <c r="CW66" s="151">
        <f t="shared" si="129"/>
        <v>347.81599999999997</v>
      </c>
      <c r="CX66" s="151">
        <f t="shared" si="130"/>
        <v>4.9125300000000003</v>
      </c>
      <c r="CY66" s="151">
        <f t="shared" si="131"/>
        <v>337.52471899999995</v>
      </c>
      <c r="CZ66" s="156">
        <v>1785</v>
      </c>
      <c r="DA66" s="154">
        <v>76.7</v>
      </c>
      <c r="DB66" s="151">
        <v>64</v>
      </c>
      <c r="DC66" s="151">
        <f t="shared" si="70"/>
        <v>49.088000000000001</v>
      </c>
      <c r="DD66" s="138">
        <v>115</v>
      </c>
      <c r="DE66" s="150">
        <f t="shared" si="167"/>
        <v>2.3427314211212518</v>
      </c>
      <c r="DF66" s="151">
        <f t="shared" si="71"/>
        <v>5.3689999999999998</v>
      </c>
      <c r="DG66" s="151">
        <f t="shared" si="132"/>
        <v>351.87600000000009</v>
      </c>
      <c r="DH66" s="151">
        <f t="shared" si="133"/>
        <v>5.0575980000000005</v>
      </c>
      <c r="DI66" s="151">
        <f t="shared" si="134"/>
        <v>341.41355500000009</v>
      </c>
      <c r="DJ66" s="156">
        <v>1714</v>
      </c>
      <c r="DK66" s="154">
        <v>74.5</v>
      </c>
      <c r="DL66" s="141">
        <v>66.2</v>
      </c>
      <c r="DM66" s="151">
        <f t="shared" si="72"/>
        <v>49.319000000000003</v>
      </c>
      <c r="DN66" s="155">
        <v>115</v>
      </c>
      <c r="DO66" s="150">
        <f t="shared" si="73"/>
        <v>2.3317585514710353</v>
      </c>
      <c r="DP66" s="151">
        <f t="shared" si="74"/>
        <v>5.2149999999999999</v>
      </c>
      <c r="DQ66" s="151">
        <f t="shared" si="135"/>
        <v>347.81599999999997</v>
      </c>
      <c r="DR66" s="151">
        <f t="shared" si="136"/>
        <v>4.9125300000000003</v>
      </c>
      <c r="DS66" s="151">
        <f t="shared" si="137"/>
        <v>337.52471899999995</v>
      </c>
      <c r="DT66" s="156">
        <v>1785</v>
      </c>
      <c r="DU66" s="154">
        <v>79</v>
      </c>
      <c r="DV66" s="151">
        <v>65.8</v>
      </c>
      <c r="DW66" s="151">
        <f t="shared" si="75"/>
        <v>51.981999999999999</v>
      </c>
      <c r="DX66" s="155">
        <v>115</v>
      </c>
      <c r="DY66" s="150">
        <f t="shared" si="76"/>
        <v>2.2123042591666344</v>
      </c>
      <c r="DZ66" s="151">
        <f t="shared" si="77"/>
        <v>5.53</v>
      </c>
      <c r="EA66" s="151">
        <f t="shared" si="138"/>
        <v>363.02000000000015</v>
      </c>
      <c r="EB66" s="151">
        <f t="shared" si="139"/>
        <v>5.2092600000000004</v>
      </c>
      <c r="EC66" s="151">
        <f t="shared" si="140"/>
        <v>352.47184000000016</v>
      </c>
      <c r="ED66" s="156">
        <v>1712</v>
      </c>
      <c r="EE66" s="154">
        <v>81.7</v>
      </c>
      <c r="EF66" s="151">
        <v>65.7</v>
      </c>
      <c r="EG66" s="151">
        <f t="shared" si="78"/>
        <v>53.676900000000003</v>
      </c>
      <c r="EH66" s="155">
        <v>115</v>
      </c>
      <c r="EI66" s="150">
        <f t="shared" si="79"/>
        <v>2.1424486138357466</v>
      </c>
      <c r="EJ66" s="151">
        <f t="shared" si="80"/>
        <v>5.7190000000000003</v>
      </c>
      <c r="EK66" s="151">
        <f t="shared" si="141"/>
        <v>367.04500000000013</v>
      </c>
      <c r="EL66" s="151">
        <f t="shared" si="142"/>
        <v>5.3872980000000004</v>
      </c>
      <c r="EM66" s="151">
        <f t="shared" si="143"/>
        <v>356.25944550000003</v>
      </c>
      <c r="EN66" s="156">
        <v>1685</v>
      </c>
      <c r="EO66" s="140">
        <v>82.9</v>
      </c>
      <c r="EP66" s="141">
        <v>65.3</v>
      </c>
      <c r="EQ66" s="151">
        <f t="shared" si="81"/>
        <v>54.133700000000005</v>
      </c>
      <c r="ER66" s="155">
        <v>115</v>
      </c>
      <c r="ES66" s="150">
        <f t="shared" si="82"/>
        <v>2.1243698472485715</v>
      </c>
      <c r="ET66" s="151">
        <f t="shared" si="83"/>
        <v>5.8030000000000008</v>
      </c>
      <c r="EU66" s="151">
        <f t="shared" si="144"/>
        <v>364.73500000000001</v>
      </c>
      <c r="EV66" s="151">
        <f t="shared" si="145"/>
        <v>5.4664260000000011</v>
      </c>
      <c r="EW66" s="151">
        <f t="shared" si="146"/>
        <v>354.0611550000001</v>
      </c>
      <c r="EX66" s="156">
        <v>1722</v>
      </c>
      <c r="EY66" s="154"/>
      <c r="EZ66" s="151"/>
      <c r="FA66" s="151">
        <f t="shared" si="84"/>
        <v>0</v>
      </c>
      <c r="FB66" s="155"/>
      <c r="FC66" s="150" t="e">
        <f t="shared" si="85"/>
        <v>#DIV/0!</v>
      </c>
      <c r="FD66" s="151">
        <f t="shared" si="86"/>
        <v>0</v>
      </c>
      <c r="FE66" s="151">
        <f t="shared" si="147"/>
        <v>0</v>
      </c>
      <c r="FF66" s="151">
        <f t="shared" si="148"/>
        <v>0</v>
      </c>
      <c r="FG66" s="151">
        <f t="shared" si="149"/>
        <v>0</v>
      </c>
      <c r="FH66" s="156"/>
      <c r="FI66" s="154"/>
      <c r="FJ66" s="151"/>
      <c r="FK66" s="151">
        <f t="shared" si="87"/>
        <v>0</v>
      </c>
      <c r="FL66" s="155">
        <v>120</v>
      </c>
      <c r="FM66" s="150" t="e">
        <f t="shared" si="88"/>
        <v>#DIV/0!</v>
      </c>
      <c r="FN66" s="151">
        <f t="shared" si="89"/>
        <v>0</v>
      </c>
      <c r="FO66" s="151">
        <f t="shared" si="150"/>
        <v>0</v>
      </c>
      <c r="FP66" s="151">
        <f t="shared" si="151"/>
        <v>0</v>
      </c>
      <c r="FQ66" s="151">
        <f t="shared" si="152"/>
        <v>0</v>
      </c>
      <c r="FR66" s="156"/>
      <c r="FS66" s="154"/>
      <c r="FT66" s="151"/>
      <c r="FU66" s="151">
        <f t="shared" si="90"/>
        <v>0</v>
      </c>
      <c r="FV66" s="155"/>
      <c r="FW66" s="150" t="e">
        <f t="shared" si="91"/>
        <v>#DIV/0!</v>
      </c>
      <c r="FX66" s="151">
        <f t="shared" si="92"/>
        <v>0</v>
      </c>
      <c r="FY66" s="151">
        <f t="shared" si="153"/>
        <v>0</v>
      </c>
      <c r="FZ66" s="151">
        <f t="shared" si="154"/>
        <v>0</v>
      </c>
      <c r="GA66" s="151">
        <f t="shared" si="155"/>
        <v>0</v>
      </c>
      <c r="GB66" s="156"/>
      <c r="GC66" s="154"/>
      <c r="GD66" s="151"/>
      <c r="GE66" s="151">
        <f t="shared" si="93"/>
        <v>0</v>
      </c>
      <c r="GF66" s="155"/>
      <c r="GG66" s="150" t="e">
        <f t="shared" si="94"/>
        <v>#DIV/0!</v>
      </c>
      <c r="GH66" s="151">
        <f t="shared" si="95"/>
        <v>0</v>
      </c>
      <c r="GI66" s="151">
        <f t="shared" si="156"/>
        <v>0</v>
      </c>
      <c r="GJ66" s="151">
        <f t="shared" si="157"/>
        <v>0</v>
      </c>
      <c r="GK66" s="151">
        <f t="shared" si="158"/>
        <v>0</v>
      </c>
      <c r="GL66" s="156"/>
      <c r="GM66" s="154"/>
      <c r="GN66" s="151"/>
      <c r="GO66" s="151">
        <f t="shared" si="96"/>
        <v>0</v>
      </c>
      <c r="GP66" s="155"/>
      <c r="GQ66" s="150" t="e">
        <f t="shared" si="97"/>
        <v>#DIV/0!</v>
      </c>
      <c r="GR66" s="151">
        <f t="shared" si="98"/>
        <v>0</v>
      </c>
      <c r="GS66" s="151">
        <f t="shared" si="159"/>
        <v>0</v>
      </c>
      <c r="GT66" s="151">
        <f t="shared" si="160"/>
        <v>0</v>
      </c>
      <c r="GU66" s="151">
        <f t="shared" si="161"/>
        <v>0</v>
      </c>
      <c r="GV66" s="156"/>
      <c r="GW66" s="154"/>
      <c r="GX66" s="151"/>
      <c r="GY66" s="151">
        <f t="shared" si="99"/>
        <v>0</v>
      </c>
      <c r="GZ66" s="155"/>
      <c r="HA66" s="150" t="e">
        <f t="shared" si="100"/>
        <v>#DIV/0!</v>
      </c>
      <c r="HB66" s="151">
        <f t="shared" si="101"/>
        <v>0</v>
      </c>
      <c r="HC66" s="151">
        <f t="shared" si="162"/>
        <v>0</v>
      </c>
      <c r="HD66" s="151">
        <f t="shared" si="163"/>
        <v>0</v>
      </c>
      <c r="HE66" s="151">
        <f t="shared" si="164"/>
        <v>0</v>
      </c>
      <c r="HF66" s="156"/>
      <c r="HG66" s="154"/>
      <c r="HH66" s="151"/>
      <c r="HI66" s="151"/>
      <c r="HJ66" s="155"/>
      <c r="HK66" s="150"/>
      <c r="HL66" s="151"/>
      <c r="HM66" s="151"/>
      <c r="HN66" s="151"/>
      <c r="HO66" s="151"/>
      <c r="HP66" s="156"/>
      <c r="HQ66" s="154"/>
      <c r="HR66" s="151"/>
      <c r="HS66" s="151"/>
      <c r="HT66" s="155"/>
      <c r="HU66" s="150"/>
      <c r="HV66" s="151"/>
      <c r="HW66" s="151"/>
      <c r="HX66" s="151"/>
      <c r="HY66" s="151"/>
      <c r="HZ66" s="156"/>
      <c r="IA66" s="154"/>
      <c r="IB66" s="151"/>
      <c r="IC66" s="151"/>
      <c r="ID66" s="155"/>
      <c r="IE66" s="150"/>
      <c r="IF66" s="151"/>
      <c r="IG66" s="151"/>
      <c r="IH66" s="151"/>
      <c r="II66" s="151"/>
      <c r="IJ66" s="156"/>
      <c r="IK66" s="154"/>
      <c r="IL66" s="151"/>
      <c r="IM66" s="151"/>
      <c r="IN66" s="155"/>
      <c r="IO66" s="150"/>
      <c r="IP66" s="151"/>
      <c r="IQ66" s="151"/>
      <c r="IR66" s="151"/>
      <c r="IS66" s="151"/>
      <c r="IT66" s="156"/>
      <c r="IU66" s="154"/>
      <c r="IV66" s="151"/>
      <c r="IW66" s="151"/>
      <c r="IX66" s="155"/>
      <c r="IY66" s="150"/>
      <c r="IZ66" s="151"/>
      <c r="JA66" s="151"/>
      <c r="JB66" s="151"/>
      <c r="JC66" s="151"/>
      <c r="JD66" s="156"/>
      <c r="JE66" s="154"/>
      <c r="JF66" s="151"/>
      <c r="JG66" s="151"/>
      <c r="JH66" s="155"/>
      <c r="JI66" s="150"/>
      <c r="JJ66" s="151"/>
      <c r="JK66" s="151"/>
      <c r="JL66" s="151"/>
      <c r="JM66" s="151"/>
      <c r="JN66" s="156"/>
      <c r="JO66" s="154"/>
      <c r="JP66" s="151"/>
      <c r="JQ66" s="151"/>
      <c r="JR66" s="155"/>
      <c r="JS66" s="150"/>
      <c r="JT66" s="151"/>
      <c r="JU66" s="151"/>
      <c r="JV66" s="151"/>
      <c r="JW66" s="151"/>
      <c r="JX66" s="156"/>
      <c r="JY66" s="154"/>
      <c r="JZ66" s="151"/>
      <c r="KA66" s="151"/>
      <c r="KB66" s="155"/>
      <c r="KC66" s="150"/>
      <c r="KD66" s="151"/>
      <c r="KE66" s="151"/>
      <c r="KF66" s="151"/>
      <c r="KG66" s="151"/>
      <c r="KH66" s="156"/>
      <c r="KI66" s="154"/>
      <c r="KJ66" s="151"/>
      <c r="KK66" s="151"/>
      <c r="KL66" s="155"/>
      <c r="KM66" s="150"/>
      <c r="KN66" s="151"/>
      <c r="KO66" s="151"/>
      <c r="KP66" s="151"/>
      <c r="KQ66" s="151"/>
      <c r="KR66" s="156"/>
      <c r="KS66" s="154"/>
      <c r="KT66" s="151"/>
      <c r="KU66" s="151"/>
      <c r="KV66" s="155"/>
      <c r="KW66" s="150"/>
      <c r="KX66" s="151"/>
      <c r="KY66" s="151"/>
      <c r="KZ66" s="151"/>
      <c r="LA66" s="151"/>
      <c r="LB66" s="156"/>
      <c r="LC66" s="154"/>
      <c r="LD66" s="151"/>
      <c r="LE66" s="151"/>
      <c r="LF66" s="155"/>
      <c r="LG66" s="150"/>
      <c r="LH66" s="151"/>
      <c r="LI66" s="151"/>
      <c r="LJ66" s="151"/>
      <c r="LK66" s="151"/>
      <c r="LL66" s="156"/>
      <c r="LM66" s="154"/>
      <c r="LN66" s="151"/>
      <c r="LO66" s="151"/>
      <c r="LP66" s="155"/>
      <c r="LQ66" s="150"/>
      <c r="LR66" s="151"/>
      <c r="LS66" s="151"/>
      <c r="LT66" s="151"/>
      <c r="LU66" s="151"/>
      <c r="LV66" s="156"/>
      <c r="LW66" s="154"/>
      <c r="LX66" s="151"/>
      <c r="LY66" s="151"/>
      <c r="LZ66" s="155"/>
      <c r="MA66" s="150"/>
      <c r="MB66" s="151"/>
      <c r="MC66" s="151"/>
      <c r="MD66" s="151"/>
      <c r="ME66" s="151"/>
      <c r="MF66" s="156"/>
      <c r="MG66" s="154"/>
      <c r="MH66" s="151"/>
      <c r="MI66" s="151"/>
      <c r="MJ66" s="155"/>
      <c r="MK66" s="150"/>
      <c r="ML66" s="151"/>
      <c r="MM66" s="151"/>
      <c r="MN66" s="151"/>
      <c r="MO66" s="151"/>
      <c r="MP66" s="156"/>
      <c r="MQ66" s="154"/>
      <c r="MR66" s="151"/>
      <c r="MS66" s="151"/>
      <c r="MT66" s="155"/>
      <c r="MU66" s="150"/>
      <c r="MV66" s="151"/>
      <c r="MW66" s="151"/>
      <c r="MX66" s="151"/>
      <c r="MY66" s="151"/>
      <c r="MZ66" s="156"/>
      <c r="NA66" s="154"/>
      <c r="NB66" s="151"/>
      <c r="NC66" s="151"/>
      <c r="ND66" s="155"/>
      <c r="NE66" s="150"/>
      <c r="NF66" s="151"/>
      <c r="NG66" s="151"/>
      <c r="NH66" s="151"/>
      <c r="NI66" s="151"/>
      <c r="NJ66" s="156"/>
      <c r="NK66" s="154"/>
      <c r="NL66" s="151"/>
      <c r="NM66" s="151"/>
      <c r="NN66" s="155"/>
      <c r="NO66" s="150"/>
      <c r="NP66" s="151"/>
      <c r="NQ66" s="151"/>
      <c r="NR66" s="151"/>
      <c r="NS66" s="151"/>
      <c r="NT66" s="156"/>
      <c r="NU66" s="154"/>
      <c r="NV66" s="151"/>
      <c r="NW66" s="151"/>
      <c r="NX66" s="155"/>
      <c r="NY66" s="150"/>
      <c r="NZ66" s="151"/>
      <c r="OA66" s="151"/>
      <c r="OB66" s="151"/>
      <c r="OC66" s="151"/>
      <c r="OD66" s="156"/>
      <c r="OE66" s="154"/>
      <c r="OF66" s="151"/>
      <c r="OG66" s="151"/>
      <c r="OH66" s="155"/>
      <c r="OI66" s="150"/>
      <c r="OJ66" s="151"/>
      <c r="OK66" s="151"/>
      <c r="OL66" s="151"/>
      <c r="OM66" s="151"/>
      <c r="ON66" s="156"/>
      <c r="OO66" s="154"/>
      <c r="OP66" s="151"/>
      <c r="OQ66" s="151"/>
      <c r="OR66" s="155"/>
      <c r="OS66" s="150"/>
      <c r="OT66" s="151"/>
      <c r="OU66" s="151"/>
      <c r="OV66" s="151"/>
      <c r="OW66" s="151"/>
      <c r="OX66" s="156"/>
      <c r="OY66" s="154"/>
      <c r="OZ66" s="151"/>
      <c r="PA66" s="151"/>
      <c r="PB66" s="155"/>
      <c r="PC66" s="150"/>
      <c r="PD66" s="151"/>
      <c r="PE66" s="151"/>
      <c r="PF66" s="151"/>
      <c r="PG66" s="151"/>
      <c r="PH66" s="156"/>
      <c r="PI66" s="154"/>
      <c r="PJ66" s="151"/>
      <c r="PK66" s="151"/>
      <c r="PL66" s="155"/>
      <c r="PM66" s="150"/>
      <c r="PN66" s="151"/>
      <c r="PO66" s="151"/>
      <c r="PP66" s="151"/>
      <c r="PQ66" s="151"/>
      <c r="PR66" s="156"/>
      <c r="PS66" s="154"/>
      <c r="PT66" s="151"/>
      <c r="PU66" s="151"/>
      <c r="PV66" s="155"/>
      <c r="PW66" s="150"/>
      <c r="PX66" s="151"/>
      <c r="PY66" s="151"/>
      <c r="PZ66" s="151"/>
      <c r="QA66" s="151"/>
      <c r="QB66" s="156"/>
      <c r="QC66" s="154"/>
      <c r="QD66" s="151"/>
      <c r="QE66" s="151"/>
      <c r="QF66" s="155"/>
      <c r="QG66" s="150"/>
      <c r="QH66" s="151"/>
      <c r="QI66" s="151"/>
      <c r="QJ66" s="151"/>
      <c r="QK66" s="151"/>
      <c r="QL66" s="156"/>
      <c r="QM66" s="154"/>
      <c r="QN66" s="151"/>
      <c r="QO66" s="151"/>
      <c r="QP66" s="155"/>
      <c r="QQ66" s="150"/>
      <c r="QR66" s="151"/>
      <c r="QS66" s="151"/>
      <c r="QT66" s="151"/>
      <c r="QU66" s="151"/>
      <c r="QV66" s="156"/>
      <c r="QW66" s="154"/>
    </row>
    <row r="67" spans="1:465" s="134" customFormat="1" x14ac:dyDescent="0.25">
      <c r="A67" s="146"/>
      <c r="B67" s="144">
        <f t="shared" si="37"/>
        <v>78</v>
      </c>
      <c r="C67" s="144">
        <v>0.1</v>
      </c>
      <c r="D67" s="144">
        <f t="shared" si="38"/>
        <v>5.899999999999995</v>
      </c>
      <c r="E67" s="153">
        <v>81.2</v>
      </c>
      <c r="F67" s="148">
        <v>66.5</v>
      </c>
      <c r="G67" s="148">
        <f t="shared" si="39"/>
        <v>53.998000000000005</v>
      </c>
      <c r="H67" s="157">
        <v>125</v>
      </c>
      <c r="I67" s="152">
        <f t="shared" si="40"/>
        <v>2.3149005518722912</v>
      </c>
      <c r="J67" s="148">
        <f t="shared" si="44"/>
        <v>5.6840000000000002</v>
      </c>
      <c r="K67" s="148">
        <f t="shared" si="102"/>
        <v>363.72699999999992</v>
      </c>
      <c r="L67" s="148">
        <f t="shared" si="103"/>
        <v>5.3486440000000002</v>
      </c>
      <c r="M67" s="148">
        <f t="shared" si="104"/>
        <v>352.70415599999995</v>
      </c>
      <c r="N67" s="158">
        <v>1995</v>
      </c>
      <c r="O67" s="153">
        <v>81.2</v>
      </c>
      <c r="P67" s="148">
        <v>66.5</v>
      </c>
      <c r="Q67" s="148">
        <f t="shared" si="166"/>
        <v>53.998000000000005</v>
      </c>
      <c r="R67" s="157">
        <v>125</v>
      </c>
      <c r="S67" s="152">
        <f t="shared" si="42"/>
        <v>2.3149005518722912</v>
      </c>
      <c r="T67" s="148">
        <f t="shared" si="45"/>
        <v>5.6840000000000002</v>
      </c>
      <c r="U67" s="148">
        <f t="shared" si="105"/>
        <v>363.72699999999992</v>
      </c>
      <c r="V67" s="148">
        <f t="shared" si="106"/>
        <v>5.3486440000000002</v>
      </c>
      <c r="W67" s="148">
        <f t="shared" si="107"/>
        <v>352.70415599999995</v>
      </c>
      <c r="X67" s="158">
        <v>1995</v>
      </c>
      <c r="Y67" s="153">
        <v>79.400000000000006</v>
      </c>
      <c r="Z67" s="148">
        <v>68</v>
      </c>
      <c r="AA67" s="148">
        <f t="shared" si="46"/>
        <v>53.992000000000004</v>
      </c>
      <c r="AB67" s="157">
        <v>125</v>
      </c>
      <c r="AC67" s="152">
        <f t="shared" si="47"/>
        <v>2.3151578011557268</v>
      </c>
      <c r="AD67" s="148">
        <f t="shared" si="48"/>
        <v>5.5579999999999998</v>
      </c>
      <c r="AE67" s="148">
        <f t="shared" si="108"/>
        <v>359.40800000000002</v>
      </c>
      <c r="AF67" s="148">
        <f t="shared" si="109"/>
        <v>5.2300779999999998</v>
      </c>
      <c r="AG67" s="148">
        <f t="shared" si="110"/>
        <v>348.55008300000009</v>
      </c>
      <c r="AH67" s="158">
        <v>2041</v>
      </c>
      <c r="AI67" s="153">
        <v>78.5</v>
      </c>
      <c r="AJ67" s="148">
        <v>65.400000000000006</v>
      </c>
      <c r="AK67" s="148">
        <f t="shared" si="49"/>
        <v>51.339000000000006</v>
      </c>
      <c r="AL67" s="157">
        <v>125</v>
      </c>
      <c r="AM67" s="152">
        <f t="shared" si="50"/>
        <v>2.4347961588655793</v>
      </c>
      <c r="AN67" s="148">
        <f t="shared" si="51"/>
        <v>5.4950000000000001</v>
      </c>
      <c r="AO67" s="148">
        <f t="shared" si="111"/>
        <v>362.29899999999998</v>
      </c>
      <c r="AP67" s="148">
        <f t="shared" si="112"/>
        <v>5.170795</v>
      </c>
      <c r="AQ67" s="148">
        <f t="shared" si="113"/>
        <v>351.58803399999999</v>
      </c>
      <c r="AR67" s="158">
        <v>1994</v>
      </c>
      <c r="AS67" s="153">
        <v>78.7</v>
      </c>
      <c r="AT67" s="148">
        <v>64.400000000000006</v>
      </c>
      <c r="AU67" s="148">
        <f t="shared" si="52"/>
        <v>50.682800000000007</v>
      </c>
      <c r="AV67" s="157">
        <v>125</v>
      </c>
      <c r="AW67" s="152">
        <f t="shared" si="53"/>
        <v>2.4663199349680758</v>
      </c>
      <c r="AX67" s="148">
        <f t="shared" si="54"/>
        <v>5.5090000000000003</v>
      </c>
      <c r="AY67" s="148">
        <f t="shared" si="114"/>
        <v>362.25700000000001</v>
      </c>
      <c r="AZ67" s="148">
        <f t="shared" si="115"/>
        <v>5.1839690000000003</v>
      </c>
      <c r="BA67" s="148">
        <f t="shared" si="116"/>
        <v>351.52888399999995</v>
      </c>
      <c r="BB67" s="158">
        <v>1994</v>
      </c>
      <c r="BC67" s="153">
        <v>76</v>
      </c>
      <c r="BD67" s="148">
        <v>64.600000381469727</v>
      </c>
      <c r="BE67" s="148">
        <f t="shared" si="55"/>
        <v>49.096000289916994</v>
      </c>
      <c r="BF67" s="157">
        <v>125</v>
      </c>
      <c r="BG67" s="152">
        <f t="shared" si="56"/>
        <v>2.5460322482862554</v>
      </c>
      <c r="BH67" s="148">
        <f t="shared" si="57"/>
        <v>5.32</v>
      </c>
      <c r="BI67" s="148">
        <f t="shared" si="117"/>
        <v>360.36</v>
      </c>
      <c r="BJ67" s="148">
        <f t="shared" si="118"/>
        <v>5.006120000000001</v>
      </c>
      <c r="BK67" s="148">
        <f t="shared" si="119"/>
        <v>349.83504499999998</v>
      </c>
      <c r="BL67" s="158">
        <v>1969.9999690055847</v>
      </c>
      <c r="BM67" s="153">
        <v>74</v>
      </c>
      <c r="BN67" s="148">
        <v>66.099999999999994</v>
      </c>
      <c r="BO67" s="148">
        <f t="shared" si="58"/>
        <v>48.913999999999994</v>
      </c>
      <c r="BP67" s="157">
        <v>125</v>
      </c>
      <c r="BQ67" s="152">
        <f t="shared" si="59"/>
        <v>2.5555055812241898</v>
      </c>
      <c r="BR67" s="148">
        <f t="shared" si="60"/>
        <v>5.18</v>
      </c>
      <c r="BS67" s="148">
        <f t="shared" si="120"/>
        <v>353.43</v>
      </c>
      <c r="BT67" s="148">
        <f t="shared" si="121"/>
        <v>4.8743800000000004</v>
      </c>
      <c r="BU67" s="148">
        <f t="shared" si="122"/>
        <v>342.91473999999994</v>
      </c>
      <c r="BV67" s="158">
        <v>1920</v>
      </c>
      <c r="BW67" s="153">
        <v>74.599999999999994</v>
      </c>
      <c r="BX67" s="148">
        <v>64.2</v>
      </c>
      <c r="BY67" s="148">
        <f t="shared" si="61"/>
        <v>47.8932</v>
      </c>
      <c r="BZ67" s="157">
        <v>125</v>
      </c>
      <c r="CA67" s="152">
        <f t="shared" si="62"/>
        <v>2.6099738585018333</v>
      </c>
      <c r="CB67" s="148">
        <f t="shared" si="63"/>
        <v>5.2219999999999995</v>
      </c>
      <c r="CC67" s="148">
        <f t="shared" si="123"/>
        <v>356.08299999999997</v>
      </c>
      <c r="CD67" s="148">
        <f t="shared" si="124"/>
        <v>4.9139020000000002</v>
      </c>
      <c r="CE67" s="148">
        <f t="shared" si="125"/>
        <v>345.67526700000008</v>
      </c>
      <c r="CF67" s="158">
        <v>1969</v>
      </c>
      <c r="CG67" s="153">
        <v>82.1</v>
      </c>
      <c r="CH67" s="148">
        <f t="shared" si="165"/>
        <v>62.799999999999898</v>
      </c>
      <c r="CI67" s="148">
        <f t="shared" si="64"/>
        <v>51.558799999999913</v>
      </c>
      <c r="CJ67" s="157">
        <v>125</v>
      </c>
      <c r="CK67" s="152">
        <f t="shared" si="65"/>
        <v>2.4244163944855237</v>
      </c>
      <c r="CL67" s="148">
        <f t="shared" si="66"/>
        <v>5.7469999999999999</v>
      </c>
      <c r="CM67" s="148">
        <f t="shared" si="126"/>
        <v>373.55499999999995</v>
      </c>
      <c r="CN67" s="148">
        <f t="shared" si="127"/>
        <v>5.4079269999999999</v>
      </c>
      <c r="CO67" s="148">
        <f t="shared" si="128"/>
        <v>362.54096900000013</v>
      </c>
      <c r="CP67" s="158">
        <v>2000</v>
      </c>
      <c r="CQ67" s="153">
        <v>73.5</v>
      </c>
      <c r="CR67" s="148">
        <v>66.2</v>
      </c>
      <c r="CS67" s="148">
        <f t="shared" si="67"/>
        <v>48.657000000000004</v>
      </c>
      <c r="CT67" s="157">
        <v>115</v>
      </c>
      <c r="CU67" s="152">
        <f t="shared" si="68"/>
        <v>2.3634831576134983</v>
      </c>
      <c r="CV67" s="148">
        <f t="shared" si="69"/>
        <v>5.1449999999999996</v>
      </c>
      <c r="CW67" s="148">
        <f t="shared" si="129"/>
        <v>352.96099999999996</v>
      </c>
      <c r="CX67" s="148">
        <f t="shared" si="130"/>
        <v>4.8414450000000002</v>
      </c>
      <c r="CY67" s="148">
        <f t="shared" si="131"/>
        <v>342.36616399999997</v>
      </c>
      <c r="CZ67" s="158">
        <v>1786</v>
      </c>
      <c r="DA67" s="153">
        <v>75.8</v>
      </c>
      <c r="DB67" s="148">
        <v>64</v>
      </c>
      <c r="DC67" s="148">
        <f t="shared" si="70"/>
        <v>48.512</v>
      </c>
      <c r="DD67" s="134">
        <v>115</v>
      </c>
      <c r="DE67" s="152">
        <f t="shared" si="167"/>
        <v>2.3705474934036941</v>
      </c>
      <c r="DF67" s="148">
        <f t="shared" si="71"/>
        <v>5.306</v>
      </c>
      <c r="DG67" s="148">
        <f t="shared" si="132"/>
        <v>357.18200000000007</v>
      </c>
      <c r="DH67" s="148">
        <f t="shared" si="133"/>
        <v>4.9929460000000008</v>
      </c>
      <c r="DI67" s="148">
        <f t="shared" si="134"/>
        <v>346.40650100000011</v>
      </c>
      <c r="DJ67" s="158">
        <v>1715</v>
      </c>
      <c r="DK67" s="153">
        <v>73.5</v>
      </c>
      <c r="DL67" s="148">
        <v>66.2</v>
      </c>
      <c r="DM67" s="148">
        <f t="shared" si="72"/>
        <v>48.657000000000004</v>
      </c>
      <c r="DN67" s="157">
        <v>115</v>
      </c>
      <c r="DO67" s="152">
        <f t="shared" si="73"/>
        <v>2.3634831576134983</v>
      </c>
      <c r="DP67" s="148">
        <f t="shared" si="74"/>
        <v>5.1449999999999996</v>
      </c>
      <c r="DQ67" s="148">
        <f t="shared" si="135"/>
        <v>352.96099999999996</v>
      </c>
      <c r="DR67" s="148">
        <f t="shared" si="136"/>
        <v>4.8414450000000002</v>
      </c>
      <c r="DS67" s="148">
        <f t="shared" si="137"/>
        <v>342.36616399999997</v>
      </c>
      <c r="DT67" s="158">
        <v>1786</v>
      </c>
      <c r="DU67" s="153">
        <v>78</v>
      </c>
      <c r="DV67" s="148">
        <v>65.900000000000006</v>
      </c>
      <c r="DW67" s="148">
        <f t="shared" si="75"/>
        <v>51.402000000000008</v>
      </c>
      <c r="DX67" s="157">
        <v>115</v>
      </c>
      <c r="DY67" s="152">
        <f t="shared" si="76"/>
        <v>2.2372670324111898</v>
      </c>
      <c r="DZ67" s="148">
        <f t="shared" si="77"/>
        <v>5.46</v>
      </c>
      <c r="EA67" s="148">
        <f t="shared" si="138"/>
        <v>368.48000000000013</v>
      </c>
      <c r="EB67" s="148">
        <f t="shared" si="139"/>
        <v>5.1378599999999999</v>
      </c>
      <c r="EC67" s="148">
        <f t="shared" si="140"/>
        <v>357.60970000000015</v>
      </c>
      <c r="ED67" s="158">
        <v>1713</v>
      </c>
      <c r="EE67" s="153">
        <v>81.599999999999994</v>
      </c>
      <c r="EF67" s="148">
        <v>65.8</v>
      </c>
      <c r="EG67" s="148">
        <f t="shared" si="78"/>
        <v>53.692799999999991</v>
      </c>
      <c r="EH67" s="157">
        <v>115</v>
      </c>
      <c r="EI67" s="152">
        <f t="shared" si="79"/>
        <v>2.1418141724775022</v>
      </c>
      <c r="EJ67" s="148">
        <f t="shared" si="80"/>
        <v>5.7119999999999997</v>
      </c>
      <c r="EK67" s="148">
        <f t="shared" si="141"/>
        <v>372.75700000000012</v>
      </c>
      <c r="EL67" s="148">
        <f t="shared" si="142"/>
        <v>5.3749919999999998</v>
      </c>
      <c r="EM67" s="148">
        <f t="shared" si="143"/>
        <v>361.63443750000005</v>
      </c>
      <c r="EN67" s="158">
        <v>1685</v>
      </c>
      <c r="EO67" s="145">
        <v>82.5</v>
      </c>
      <c r="EP67" s="146">
        <v>65.400000000000006</v>
      </c>
      <c r="EQ67" s="148">
        <f t="shared" si="81"/>
        <v>53.954999999999998</v>
      </c>
      <c r="ER67" s="157">
        <v>115</v>
      </c>
      <c r="ES67" s="152">
        <f t="shared" si="82"/>
        <v>2.1314058011305717</v>
      </c>
      <c r="ET67" s="148">
        <f t="shared" si="83"/>
        <v>5.7749999999999995</v>
      </c>
      <c r="EU67" s="148">
        <f t="shared" si="144"/>
        <v>370.51</v>
      </c>
      <c r="EV67" s="148">
        <f t="shared" si="145"/>
        <v>5.4342749999999995</v>
      </c>
      <c r="EW67" s="148">
        <f t="shared" si="146"/>
        <v>359.49543000000011</v>
      </c>
      <c r="EX67" s="158">
        <v>1723</v>
      </c>
      <c r="EY67" s="153"/>
      <c r="EZ67" s="148"/>
      <c r="FA67" s="148">
        <f t="shared" si="84"/>
        <v>0</v>
      </c>
      <c r="FB67" s="157"/>
      <c r="FC67" s="152" t="e">
        <f t="shared" si="85"/>
        <v>#DIV/0!</v>
      </c>
      <c r="FD67" s="148">
        <f t="shared" si="86"/>
        <v>0</v>
      </c>
      <c r="FE67" s="148">
        <f t="shared" si="147"/>
        <v>0</v>
      </c>
      <c r="FF67" s="148">
        <f t="shared" si="148"/>
        <v>0</v>
      </c>
      <c r="FG67" s="148">
        <f t="shared" si="149"/>
        <v>0</v>
      </c>
      <c r="FH67" s="158"/>
      <c r="FI67" s="153"/>
      <c r="FJ67" s="148"/>
      <c r="FK67" s="148">
        <f t="shared" si="87"/>
        <v>0</v>
      </c>
      <c r="FL67" s="157">
        <v>120</v>
      </c>
      <c r="FM67" s="152" t="e">
        <f t="shared" si="88"/>
        <v>#DIV/0!</v>
      </c>
      <c r="FN67" s="148">
        <f t="shared" si="89"/>
        <v>0</v>
      </c>
      <c r="FO67" s="148">
        <f t="shared" si="150"/>
        <v>0</v>
      </c>
      <c r="FP67" s="148">
        <f t="shared" si="151"/>
        <v>0</v>
      </c>
      <c r="FQ67" s="148">
        <f t="shared" si="152"/>
        <v>0</v>
      </c>
      <c r="FR67" s="158"/>
      <c r="FS67" s="153"/>
      <c r="FT67" s="148"/>
      <c r="FU67" s="148">
        <f t="shared" si="90"/>
        <v>0</v>
      </c>
      <c r="FV67" s="157"/>
      <c r="FW67" s="152" t="e">
        <f t="shared" si="91"/>
        <v>#DIV/0!</v>
      </c>
      <c r="FX67" s="148">
        <f t="shared" si="92"/>
        <v>0</v>
      </c>
      <c r="FY67" s="148">
        <f t="shared" si="153"/>
        <v>0</v>
      </c>
      <c r="FZ67" s="148">
        <f t="shared" si="154"/>
        <v>0</v>
      </c>
      <c r="GA67" s="148">
        <f t="shared" si="155"/>
        <v>0</v>
      </c>
      <c r="GB67" s="158"/>
      <c r="GC67" s="153"/>
      <c r="GD67" s="148"/>
      <c r="GE67" s="148">
        <f t="shared" si="93"/>
        <v>0</v>
      </c>
      <c r="GF67" s="157"/>
      <c r="GG67" s="152" t="e">
        <f t="shared" si="94"/>
        <v>#DIV/0!</v>
      </c>
      <c r="GH67" s="148">
        <f t="shared" si="95"/>
        <v>0</v>
      </c>
      <c r="GI67" s="148">
        <f t="shared" si="156"/>
        <v>0</v>
      </c>
      <c r="GJ67" s="148">
        <f t="shared" si="157"/>
        <v>0</v>
      </c>
      <c r="GK67" s="148">
        <f t="shared" si="158"/>
        <v>0</v>
      </c>
      <c r="GL67" s="158"/>
      <c r="GM67" s="153"/>
      <c r="GN67" s="148"/>
      <c r="GO67" s="148">
        <f t="shared" si="96"/>
        <v>0</v>
      </c>
      <c r="GP67" s="157"/>
      <c r="GQ67" s="152" t="e">
        <f t="shared" si="97"/>
        <v>#DIV/0!</v>
      </c>
      <c r="GR67" s="148">
        <f t="shared" si="98"/>
        <v>0</v>
      </c>
      <c r="GS67" s="148">
        <f t="shared" si="159"/>
        <v>0</v>
      </c>
      <c r="GT67" s="148">
        <f t="shared" si="160"/>
        <v>0</v>
      </c>
      <c r="GU67" s="148">
        <f t="shared" si="161"/>
        <v>0</v>
      </c>
      <c r="GV67" s="158"/>
      <c r="GW67" s="153"/>
      <c r="GX67" s="148"/>
      <c r="GY67" s="148">
        <f t="shared" si="99"/>
        <v>0</v>
      </c>
      <c r="GZ67" s="157"/>
      <c r="HA67" s="152" t="e">
        <f t="shared" si="100"/>
        <v>#DIV/0!</v>
      </c>
      <c r="HB67" s="148">
        <f t="shared" si="101"/>
        <v>0</v>
      </c>
      <c r="HC67" s="148">
        <f t="shared" si="162"/>
        <v>0</v>
      </c>
      <c r="HD67" s="148">
        <f t="shared" si="163"/>
        <v>0</v>
      </c>
      <c r="HE67" s="148">
        <f t="shared" si="164"/>
        <v>0</v>
      </c>
      <c r="HF67" s="158"/>
      <c r="HG67" s="153"/>
      <c r="HH67" s="148"/>
      <c r="HI67" s="148"/>
      <c r="HJ67" s="157"/>
      <c r="HK67" s="152"/>
      <c r="HL67" s="148"/>
      <c r="HM67" s="148"/>
      <c r="HN67" s="148"/>
      <c r="HO67" s="148"/>
      <c r="HP67" s="158"/>
      <c r="HQ67" s="153"/>
      <c r="HR67" s="148"/>
      <c r="HS67" s="148"/>
      <c r="HT67" s="157"/>
      <c r="HU67" s="152"/>
      <c r="HV67" s="148"/>
      <c r="HW67" s="148"/>
      <c r="HX67" s="148"/>
      <c r="HY67" s="148"/>
      <c r="HZ67" s="158"/>
      <c r="IA67" s="153"/>
      <c r="IB67" s="148"/>
      <c r="IC67" s="148"/>
      <c r="ID67" s="157"/>
      <c r="IE67" s="152"/>
      <c r="IF67" s="148"/>
      <c r="IG67" s="148"/>
      <c r="IH67" s="148"/>
      <c r="II67" s="148"/>
      <c r="IJ67" s="158"/>
      <c r="IK67" s="153"/>
      <c r="IL67" s="148"/>
      <c r="IM67" s="148"/>
      <c r="IN67" s="157"/>
      <c r="IO67" s="152"/>
      <c r="IP67" s="148"/>
      <c r="IQ67" s="148"/>
      <c r="IR67" s="148"/>
      <c r="IS67" s="148"/>
      <c r="IT67" s="158"/>
      <c r="IU67" s="153"/>
      <c r="IV67" s="148"/>
      <c r="IW67" s="148"/>
      <c r="IX67" s="157"/>
      <c r="IY67" s="152"/>
      <c r="IZ67" s="148"/>
      <c r="JA67" s="148"/>
      <c r="JB67" s="148"/>
      <c r="JC67" s="148"/>
      <c r="JD67" s="158"/>
      <c r="JE67" s="153"/>
      <c r="JF67" s="148"/>
      <c r="JG67" s="148"/>
      <c r="JH67" s="157"/>
      <c r="JI67" s="152"/>
      <c r="JJ67" s="148"/>
      <c r="JK67" s="148"/>
      <c r="JL67" s="148"/>
      <c r="JM67" s="148"/>
      <c r="JN67" s="158"/>
      <c r="JO67" s="153"/>
      <c r="JP67" s="148"/>
      <c r="JQ67" s="148"/>
      <c r="JR67" s="157"/>
      <c r="JS67" s="152"/>
      <c r="JT67" s="148"/>
      <c r="JU67" s="148"/>
      <c r="JV67" s="148"/>
      <c r="JW67" s="148"/>
      <c r="JX67" s="158"/>
      <c r="JY67" s="153"/>
      <c r="JZ67" s="148"/>
      <c r="KA67" s="148"/>
      <c r="KB67" s="157"/>
      <c r="KC67" s="152"/>
      <c r="KD67" s="148"/>
      <c r="KE67" s="148"/>
      <c r="KF67" s="148"/>
      <c r="KG67" s="148"/>
      <c r="KH67" s="158"/>
      <c r="KI67" s="153"/>
      <c r="KJ67" s="148"/>
      <c r="KK67" s="148"/>
      <c r="KL67" s="157"/>
      <c r="KM67" s="152"/>
      <c r="KN67" s="148"/>
      <c r="KO67" s="148"/>
      <c r="KP67" s="148"/>
      <c r="KQ67" s="148"/>
      <c r="KR67" s="158"/>
      <c r="KS67" s="153"/>
      <c r="KT67" s="148"/>
      <c r="KU67" s="148"/>
      <c r="KV67" s="157"/>
      <c r="KW67" s="152"/>
      <c r="KX67" s="148"/>
      <c r="KY67" s="148"/>
      <c r="KZ67" s="148"/>
      <c r="LA67" s="148"/>
      <c r="LB67" s="158"/>
      <c r="LC67" s="153"/>
      <c r="LD67" s="148"/>
      <c r="LE67" s="148"/>
      <c r="LF67" s="157"/>
      <c r="LG67" s="152"/>
      <c r="LH67" s="148"/>
      <c r="LI67" s="148"/>
      <c r="LJ67" s="148"/>
      <c r="LK67" s="148"/>
      <c r="LL67" s="158"/>
      <c r="LM67" s="153"/>
      <c r="LN67" s="148"/>
      <c r="LO67" s="148"/>
      <c r="LP67" s="157"/>
      <c r="LQ67" s="152"/>
      <c r="LR67" s="148"/>
      <c r="LS67" s="148"/>
      <c r="LT67" s="148"/>
      <c r="LU67" s="148"/>
      <c r="LV67" s="158"/>
      <c r="LW67" s="153"/>
      <c r="LX67" s="148"/>
      <c r="LY67" s="148"/>
      <c r="LZ67" s="157"/>
      <c r="MA67" s="152"/>
      <c r="MB67" s="148"/>
      <c r="MC67" s="148"/>
      <c r="MD67" s="148"/>
      <c r="ME67" s="148"/>
      <c r="MF67" s="158"/>
      <c r="MG67" s="153"/>
      <c r="MH67" s="148"/>
      <c r="MI67" s="148"/>
      <c r="MJ67" s="157"/>
      <c r="MK67" s="152"/>
      <c r="ML67" s="148"/>
      <c r="MM67" s="148"/>
      <c r="MN67" s="148"/>
      <c r="MO67" s="148"/>
      <c r="MP67" s="158"/>
      <c r="MQ67" s="153"/>
      <c r="MR67" s="148"/>
      <c r="MS67" s="148"/>
      <c r="MT67" s="157"/>
      <c r="MU67" s="152"/>
      <c r="MV67" s="148"/>
      <c r="MW67" s="148"/>
      <c r="MX67" s="148"/>
      <c r="MY67" s="148"/>
      <c r="MZ67" s="158"/>
      <c r="NA67" s="153"/>
      <c r="NB67" s="148"/>
      <c r="NC67" s="148"/>
      <c r="ND67" s="157"/>
      <c r="NE67" s="152"/>
      <c r="NF67" s="148"/>
      <c r="NG67" s="148"/>
      <c r="NH67" s="148"/>
      <c r="NI67" s="148"/>
      <c r="NJ67" s="158"/>
      <c r="NK67" s="153"/>
      <c r="NL67" s="148"/>
      <c r="NM67" s="148"/>
      <c r="NN67" s="157"/>
      <c r="NO67" s="152"/>
      <c r="NP67" s="148"/>
      <c r="NQ67" s="148"/>
      <c r="NR67" s="148"/>
      <c r="NS67" s="148"/>
      <c r="NT67" s="158"/>
      <c r="NU67" s="153"/>
      <c r="NV67" s="148"/>
      <c r="NW67" s="148"/>
      <c r="NX67" s="157"/>
      <c r="NY67" s="152"/>
      <c r="NZ67" s="148"/>
      <c r="OA67" s="148"/>
      <c r="OB67" s="148"/>
      <c r="OC67" s="148"/>
      <c r="OD67" s="158"/>
      <c r="OE67" s="153"/>
      <c r="OF67" s="148"/>
      <c r="OG67" s="148"/>
      <c r="OH67" s="157"/>
      <c r="OI67" s="152"/>
      <c r="OJ67" s="148"/>
      <c r="OK67" s="148"/>
      <c r="OL67" s="148"/>
      <c r="OM67" s="148"/>
      <c r="ON67" s="158"/>
      <c r="OO67" s="153"/>
      <c r="OP67" s="148"/>
      <c r="OQ67" s="148"/>
      <c r="OR67" s="157"/>
      <c r="OS67" s="152"/>
      <c r="OT67" s="148"/>
      <c r="OU67" s="148"/>
      <c r="OV67" s="148"/>
      <c r="OW67" s="148"/>
      <c r="OX67" s="158"/>
      <c r="OY67" s="153"/>
      <c r="OZ67" s="148"/>
      <c r="PA67" s="148"/>
      <c r="PB67" s="157"/>
      <c r="PC67" s="152"/>
      <c r="PD67" s="148"/>
      <c r="PE67" s="148"/>
      <c r="PF67" s="148"/>
      <c r="PG67" s="148"/>
      <c r="PH67" s="158"/>
      <c r="PI67" s="153"/>
      <c r="PJ67" s="148"/>
      <c r="PK67" s="148"/>
      <c r="PL67" s="157"/>
      <c r="PM67" s="152"/>
      <c r="PN67" s="148"/>
      <c r="PO67" s="148"/>
      <c r="PP67" s="148"/>
      <c r="PQ67" s="148"/>
      <c r="PR67" s="158"/>
      <c r="PS67" s="153"/>
      <c r="PT67" s="148"/>
      <c r="PU67" s="148"/>
      <c r="PV67" s="157"/>
      <c r="PW67" s="152"/>
      <c r="PX67" s="148"/>
      <c r="PY67" s="148"/>
      <c r="PZ67" s="148"/>
      <c r="QA67" s="148"/>
      <c r="QB67" s="158"/>
      <c r="QC67" s="153"/>
      <c r="QD67" s="148"/>
      <c r="QE67" s="148"/>
      <c r="QF67" s="157"/>
      <c r="QG67" s="152"/>
      <c r="QH67" s="148"/>
      <c r="QI67" s="148"/>
      <c r="QJ67" s="148"/>
      <c r="QK67" s="148"/>
      <c r="QL67" s="158"/>
      <c r="QM67" s="153"/>
      <c r="QN67" s="148"/>
      <c r="QO67" s="148"/>
      <c r="QP67" s="157"/>
      <c r="QQ67" s="152"/>
      <c r="QR67" s="148"/>
      <c r="QS67" s="148"/>
      <c r="QT67" s="148"/>
      <c r="QU67" s="148"/>
      <c r="QV67" s="158"/>
      <c r="QW67" s="153"/>
    </row>
    <row r="68" spans="1:465" s="138" customFormat="1" x14ac:dyDescent="0.25">
      <c r="A68" s="141"/>
      <c r="B68" s="139">
        <f t="shared" si="37"/>
        <v>79</v>
      </c>
      <c r="C68" s="139">
        <v>0.1</v>
      </c>
      <c r="D68" s="139">
        <f t="shared" si="38"/>
        <v>5.9999999999999947</v>
      </c>
      <c r="E68" s="154">
        <v>80.5</v>
      </c>
      <c r="F68" s="151">
        <v>66.5</v>
      </c>
      <c r="G68" s="151">
        <f t="shared" si="39"/>
        <v>53.532500000000006</v>
      </c>
      <c r="H68" s="155">
        <v>125</v>
      </c>
      <c r="I68" s="150">
        <f t="shared" si="40"/>
        <v>2.3350301218885723</v>
      </c>
      <c r="J68" s="151">
        <f t="shared" si="44"/>
        <v>5.6350000000000007</v>
      </c>
      <c r="K68" s="151">
        <f t="shared" si="102"/>
        <v>369.36199999999991</v>
      </c>
      <c r="L68" s="151">
        <f t="shared" si="103"/>
        <v>5.2968999999999999</v>
      </c>
      <c r="M68" s="151">
        <f t="shared" si="104"/>
        <v>358.00105599999995</v>
      </c>
      <c r="N68" s="156">
        <v>1998</v>
      </c>
      <c r="O68" s="154">
        <v>80.5</v>
      </c>
      <c r="P68" s="151">
        <v>66.5</v>
      </c>
      <c r="Q68" s="151">
        <f t="shared" si="166"/>
        <v>53.532500000000006</v>
      </c>
      <c r="R68" s="155">
        <v>125</v>
      </c>
      <c r="S68" s="150">
        <f t="shared" si="42"/>
        <v>2.3350301218885723</v>
      </c>
      <c r="T68" s="151">
        <f t="shared" si="45"/>
        <v>5.6350000000000007</v>
      </c>
      <c r="U68" s="151">
        <f t="shared" si="105"/>
        <v>369.36199999999991</v>
      </c>
      <c r="V68" s="151">
        <f t="shared" si="106"/>
        <v>5.2968999999999999</v>
      </c>
      <c r="W68" s="151">
        <f t="shared" si="107"/>
        <v>358.00105599999995</v>
      </c>
      <c r="X68" s="156">
        <v>1998</v>
      </c>
      <c r="Y68" s="154">
        <v>78.599999999999994</v>
      </c>
      <c r="Z68" s="151">
        <v>68</v>
      </c>
      <c r="AA68" s="151">
        <f t="shared" si="46"/>
        <v>53.447999999999993</v>
      </c>
      <c r="AB68" s="155">
        <v>125</v>
      </c>
      <c r="AC68" s="150">
        <f t="shared" si="47"/>
        <v>2.3387217482412814</v>
      </c>
      <c r="AD68" s="151">
        <f t="shared" si="48"/>
        <v>5.5019999999999998</v>
      </c>
      <c r="AE68" s="151">
        <f t="shared" si="108"/>
        <v>364.91</v>
      </c>
      <c r="AF68" s="151">
        <f t="shared" si="109"/>
        <v>5.1718799999999998</v>
      </c>
      <c r="AG68" s="151">
        <f t="shared" si="110"/>
        <v>353.72196300000007</v>
      </c>
      <c r="AH68" s="156">
        <v>2044</v>
      </c>
      <c r="AI68" s="154">
        <v>78</v>
      </c>
      <c r="AJ68" s="151">
        <v>65.5</v>
      </c>
      <c r="AK68" s="151">
        <f t="shared" si="49"/>
        <v>51.09</v>
      </c>
      <c r="AL68" s="155">
        <v>125</v>
      </c>
      <c r="AM68" s="150">
        <f t="shared" si="50"/>
        <v>2.4466627520062634</v>
      </c>
      <c r="AN68" s="151">
        <f t="shared" si="51"/>
        <v>5.46</v>
      </c>
      <c r="AO68" s="151">
        <f t="shared" si="111"/>
        <v>367.75899999999996</v>
      </c>
      <c r="AP68" s="151">
        <f t="shared" si="112"/>
        <v>5.1323999999999996</v>
      </c>
      <c r="AQ68" s="151">
        <f t="shared" si="113"/>
        <v>356.72043400000001</v>
      </c>
      <c r="AR68" s="156">
        <v>1995</v>
      </c>
      <c r="AS68" s="154">
        <v>78.2</v>
      </c>
      <c r="AT68" s="151">
        <v>64.400000000000006</v>
      </c>
      <c r="AU68" s="151">
        <f t="shared" si="52"/>
        <v>50.360800000000005</v>
      </c>
      <c r="AV68" s="155">
        <v>125</v>
      </c>
      <c r="AW68" s="150">
        <f t="shared" si="53"/>
        <v>2.482089244015186</v>
      </c>
      <c r="AX68" s="151">
        <f t="shared" si="54"/>
        <v>5.4740000000000002</v>
      </c>
      <c r="AY68" s="151">
        <f t="shared" si="114"/>
        <v>367.73099999999999</v>
      </c>
      <c r="AZ68" s="151">
        <f t="shared" si="115"/>
        <v>5.1455599999999997</v>
      </c>
      <c r="BA68" s="151">
        <f t="shared" si="116"/>
        <v>356.67444399999994</v>
      </c>
      <c r="BB68" s="156">
        <v>1995</v>
      </c>
      <c r="BC68" s="154">
        <v>75.5</v>
      </c>
      <c r="BD68" s="151">
        <v>64.700000762939453</v>
      </c>
      <c r="BE68" s="151">
        <f t="shared" si="55"/>
        <v>48.848500576019291</v>
      </c>
      <c r="BF68" s="155">
        <v>125</v>
      </c>
      <c r="BG68" s="150">
        <f t="shared" si="56"/>
        <v>2.5589321785931136</v>
      </c>
      <c r="BH68" s="151">
        <f t="shared" si="57"/>
        <v>5.2850000000000001</v>
      </c>
      <c r="BI68" s="151">
        <f t="shared" si="117"/>
        <v>365.64500000000004</v>
      </c>
      <c r="BJ68" s="151">
        <f t="shared" si="118"/>
        <v>4.9679000000000002</v>
      </c>
      <c r="BK68" s="151">
        <f t="shared" si="119"/>
        <v>354.80294499999997</v>
      </c>
      <c r="BL68" s="156">
        <v>1969.9999690055847</v>
      </c>
      <c r="BM68" s="154">
        <v>73</v>
      </c>
      <c r="BN68" s="151">
        <v>66.099999999999994</v>
      </c>
      <c r="BO68" s="151">
        <f t="shared" si="58"/>
        <v>48.252999999999993</v>
      </c>
      <c r="BP68" s="155">
        <v>125</v>
      </c>
      <c r="BQ68" s="150">
        <f t="shared" si="59"/>
        <v>2.5905125069943842</v>
      </c>
      <c r="BR68" s="151">
        <f t="shared" si="60"/>
        <v>5.1099999999999994</v>
      </c>
      <c r="BS68" s="151">
        <f t="shared" si="120"/>
        <v>358.54</v>
      </c>
      <c r="BT68" s="151">
        <f t="shared" si="121"/>
        <v>4.803399999999999</v>
      </c>
      <c r="BU68" s="151">
        <f t="shared" si="122"/>
        <v>347.71813999999995</v>
      </c>
      <c r="BV68" s="156">
        <v>1920.5</v>
      </c>
      <c r="BW68" s="154">
        <v>74</v>
      </c>
      <c r="BX68" s="151">
        <v>64.2</v>
      </c>
      <c r="BY68" s="151">
        <f t="shared" si="61"/>
        <v>47.508000000000003</v>
      </c>
      <c r="BZ68" s="155">
        <v>125</v>
      </c>
      <c r="CA68" s="150">
        <f t="shared" si="62"/>
        <v>2.6311358087059018</v>
      </c>
      <c r="CB68" s="151">
        <f t="shared" si="63"/>
        <v>5.18</v>
      </c>
      <c r="CC68" s="151">
        <f t="shared" si="123"/>
        <v>361.26299999999998</v>
      </c>
      <c r="CD68" s="151">
        <f t="shared" si="124"/>
        <v>4.8691999999999993</v>
      </c>
      <c r="CE68" s="151">
        <f t="shared" si="125"/>
        <v>350.54446700000005</v>
      </c>
      <c r="CF68" s="156">
        <v>1969.5</v>
      </c>
      <c r="CG68" s="154">
        <v>81.599999999999994</v>
      </c>
      <c r="CH68" s="151">
        <f t="shared" si="165"/>
        <v>62.849999999999895</v>
      </c>
      <c r="CI68" s="151">
        <f t="shared" si="64"/>
        <v>51.28559999999991</v>
      </c>
      <c r="CJ68" s="155">
        <v>125</v>
      </c>
      <c r="CK68" s="150">
        <f t="shared" si="65"/>
        <v>2.4373313366715066</v>
      </c>
      <c r="CL68" s="151">
        <f t="shared" si="66"/>
        <v>5.7119999999999997</v>
      </c>
      <c r="CM68" s="151">
        <f t="shared" si="126"/>
        <v>379.26699999999994</v>
      </c>
      <c r="CN68" s="151">
        <f t="shared" si="127"/>
        <v>5.3692799999999998</v>
      </c>
      <c r="CO68" s="151">
        <f t="shared" si="128"/>
        <v>367.91024900000014</v>
      </c>
      <c r="CP68" s="156">
        <v>2000</v>
      </c>
      <c r="CQ68" s="154">
        <v>72.5</v>
      </c>
      <c r="CR68" s="151">
        <v>66.3</v>
      </c>
      <c r="CS68" s="151">
        <f t="shared" si="67"/>
        <v>48.067499999999995</v>
      </c>
      <c r="CT68" s="155">
        <v>115</v>
      </c>
      <c r="CU68" s="150">
        <f t="shared" si="68"/>
        <v>2.3924689239090866</v>
      </c>
      <c r="CV68" s="151">
        <f t="shared" si="69"/>
        <v>5.0750000000000002</v>
      </c>
      <c r="CW68" s="151">
        <f t="shared" si="129"/>
        <v>358.03599999999994</v>
      </c>
      <c r="CX68" s="151">
        <f t="shared" si="130"/>
        <v>4.7705000000000002</v>
      </c>
      <c r="CY68" s="151">
        <f t="shared" si="131"/>
        <v>347.136664</v>
      </c>
      <c r="CZ68" s="156">
        <v>1787</v>
      </c>
      <c r="DA68" s="154">
        <v>74.8</v>
      </c>
      <c r="DB68" s="151">
        <v>64.099999999999994</v>
      </c>
      <c r="DC68" s="151">
        <f t="shared" si="70"/>
        <v>47.946799999999996</v>
      </c>
      <c r="DD68" s="138">
        <v>115</v>
      </c>
      <c r="DE68" s="150">
        <f t="shared" si="167"/>
        <v>2.3984916615915974</v>
      </c>
      <c r="DF68" s="151">
        <f t="shared" si="71"/>
        <v>5.2359999999999998</v>
      </c>
      <c r="DG68" s="151">
        <f t="shared" si="132"/>
        <v>362.41800000000006</v>
      </c>
      <c r="DH68" s="151">
        <f t="shared" si="133"/>
        <v>4.9218399999999995</v>
      </c>
      <c r="DI68" s="151">
        <f t="shared" si="134"/>
        <v>351.32834100000008</v>
      </c>
      <c r="DJ68" s="156">
        <v>1716</v>
      </c>
      <c r="DK68" s="154">
        <v>72.5</v>
      </c>
      <c r="DL68" s="141">
        <v>66.3</v>
      </c>
      <c r="DM68" s="151">
        <f t="shared" si="72"/>
        <v>48.067499999999995</v>
      </c>
      <c r="DN68" s="155">
        <v>115</v>
      </c>
      <c r="DO68" s="150">
        <f t="shared" si="73"/>
        <v>2.3924689239090866</v>
      </c>
      <c r="DP68" s="151">
        <f t="shared" si="74"/>
        <v>5.0750000000000002</v>
      </c>
      <c r="DQ68" s="151">
        <f t="shared" si="135"/>
        <v>358.03599999999994</v>
      </c>
      <c r="DR68" s="151">
        <f t="shared" si="136"/>
        <v>4.7705000000000002</v>
      </c>
      <c r="DS68" s="151">
        <f t="shared" si="137"/>
        <v>347.136664</v>
      </c>
      <c r="DT68" s="156">
        <v>1787</v>
      </c>
      <c r="DU68" s="154">
        <v>78</v>
      </c>
      <c r="DV68" s="151">
        <v>65.900000000000006</v>
      </c>
      <c r="DW68" s="151">
        <f t="shared" si="75"/>
        <v>51.402000000000008</v>
      </c>
      <c r="DX68" s="155">
        <v>115</v>
      </c>
      <c r="DY68" s="150">
        <f t="shared" si="76"/>
        <v>2.2372670324111898</v>
      </c>
      <c r="DZ68" s="151">
        <f t="shared" si="77"/>
        <v>5.46</v>
      </c>
      <c r="EA68" s="151">
        <f t="shared" si="138"/>
        <v>373.94000000000011</v>
      </c>
      <c r="EB68" s="151">
        <f t="shared" si="139"/>
        <v>5.1323999999999996</v>
      </c>
      <c r="EC68" s="151">
        <f t="shared" si="140"/>
        <v>362.74210000000016</v>
      </c>
      <c r="ED68" s="156">
        <v>1714</v>
      </c>
      <c r="EE68" s="154">
        <v>81.099999999999994</v>
      </c>
      <c r="EF68" s="151">
        <v>65.8</v>
      </c>
      <c r="EG68" s="151">
        <f t="shared" si="78"/>
        <v>53.363799999999991</v>
      </c>
      <c r="EH68" s="155">
        <v>115</v>
      </c>
      <c r="EI68" s="150">
        <f t="shared" si="79"/>
        <v>2.1550189454274249</v>
      </c>
      <c r="EJ68" s="151">
        <f t="shared" si="80"/>
        <v>5.6769999999999996</v>
      </c>
      <c r="EK68" s="151">
        <f t="shared" si="141"/>
        <v>378.43400000000014</v>
      </c>
      <c r="EL68" s="151">
        <f t="shared" si="142"/>
        <v>5.3363799999999992</v>
      </c>
      <c r="EM68" s="151">
        <f t="shared" si="143"/>
        <v>366.97081750000007</v>
      </c>
      <c r="EN68" s="156">
        <v>1685</v>
      </c>
      <c r="EO68" s="140">
        <v>82.1</v>
      </c>
      <c r="EP68" s="141">
        <v>65.5</v>
      </c>
      <c r="EQ68" s="151">
        <f t="shared" si="81"/>
        <v>53.775499999999994</v>
      </c>
      <c r="ER68" s="155">
        <v>115</v>
      </c>
      <c r="ES68" s="150">
        <f t="shared" si="82"/>
        <v>2.1385203298900057</v>
      </c>
      <c r="ET68" s="151">
        <f t="shared" si="83"/>
        <v>5.7469999999999999</v>
      </c>
      <c r="EU68" s="151">
        <f t="shared" si="144"/>
        <v>376.25700000000001</v>
      </c>
      <c r="EV68" s="151">
        <f t="shared" si="145"/>
        <v>5.4021799999999995</v>
      </c>
      <c r="EW68" s="151">
        <f t="shared" si="146"/>
        <v>364.8976100000001</v>
      </c>
      <c r="EX68" s="156">
        <v>1723</v>
      </c>
      <c r="EY68" s="154"/>
      <c r="EZ68" s="151"/>
      <c r="FA68" s="151">
        <f t="shared" si="84"/>
        <v>0</v>
      </c>
      <c r="FB68" s="155"/>
      <c r="FC68" s="150" t="e">
        <f t="shared" si="85"/>
        <v>#DIV/0!</v>
      </c>
      <c r="FD68" s="151">
        <f t="shared" si="86"/>
        <v>0</v>
      </c>
      <c r="FE68" s="151">
        <f t="shared" si="147"/>
        <v>0</v>
      </c>
      <c r="FF68" s="151">
        <f t="shared" si="148"/>
        <v>0</v>
      </c>
      <c r="FG68" s="151">
        <f t="shared" si="149"/>
        <v>0</v>
      </c>
      <c r="FH68" s="156"/>
      <c r="FI68" s="154"/>
      <c r="FJ68" s="151"/>
      <c r="FK68" s="151">
        <f t="shared" si="87"/>
        <v>0</v>
      </c>
      <c r="FL68" s="155">
        <v>120</v>
      </c>
      <c r="FM68" s="150" t="e">
        <f t="shared" si="88"/>
        <v>#DIV/0!</v>
      </c>
      <c r="FN68" s="151">
        <f t="shared" si="89"/>
        <v>0</v>
      </c>
      <c r="FO68" s="151">
        <f t="shared" si="150"/>
        <v>0</v>
      </c>
      <c r="FP68" s="151">
        <f t="shared" si="151"/>
        <v>0</v>
      </c>
      <c r="FQ68" s="151">
        <f t="shared" si="152"/>
        <v>0</v>
      </c>
      <c r="FR68" s="156"/>
      <c r="FS68" s="154"/>
      <c r="FT68" s="151"/>
      <c r="FU68" s="151">
        <f t="shared" si="90"/>
        <v>0</v>
      </c>
      <c r="FV68" s="155"/>
      <c r="FW68" s="150" t="e">
        <f t="shared" si="91"/>
        <v>#DIV/0!</v>
      </c>
      <c r="FX68" s="151">
        <f t="shared" si="92"/>
        <v>0</v>
      </c>
      <c r="FY68" s="151">
        <f t="shared" si="153"/>
        <v>0</v>
      </c>
      <c r="FZ68" s="151">
        <f t="shared" si="154"/>
        <v>0</v>
      </c>
      <c r="GA68" s="151">
        <f t="shared" si="155"/>
        <v>0</v>
      </c>
      <c r="GB68" s="156"/>
      <c r="GC68" s="154"/>
      <c r="GD68" s="151"/>
      <c r="GE68" s="151">
        <f t="shared" si="93"/>
        <v>0</v>
      </c>
      <c r="GF68" s="155"/>
      <c r="GG68" s="150" t="e">
        <f t="shared" si="94"/>
        <v>#DIV/0!</v>
      </c>
      <c r="GH68" s="151">
        <f t="shared" si="95"/>
        <v>0</v>
      </c>
      <c r="GI68" s="151">
        <f t="shared" si="156"/>
        <v>0</v>
      </c>
      <c r="GJ68" s="151">
        <f t="shared" si="157"/>
        <v>0</v>
      </c>
      <c r="GK68" s="151">
        <f t="shared" si="158"/>
        <v>0</v>
      </c>
      <c r="GL68" s="156"/>
      <c r="GM68" s="154"/>
      <c r="GN68" s="151"/>
      <c r="GO68" s="151">
        <f t="shared" si="96"/>
        <v>0</v>
      </c>
      <c r="GP68" s="155"/>
      <c r="GQ68" s="150" t="e">
        <f t="shared" si="97"/>
        <v>#DIV/0!</v>
      </c>
      <c r="GR68" s="151">
        <f t="shared" si="98"/>
        <v>0</v>
      </c>
      <c r="GS68" s="151">
        <f t="shared" si="159"/>
        <v>0</v>
      </c>
      <c r="GT68" s="151">
        <f t="shared" si="160"/>
        <v>0</v>
      </c>
      <c r="GU68" s="151">
        <f t="shared" si="161"/>
        <v>0</v>
      </c>
      <c r="GV68" s="156"/>
      <c r="GW68" s="154"/>
      <c r="GX68" s="151"/>
      <c r="GY68" s="151">
        <f t="shared" si="99"/>
        <v>0</v>
      </c>
      <c r="GZ68" s="155"/>
      <c r="HA68" s="150" t="e">
        <f t="shared" si="100"/>
        <v>#DIV/0!</v>
      </c>
      <c r="HB68" s="151">
        <f t="shared" si="101"/>
        <v>0</v>
      </c>
      <c r="HC68" s="151">
        <f t="shared" si="162"/>
        <v>0</v>
      </c>
      <c r="HD68" s="151">
        <f t="shared" si="163"/>
        <v>0</v>
      </c>
      <c r="HE68" s="151">
        <f t="shared" si="164"/>
        <v>0</v>
      </c>
      <c r="HF68" s="156"/>
      <c r="HG68" s="154"/>
      <c r="HH68" s="151"/>
      <c r="HI68" s="151"/>
      <c r="HJ68" s="155"/>
      <c r="HK68" s="150"/>
      <c r="HL68" s="151"/>
      <c r="HM68" s="151"/>
      <c r="HN68" s="151"/>
      <c r="HO68" s="151"/>
      <c r="HP68" s="156"/>
      <c r="HQ68" s="154"/>
      <c r="HR68" s="151"/>
      <c r="HS68" s="151"/>
      <c r="HT68" s="155"/>
      <c r="HU68" s="150"/>
      <c r="HV68" s="151"/>
      <c r="HW68" s="151"/>
      <c r="HX68" s="151"/>
      <c r="HY68" s="151"/>
      <c r="HZ68" s="156"/>
      <c r="IA68" s="154"/>
      <c r="IB68" s="151"/>
      <c r="IC68" s="151"/>
      <c r="ID68" s="155"/>
      <c r="IE68" s="150"/>
      <c r="IF68" s="151"/>
      <c r="IG68" s="151"/>
      <c r="IH68" s="151"/>
      <c r="II68" s="151"/>
      <c r="IJ68" s="156"/>
      <c r="IK68" s="154"/>
      <c r="IL68" s="151"/>
      <c r="IM68" s="151"/>
      <c r="IN68" s="155"/>
      <c r="IO68" s="150"/>
      <c r="IP68" s="151"/>
      <c r="IQ68" s="151"/>
      <c r="IR68" s="151"/>
      <c r="IS68" s="151"/>
      <c r="IT68" s="156"/>
      <c r="IU68" s="154"/>
      <c r="IV68" s="151"/>
      <c r="IW68" s="151"/>
      <c r="IX68" s="155"/>
      <c r="IY68" s="150"/>
      <c r="IZ68" s="151"/>
      <c r="JA68" s="151"/>
      <c r="JB68" s="151"/>
      <c r="JC68" s="151"/>
      <c r="JD68" s="156"/>
      <c r="JE68" s="154"/>
      <c r="JF68" s="151"/>
      <c r="JG68" s="151"/>
      <c r="JH68" s="155"/>
      <c r="JI68" s="150"/>
      <c r="JJ68" s="151"/>
      <c r="JK68" s="151"/>
      <c r="JL68" s="151"/>
      <c r="JM68" s="151"/>
      <c r="JN68" s="156"/>
      <c r="JO68" s="154"/>
      <c r="JP68" s="151"/>
      <c r="JQ68" s="151"/>
      <c r="JR68" s="155"/>
      <c r="JS68" s="150"/>
      <c r="JT68" s="151"/>
      <c r="JU68" s="151"/>
      <c r="JV68" s="151"/>
      <c r="JW68" s="151"/>
      <c r="JX68" s="156"/>
      <c r="JY68" s="154"/>
      <c r="JZ68" s="151"/>
      <c r="KA68" s="151"/>
      <c r="KB68" s="155"/>
      <c r="KC68" s="150"/>
      <c r="KD68" s="151"/>
      <c r="KE68" s="151"/>
      <c r="KF68" s="151"/>
      <c r="KG68" s="151"/>
      <c r="KH68" s="156"/>
      <c r="KI68" s="154"/>
      <c r="KJ68" s="151"/>
      <c r="KK68" s="151"/>
      <c r="KL68" s="155"/>
      <c r="KM68" s="150"/>
      <c r="KN68" s="151"/>
      <c r="KO68" s="151"/>
      <c r="KP68" s="151"/>
      <c r="KQ68" s="151"/>
      <c r="KR68" s="156"/>
      <c r="KS68" s="154"/>
      <c r="KT68" s="151"/>
      <c r="KU68" s="151"/>
      <c r="KV68" s="155"/>
      <c r="KW68" s="150"/>
      <c r="KX68" s="151"/>
      <c r="KY68" s="151"/>
      <c r="KZ68" s="151"/>
      <c r="LA68" s="151"/>
      <c r="LB68" s="156"/>
      <c r="LC68" s="154"/>
      <c r="LD68" s="151"/>
      <c r="LE68" s="151"/>
      <c r="LF68" s="155"/>
      <c r="LG68" s="150"/>
      <c r="LH68" s="151"/>
      <c r="LI68" s="151"/>
      <c r="LJ68" s="151"/>
      <c r="LK68" s="151"/>
      <c r="LL68" s="156"/>
      <c r="LM68" s="154"/>
      <c r="LN68" s="151"/>
      <c r="LO68" s="151"/>
      <c r="LP68" s="155"/>
      <c r="LQ68" s="150"/>
      <c r="LR68" s="151"/>
      <c r="LS68" s="151"/>
      <c r="LT68" s="151"/>
      <c r="LU68" s="151"/>
      <c r="LV68" s="156"/>
      <c r="LW68" s="154"/>
      <c r="LX68" s="151"/>
      <c r="LY68" s="151"/>
      <c r="LZ68" s="155"/>
      <c r="MA68" s="150"/>
      <c r="MB68" s="151"/>
      <c r="MC68" s="151"/>
      <c r="MD68" s="151"/>
      <c r="ME68" s="151"/>
      <c r="MF68" s="156"/>
      <c r="MG68" s="154"/>
      <c r="MH68" s="151"/>
      <c r="MI68" s="151"/>
      <c r="MJ68" s="155"/>
      <c r="MK68" s="150"/>
      <c r="ML68" s="151"/>
      <c r="MM68" s="151"/>
      <c r="MN68" s="151"/>
      <c r="MO68" s="151"/>
      <c r="MP68" s="156"/>
      <c r="MQ68" s="154"/>
      <c r="MR68" s="151"/>
      <c r="MS68" s="151"/>
      <c r="MT68" s="155"/>
      <c r="MU68" s="150"/>
      <c r="MV68" s="151"/>
      <c r="MW68" s="151"/>
      <c r="MX68" s="151"/>
      <c r="MY68" s="151"/>
      <c r="MZ68" s="156"/>
      <c r="NA68" s="154"/>
      <c r="NB68" s="151"/>
      <c r="NC68" s="151"/>
      <c r="ND68" s="155"/>
      <c r="NE68" s="150"/>
      <c r="NF68" s="151"/>
      <c r="NG68" s="151"/>
      <c r="NH68" s="151"/>
      <c r="NI68" s="151"/>
      <c r="NJ68" s="156"/>
      <c r="NK68" s="154"/>
      <c r="NL68" s="151"/>
      <c r="NM68" s="151"/>
      <c r="NN68" s="155"/>
      <c r="NO68" s="150"/>
      <c r="NP68" s="151"/>
      <c r="NQ68" s="151"/>
      <c r="NR68" s="151"/>
      <c r="NS68" s="151"/>
      <c r="NT68" s="156"/>
      <c r="NU68" s="154"/>
      <c r="NV68" s="151"/>
      <c r="NW68" s="151"/>
      <c r="NX68" s="155"/>
      <c r="NY68" s="150"/>
      <c r="NZ68" s="151"/>
      <c r="OA68" s="151"/>
      <c r="OB68" s="151"/>
      <c r="OC68" s="151"/>
      <c r="OD68" s="156"/>
      <c r="OE68" s="154"/>
      <c r="OF68" s="151"/>
      <c r="OG68" s="151"/>
      <c r="OH68" s="155"/>
      <c r="OI68" s="150"/>
      <c r="OJ68" s="151"/>
      <c r="OK68" s="151"/>
      <c r="OL68" s="151"/>
      <c r="OM68" s="151"/>
      <c r="ON68" s="156"/>
      <c r="OO68" s="154"/>
      <c r="OP68" s="151"/>
      <c r="OQ68" s="151"/>
      <c r="OR68" s="155"/>
      <c r="OS68" s="150"/>
      <c r="OT68" s="151"/>
      <c r="OU68" s="151"/>
      <c r="OV68" s="151"/>
      <c r="OW68" s="151"/>
      <c r="OX68" s="156"/>
      <c r="OY68" s="154"/>
      <c r="OZ68" s="151"/>
      <c r="PA68" s="151"/>
      <c r="PB68" s="155"/>
      <c r="PC68" s="150"/>
      <c r="PD68" s="151"/>
      <c r="PE68" s="151"/>
      <c r="PF68" s="151"/>
      <c r="PG68" s="151"/>
      <c r="PH68" s="156"/>
      <c r="PI68" s="154"/>
      <c r="PJ68" s="151"/>
      <c r="PK68" s="151"/>
      <c r="PL68" s="155"/>
      <c r="PM68" s="150"/>
      <c r="PN68" s="151"/>
      <c r="PO68" s="151"/>
      <c r="PP68" s="151"/>
      <c r="PQ68" s="151"/>
      <c r="PR68" s="156"/>
      <c r="PS68" s="154"/>
      <c r="PT68" s="151"/>
      <c r="PU68" s="151"/>
      <c r="PV68" s="155"/>
      <c r="PW68" s="150"/>
      <c r="PX68" s="151"/>
      <c r="PY68" s="151"/>
      <c r="PZ68" s="151"/>
      <c r="QA68" s="151"/>
      <c r="QB68" s="156"/>
      <c r="QC68" s="154"/>
      <c r="QD68" s="151"/>
      <c r="QE68" s="151"/>
      <c r="QF68" s="155"/>
      <c r="QG68" s="150"/>
      <c r="QH68" s="151"/>
      <c r="QI68" s="151"/>
      <c r="QJ68" s="151"/>
      <c r="QK68" s="151"/>
      <c r="QL68" s="156"/>
      <c r="QM68" s="154"/>
      <c r="QN68" s="151"/>
      <c r="QO68" s="151"/>
      <c r="QP68" s="155"/>
      <c r="QQ68" s="150"/>
      <c r="QR68" s="151"/>
      <c r="QS68" s="151"/>
      <c r="QT68" s="151"/>
      <c r="QU68" s="151"/>
      <c r="QV68" s="156"/>
      <c r="QW68" s="154"/>
    </row>
    <row r="69" spans="1:465" s="134" customFormat="1" x14ac:dyDescent="0.25">
      <c r="A69" s="146"/>
      <c r="B69" s="144">
        <f t="shared" si="37"/>
        <v>80</v>
      </c>
      <c r="C69" s="144">
        <v>0.1</v>
      </c>
      <c r="D69" s="144">
        <f t="shared" si="38"/>
        <v>6.0999999999999943</v>
      </c>
      <c r="E69" s="153">
        <v>79.8</v>
      </c>
      <c r="F69" s="148">
        <v>66.599999999999994</v>
      </c>
      <c r="G69" s="148">
        <f t="shared" si="39"/>
        <v>53.146799999999992</v>
      </c>
      <c r="H69" s="157">
        <v>125</v>
      </c>
      <c r="I69" s="152">
        <f t="shared" si="40"/>
        <v>2.3519760361865627</v>
      </c>
      <c r="J69" s="148">
        <f t="shared" si="44"/>
        <v>5.5859999999999994</v>
      </c>
      <c r="K69" s="148">
        <f t="shared" si="102"/>
        <v>374.94799999999992</v>
      </c>
      <c r="L69" s="148">
        <f t="shared" si="103"/>
        <v>5.2452540000000001</v>
      </c>
      <c r="M69" s="148">
        <f t="shared" si="104"/>
        <v>363.24630999999994</v>
      </c>
      <c r="N69" s="158">
        <v>2000</v>
      </c>
      <c r="O69" s="153">
        <v>79.8</v>
      </c>
      <c r="P69" s="148">
        <v>66.599999999999994</v>
      </c>
      <c r="Q69" s="148">
        <f t="shared" si="166"/>
        <v>53.146799999999992</v>
      </c>
      <c r="R69" s="157">
        <v>125</v>
      </c>
      <c r="S69" s="152">
        <f t="shared" si="42"/>
        <v>2.3519760361865627</v>
      </c>
      <c r="T69" s="148">
        <f t="shared" si="45"/>
        <v>5.5859999999999994</v>
      </c>
      <c r="U69" s="148">
        <f t="shared" si="105"/>
        <v>374.94799999999992</v>
      </c>
      <c r="V69" s="148">
        <f t="shared" si="106"/>
        <v>5.2452540000000001</v>
      </c>
      <c r="W69" s="148">
        <f t="shared" si="107"/>
        <v>363.24630999999994</v>
      </c>
      <c r="X69" s="158">
        <v>2000</v>
      </c>
      <c r="Y69" s="153">
        <v>77.8</v>
      </c>
      <c r="Z69" s="148">
        <v>68.099999999999994</v>
      </c>
      <c r="AA69" s="148">
        <f t="shared" si="46"/>
        <v>52.9818</v>
      </c>
      <c r="AB69" s="157">
        <v>125</v>
      </c>
      <c r="AC69" s="152">
        <f t="shared" si="47"/>
        <v>2.3593007410091769</v>
      </c>
      <c r="AD69" s="148">
        <f t="shared" si="48"/>
        <v>5.4459999999999997</v>
      </c>
      <c r="AE69" s="148">
        <f t="shared" si="108"/>
        <v>370.35600000000005</v>
      </c>
      <c r="AF69" s="148">
        <f t="shared" si="109"/>
        <v>5.1137940000000004</v>
      </c>
      <c r="AG69" s="148">
        <f t="shared" si="110"/>
        <v>358.83575700000006</v>
      </c>
      <c r="AH69" s="158">
        <v>2046</v>
      </c>
      <c r="AI69" s="153">
        <v>77.5</v>
      </c>
      <c r="AJ69" s="148">
        <v>65.5</v>
      </c>
      <c r="AK69" s="148">
        <f t="shared" si="49"/>
        <v>50.762500000000003</v>
      </c>
      <c r="AL69" s="157">
        <v>125</v>
      </c>
      <c r="AM69" s="152">
        <f t="shared" si="50"/>
        <v>2.4624476729869489</v>
      </c>
      <c r="AN69" s="148">
        <f t="shared" si="51"/>
        <v>5.4249999999999998</v>
      </c>
      <c r="AO69" s="148">
        <f t="shared" si="111"/>
        <v>373.18399999999997</v>
      </c>
      <c r="AP69" s="148">
        <f t="shared" si="112"/>
        <v>5.0940750000000001</v>
      </c>
      <c r="AQ69" s="148">
        <f t="shared" si="113"/>
        <v>361.81450899999999</v>
      </c>
      <c r="AR69" s="158">
        <v>1995</v>
      </c>
      <c r="AS69" s="153">
        <v>77.7</v>
      </c>
      <c r="AT69" s="148">
        <v>64.400000000000006</v>
      </c>
      <c r="AU69" s="148">
        <f t="shared" si="52"/>
        <v>50.038800000000009</v>
      </c>
      <c r="AV69" s="157">
        <v>125</v>
      </c>
      <c r="AW69" s="152">
        <f t="shared" si="53"/>
        <v>2.4980615042726839</v>
      </c>
      <c r="AX69" s="148">
        <f t="shared" si="54"/>
        <v>5.4390000000000001</v>
      </c>
      <c r="AY69" s="148">
        <f t="shared" si="114"/>
        <v>373.17</v>
      </c>
      <c r="AZ69" s="148">
        <f t="shared" si="115"/>
        <v>5.107221</v>
      </c>
      <c r="BA69" s="148">
        <f t="shared" si="116"/>
        <v>361.78166499999992</v>
      </c>
      <c r="BB69" s="158">
        <v>1995</v>
      </c>
      <c r="BC69" s="153">
        <v>75</v>
      </c>
      <c r="BD69" s="148">
        <v>64.799999237060547</v>
      </c>
      <c r="BE69" s="148">
        <f t="shared" si="55"/>
        <v>48.59999942779541</v>
      </c>
      <c r="BF69" s="157">
        <v>125</v>
      </c>
      <c r="BG69" s="152">
        <f t="shared" si="56"/>
        <v>2.5720164911876471</v>
      </c>
      <c r="BH69" s="148">
        <f t="shared" si="57"/>
        <v>5.25</v>
      </c>
      <c r="BI69" s="148">
        <f t="shared" si="117"/>
        <v>370.89500000000004</v>
      </c>
      <c r="BJ69" s="148">
        <f t="shared" si="118"/>
        <v>4.9297500000000003</v>
      </c>
      <c r="BK69" s="148">
        <f t="shared" si="119"/>
        <v>359.73269499999998</v>
      </c>
      <c r="BL69" s="158">
        <v>1969.9999690055847</v>
      </c>
      <c r="BM69" s="153">
        <v>72</v>
      </c>
      <c r="BN69" s="148">
        <v>66.099999999999994</v>
      </c>
      <c r="BO69" s="148">
        <f t="shared" si="58"/>
        <v>47.591999999999992</v>
      </c>
      <c r="BP69" s="157">
        <v>125</v>
      </c>
      <c r="BQ69" s="152">
        <f t="shared" si="59"/>
        <v>2.6264918473693064</v>
      </c>
      <c r="BR69" s="148">
        <f t="shared" si="60"/>
        <v>5.04</v>
      </c>
      <c r="BS69" s="148">
        <f t="shared" si="120"/>
        <v>363.58000000000004</v>
      </c>
      <c r="BT69" s="148">
        <f t="shared" si="121"/>
        <v>4.7325600000000003</v>
      </c>
      <c r="BU69" s="148">
        <f t="shared" si="122"/>
        <v>352.45069999999993</v>
      </c>
      <c r="BV69" s="158">
        <v>1921</v>
      </c>
      <c r="BW69" s="153">
        <v>73.5</v>
      </c>
      <c r="BX69" s="148">
        <v>64.2</v>
      </c>
      <c r="BY69" s="148">
        <f t="shared" si="61"/>
        <v>47.187000000000005</v>
      </c>
      <c r="BZ69" s="157">
        <v>125</v>
      </c>
      <c r="CA69" s="152">
        <f t="shared" si="62"/>
        <v>2.649034691758323</v>
      </c>
      <c r="CB69" s="148">
        <f t="shared" si="63"/>
        <v>5.1449999999999996</v>
      </c>
      <c r="CC69" s="148">
        <f t="shared" si="123"/>
        <v>366.40799999999996</v>
      </c>
      <c r="CD69" s="148">
        <f t="shared" si="124"/>
        <v>4.8311549999999999</v>
      </c>
      <c r="CE69" s="148">
        <f t="shared" si="125"/>
        <v>355.37562200000008</v>
      </c>
      <c r="CF69" s="158">
        <v>1970</v>
      </c>
      <c r="CG69" s="153">
        <v>81</v>
      </c>
      <c r="CH69" s="148">
        <f t="shared" si="165"/>
        <v>62.899999999999892</v>
      </c>
      <c r="CI69" s="148">
        <f t="shared" si="64"/>
        <v>50.948999999999913</v>
      </c>
      <c r="CJ69" s="157">
        <v>125</v>
      </c>
      <c r="CK69" s="152">
        <f t="shared" si="65"/>
        <v>2.4534338259828496</v>
      </c>
      <c r="CL69" s="148">
        <f t="shared" si="66"/>
        <v>5.67</v>
      </c>
      <c r="CM69" s="148">
        <f t="shared" si="126"/>
        <v>384.93699999999995</v>
      </c>
      <c r="CN69" s="148">
        <f t="shared" si="127"/>
        <v>5.3241300000000003</v>
      </c>
      <c r="CO69" s="148">
        <f t="shared" si="128"/>
        <v>373.23437900000016</v>
      </c>
      <c r="CP69" s="158">
        <v>2000</v>
      </c>
      <c r="CQ69" s="153">
        <v>71.5</v>
      </c>
      <c r="CR69" s="148">
        <v>66.3</v>
      </c>
      <c r="CS69" s="148">
        <f t="shared" si="67"/>
        <v>47.404499999999999</v>
      </c>
      <c r="CT69" s="157">
        <v>115</v>
      </c>
      <c r="CU69" s="152">
        <f t="shared" si="68"/>
        <v>2.4259300277399825</v>
      </c>
      <c r="CV69" s="148">
        <f t="shared" si="69"/>
        <v>5.0049999999999999</v>
      </c>
      <c r="CW69" s="148">
        <f t="shared" si="129"/>
        <v>363.04099999999994</v>
      </c>
      <c r="CX69" s="148">
        <f t="shared" si="130"/>
        <v>4.6996950000000002</v>
      </c>
      <c r="CY69" s="148">
        <f t="shared" si="131"/>
        <v>351.83635900000002</v>
      </c>
      <c r="CZ69" s="158">
        <v>1788</v>
      </c>
      <c r="DA69" s="153">
        <v>73.8</v>
      </c>
      <c r="DB69" s="148">
        <v>64.099999999999994</v>
      </c>
      <c r="DC69" s="148">
        <f t="shared" si="70"/>
        <v>47.305799999999998</v>
      </c>
      <c r="DD69" s="134">
        <v>115</v>
      </c>
      <c r="DE69" s="152">
        <f t="shared" si="167"/>
        <v>2.4309915486050335</v>
      </c>
      <c r="DF69" s="148">
        <f t="shared" si="71"/>
        <v>5.1660000000000004</v>
      </c>
      <c r="DG69" s="148">
        <f t="shared" si="132"/>
        <v>367.58400000000006</v>
      </c>
      <c r="DH69" s="148">
        <f t="shared" si="133"/>
        <v>4.850874000000001</v>
      </c>
      <c r="DI69" s="148">
        <f t="shared" si="134"/>
        <v>356.17921500000006</v>
      </c>
      <c r="DJ69" s="158">
        <v>1716</v>
      </c>
      <c r="DK69" s="153">
        <v>71.5</v>
      </c>
      <c r="DL69" s="148">
        <v>66.3</v>
      </c>
      <c r="DM69" s="148">
        <f t="shared" si="72"/>
        <v>47.404499999999999</v>
      </c>
      <c r="DN69" s="157">
        <v>115</v>
      </c>
      <c r="DO69" s="152">
        <f t="shared" si="73"/>
        <v>2.4259300277399825</v>
      </c>
      <c r="DP69" s="148">
        <f t="shared" si="74"/>
        <v>5.0049999999999999</v>
      </c>
      <c r="DQ69" s="148">
        <f t="shared" si="135"/>
        <v>363.04099999999994</v>
      </c>
      <c r="DR69" s="148">
        <f t="shared" si="136"/>
        <v>4.6996950000000002</v>
      </c>
      <c r="DS69" s="148">
        <f t="shared" si="137"/>
        <v>351.83635900000002</v>
      </c>
      <c r="DT69" s="158">
        <v>1788</v>
      </c>
      <c r="DU69" s="153">
        <v>77</v>
      </c>
      <c r="DV69" s="148">
        <v>66</v>
      </c>
      <c r="DW69" s="148">
        <f t="shared" si="75"/>
        <v>50.82</v>
      </c>
      <c r="DX69" s="157">
        <v>115</v>
      </c>
      <c r="DY69" s="152">
        <f t="shared" si="76"/>
        <v>2.2628886265249903</v>
      </c>
      <c r="DZ69" s="148">
        <f t="shared" si="77"/>
        <v>5.3900000000000006</v>
      </c>
      <c r="EA69" s="148">
        <f t="shared" si="138"/>
        <v>379.3300000000001</v>
      </c>
      <c r="EB69" s="148">
        <f t="shared" si="139"/>
        <v>5.0612100000000009</v>
      </c>
      <c r="EC69" s="148">
        <f t="shared" si="140"/>
        <v>367.80331000000018</v>
      </c>
      <c r="ED69" s="158">
        <v>1715</v>
      </c>
      <c r="EE69" s="153">
        <v>80.400000000000006</v>
      </c>
      <c r="EF69" s="148">
        <v>65.900000000000006</v>
      </c>
      <c r="EG69" s="148">
        <f t="shared" si="78"/>
        <v>52.98360000000001</v>
      </c>
      <c r="EH69" s="157">
        <v>115</v>
      </c>
      <c r="EI69" s="152">
        <f t="shared" si="79"/>
        <v>2.1704829418914526</v>
      </c>
      <c r="EJ69" s="148">
        <f t="shared" si="80"/>
        <v>5.6280000000000001</v>
      </c>
      <c r="EK69" s="148">
        <f t="shared" si="141"/>
        <v>384.06200000000013</v>
      </c>
      <c r="EL69" s="148">
        <f t="shared" si="142"/>
        <v>5.2846920000000006</v>
      </c>
      <c r="EM69" s="148">
        <f t="shared" si="143"/>
        <v>372.25550950000007</v>
      </c>
      <c r="EN69" s="158">
        <v>1685</v>
      </c>
      <c r="EO69" s="145">
        <v>81.8</v>
      </c>
      <c r="EP69" s="146">
        <v>65.599999999999994</v>
      </c>
      <c r="EQ69" s="148">
        <f t="shared" si="81"/>
        <v>53.660799999999995</v>
      </c>
      <c r="ER69" s="157">
        <v>115</v>
      </c>
      <c r="ES69" s="152">
        <f t="shared" si="82"/>
        <v>2.1430914186892482</v>
      </c>
      <c r="ET69" s="148">
        <f t="shared" si="83"/>
        <v>5.726</v>
      </c>
      <c r="EU69" s="148">
        <f t="shared" si="144"/>
        <v>381.983</v>
      </c>
      <c r="EV69" s="148">
        <f t="shared" si="145"/>
        <v>5.3767140000000007</v>
      </c>
      <c r="EW69" s="148">
        <f t="shared" si="146"/>
        <v>370.27432400000009</v>
      </c>
      <c r="EX69" s="158">
        <v>1723</v>
      </c>
      <c r="EY69" s="153"/>
      <c r="EZ69" s="148"/>
      <c r="FA69" s="148">
        <f t="shared" si="84"/>
        <v>0</v>
      </c>
      <c r="FB69" s="157"/>
      <c r="FC69" s="152" t="e">
        <f t="shared" si="85"/>
        <v>#DIV/0!</v>
      </c>
      <c r="FD69" s="148">
        <f t="shared" si="86"/>
        <v>0</v>
      </c>
      <c r="FE69" s="148">
        <f t="shared" si="147"/>
        <v>0</v>
      </c>
      <c r="FF69" s="148">
        <f t="shared" si="148"/>
        <v>0</v>
      </c>
      <c r="FG69" s="148">
        <f t="shared" si="149"/>
        <v>0</v>
      </c>
      <c r="FH69" s="158"/>
      <c r="FI69" s="153"/>
      <c r="FJ69" s="148"/>
      <c r="FK69" s="148">
        <f t="shared" si="87"/>
        <v>0</v>
      </c>
      <c r="FL69" s="157">
        <v>120</v>
      </c>
      <c r="FM69" s="152" t="e">
        <f t="shared" si="88"/>
        <v>#DIV/0!</v>
      </c>
      <c r="FN69" s="148">
        <f t="shared" si="89"/>
        <v>0</v>
      </c>
      <c r="FO69" s="148">
        <f t="shared" si="150"/>
        <v>0</v>
      </c>
      <c r="FP69" s="148">
        <f t="shared" si="151"/>
        <v>0</v>
      </c>
      <c r="FQ69" s="148">
        <f t="shared" si="152"/>
        <v>0</v>
      </c>
      <c r="FR69" s="158"/>
      <c r="FS69" s="153"/>
      <c r="FT69" s="148"/>
      <c r="FU69" s="148">
        <f t="shared" si="90"/>
        <v>0</v>
      </c>
      <c r="FV69" s="157"/>
      <c r="FW69" s="152" t="e">
        <f t="shared" si="91"/>
        <v>#DIV/0!</v>
      </c>
      <c r="FX69" s="148">
        <f t="shared" si="92"/>
        <v>0</v>
      </c>
      <c r="FY69" s="148">
        <f t="shared" si="153"/>
        <v>0</v>
      </c>
      <c r="FZ69" s="148">
        <f t="shared" si="154"/>
        <v>0</v>
      </c>
      <c r="GA69" s="148">
        <f t="shared" si="155"/>
        <v>0</v>
      </c>
      <c r="GB69" s="158"/>
      <c r="GC69" s="153"/>
      <c r="GD69" s="148"/>
      <c r="GE69" s="148">
        <f t="shared" si="93"/>
        <v>0</v>
      </c>
      <c r="GF69" s="157"/>
      <c r="GG69" s="152" t="e">
        <f t="shared" si="94"/>
        <v>#DIV/0!</v>
      </c>
      <c r="GH69" s="148">
        <f t="shared" si="95"/>
        <v>0</v>
      </c>
      <c r="GI69" s="148">
        <f t="shared" si="156"/>
        <v>0</v>
      </c>
      <c r="GJ69" s="148">
        <f t="shared" si="157"/>
        <v>0</v>
      </c>
      <c r="GK69" s="148">
        <f t="shared" si="158"/>
        <v>0</v>
      </c>
      <c r="GL69" s="158"/>
      <c r="GM69" s="153"/>
      <c r="GN69" s="148"/>
      <c r="GO69" s="148">
        <f t="shared" si="96"/>
        <v>0</v>
      </c>
      <c r="GP69" s="157"/>
      <c r="GQ69" s="152" t="e">
        <f t="shared" si="97"/>
        <v>#DIV/0!</v>
      </c>
      <c r="GR69" s="148">
        <f t="shared" si="98"/>
        <v>0</v>
      </c>
      <c r="GS69" s="148">
        <f t="shared" si="159"/>
        <v>0</v>
      </c>
      <c r="GT69" s="148">
        <f t="shared" si="160"/>
        <v>0</v>
      </c>
      <c r="GU69" s="148">
        <f t="shared" si="161"/>
        <v>0</v>
      </c>
      <c r="GV69" s="158"/>
      <c r="GW69" s="153"/>
      <c r="GX69" s="148"/>
      <c r="GY69" s="148">
        <f t="shared" si="99"/>
        <v>0</v>
      </c>
      <c r="GZ69" s="157"/>
      <c r="HA69" s="152" t="e">
        <f t="shared" si="100"/>
        <v>#DIV/0!</v>
      </c>
      <c r="HB69" s="148">
        <f t="shared" si="101"/>
        <v>0</v>
      </c>
      <c r="HC69" s="148">
        <f t="shared" si="162"/>
        <v>0</v>
      </c>
      <c r="HD69" s="148">
        <f t="shared" si="163"/>
        <v>0</v>
      </c>
      <c r="HE69" s="148">
        <f t="shared" si="164"/>
        <v>0</v>
      </c>
      <c r="HF69" s="158"/>
      <c r="HG69" s="153"/>
      <c r="HH69" s="148"/>
      <c r="HI69" s="148"/>
      <c r="HJ69" s="157"/>
      <c r="HK69" s="152"/>
      <c r="HL69" s="148"/>
      <c r="HM69" s="148"/>
      <c r="HN69" s="148"/>
      <c r="HO69" s="148"/>
      <c r="HP69" s="158"/>
      <c r="HQ69" s="153"/>
      <c r="HR69" s="148"/>
      <c r="HS69" s="148"/>
      <c r="HT69" s="157"/>
      <c r="HU69" s="152"/>
      <c r="HV69" s="148"/>
      <c r="HW69" s="148"/>
      <c r="HX69" s="148"/>
      <c r="HY69" s="148"/>
      <c r="HZ69" s="158"/>
      <c r="IA69" s="153"/>
      <c r="IB69" s="148"/>
      <c r="IC69" s="148"/>
      <c r="ID69" s="157"/>
      <c r="IE69" s="152"/>
      <c r="IF69" s="148"/>
      <c r="IG69" s="148"/>
      <c r="IH69" s="148"/>
      <c r="II69" s="148"/>
      <c r="IJ69" s="158"/>
      <c r="IK69" s="153"/>
      <c r="IL69" s="148"/>
      <c r="IM69" s="148"/>
      <c r="IN69" s="157"/>
      <c r="IO69" s="152"/>
      <c r="IP69" s="148"/>
      <c r="IQ69" s="148"/>
      <c r="IR69" s="148"/>
      <c r="IS69" s="148"/>
      <c r="IT69" s="158"/>
      <c r="IU69" s="153"/>
      <c r="IV69" s="148"/>
      <c r="IW69" s="148"/>
      <c r="IX69" s="157"/>
      <c r="IY69" s="152"/>
      <c r="IZ69" s="148"/>
      <c r="JA69" s="148"/>
      <c r="JB69" s="148"/>
      <c r="JC69" s="148"/>
      <c r="JD69" s="158"/>
      <c r="JE69" s="153"/>
      <c r="JF69" s="148"/>
      <c r="JG69" s="148"/>
      <c r="JH69" s="157"/>
      <c r="JI69" s="152"/>
      <c r="JJ69" s="148"/>
      <c r="JK69" s="148"/>
      <c r="JL69" s="148"/>
      <c r="JM69" s="148"/>
      <c r="JN69" s="158"/>
      <c r="JO69" s="153"/>
      <c r="JP69" s="148"/>
      <c r="JQ69" s="148"/>
      <c r="JR69" s="157"/>
      <c r="JS69" s="152"/>
      <c r="JT69" s="148"/>
      <c r="JU69" s="148"/>
      <c r="JV69" s="148"/>
      <c r="JW69" s="148"/>
      <c r="JX69" s="158"/>
      <c r="JY69" s="153"/>
      <c r="JZ69" s="148"/>
      <c r="KA69" s="148"/>
      <c r="KB69" s="157"/>
      <c r="KC69" s="152"/>
      <c r="KD69" s="148"/>
      <c r="KE69" s="148"/>
      <c r="KF69" s="148"/>
      <c r="KG69" s="148"/>
      <c r="KH69" s="158"/>
      <c r="KI69" s="153"/>
      <c r="KJ69" s="148"/>
      <c r="KK69" s="148"/>
      <c r="KL69" s="157"/>
      <c r="KM69" s="152"/>
      <c r="KN69" s="148"/>
      <c r="KO69" s="148"/>
      <c r="KP69" s="148"/>
      <c r="KQ69" s="148"/>
      <c r="KR69" s="158"/>
      <c r="KS69" s="153"/>
      <c r="KT69" s="148"/>
      <c r="KU69" s="148"/>
      <c r="KV69" s="157"/>
      <c r="KW69" s="152"/>
      <c r="KX69" s="148"/>
      <c r="KY69" s="148"/>
      <c r="KZ69" s="148"/>
      <c r="LA69" s="148"/>
      <c r="LB69" s="158"/>
      <c r="LC69" s="153"/>
      <c r="LD69" s="148"/>
      <c r="LE69" s="148"/>
      <c r="LF69" s="157"/>
      <c r="LG69" s="152"/>
      <c r="LH69" s="148"/>
      <c r="LI69" s="148"/>
      <c r="LJ69" s="148"/>
      <c r="LK69" s="148"/>
      <c r="LL69" s="158"/>
      <c r="LM69" s="153"/>
      <c r="LN69" s="148"/>
      <c r="LO69" s="148"/>
      <c r="LP69" s="157"/>
      <c r="LQ69" s="152"/>
      <c r="LR69" s="148"/>
      <c r="LS69" s="148"/>
      <c r="LT69" s="148"/>
      <c r="LU69" s="148"/>
      <c r="LV69" s="158"/>
      <c r="LW69" s="153"/>
      <c r="LX69" s="148"/>
      <c r="LY69" s="148"/>
      <c r="LZ69" s="157"/>
      <c r="MA69" s="152"/>
      <c r="MB69" s="148"/>
      <c r="MC69" s="148"/>
      <c r="MD69" s="148"/>
      <c r="ME69" s="148"/>
      <c r="MF69" s="158"/>
      <c r="MG69" s="153"/>
      <c r="MH69" s="148"/>
      <c r="MI69" s="148"/>
      <c r="MJ69" s="157"/>
      <c r="MK69" s="152"/>
      <c r="ML69" s="148"/>
      <c r="MM69" s="148"/>
      <c r="MN69" s="148"/>
      <c r="MO69" s="148"/>
      <c r="MP69" s="158"/>
      <c r="MQ69" s="153"/>
      <c r="MR69" s="148"/>
      <c r="MS69" s="148"/>
      <c r="MT69" s="157"/>
      <c r="MU69" s="152"/>
      <c r="MV69" s="148"/>
      <c r="MW69" s="148"/>
      <c r="MX69" s="148"/>
      <c r="MY69" s="148"/>
      <c r="MZ69" s="158"/>
      <c r="NA69" s="153"/>
      <c r="NB69" s="148"/>
      <c r="NC69" s="148"/>
      <c r="ND69" s="157"/>
      <c r="NE69" s="152"/>
      <c r="NF69" s="148"/>
      <c r="NG69" s="148"/>
      <c r="NH69" s="148"/>
      <c r="NI69" s="148"/>
      <c r="NJ69" s="158"/>
      <c r="NK69" s="153"/>
      <c r="NL69" s="148"/>
      <c r="NM69" s="148"/>
      <c r="NN69" s="157"/>
      <c r="NO69" s="152"/>
      <c r="NP69" s="148"/>
      <c r="NQ69" s="148"/>
      <c r="NR69" s="148"/>
      <c r="NS69" s="148"/>
      <c r="NT69" s="158"/>
      <c r="NU69" s="153"/>
      <c r="NV69" s="148"/>
      <c r="NW69" s="148"/>
      <c r="NX69" s="157"/>
      <c r="NY69" s="152"/>
      <c r="NZ69" s="148"/>
      <c r="OA69" s="148"/>
      <c r="OB69" s="148"/>
      <c r="OC69" s="148"/>
      <c r="OD69" s="158"/>
      <c r="OE69" s="153"/>
      <c r="OF69" s="148"/>
      <c r="OG69" s="148"/>
      <c r="OH69" s="157"/>
      <c r="OI69" s="152"/>
      <c r="OJ69" s="148"/>
      <c r="OK69" s="148"/>
      <c r="OL69" s="148"/>
      <c r="OM69" s="148"/>
      <c r="ON69" s="158"/>
      <c r="OO69" s="153"/>
      <c r="OP69" s="148"/>
      <c r="OQ69" s="148"/>
      <c r="OR69" s="157"/>
      <c r="OS69" s="152"/>
      <c r="OT69" s="148"/>
      <c r="OU69" s="148"/>
      <c r="OV69" s="148"/>
      <c r="OW69" s="148"/>
      <c r="OX69" s="158"/>
      <c r="OY69" s="153"/>
      <c r="OZ69" s="148"/>
      <c r="PA69" s="148"/>
      <c r="PB69" s="157"/>
      <c r="PC69" s="152"/>
      <c r="PD69" s="148"/>
      <c r="PE69" s="148"/>
      <c r="PF69" s="148"/>
      <c r="PG69" s="148"/>
      <c r="PH69" s="158"/>
      <c r="PI69" s="153"/>
      <c r="PJ69" s="148"/>
      <c r="PK69" s="148"/>
      <c r="PL69" s="157"/>
      <c r="PM69" s="152"/>
      <c r="PN69" s="148"/>
      <c r="PO69" s="148"/>
      <c r="PP69" s="148"/>
      <c r="PQ69" s="148"/>
      <c r="PR69" s="158"/>
      <c r="PS69" s="153"/>
      <c r="PT69" s="148"/>
      <c r="PU69" s="148"/>
      <c r="PV69" s="157"/>
      <c r="PW69" s="152"/>
      <c r="PX69" s="148"/>
      <c r="PY69" s="148"/>
      <c r="PZ69" s="148"/>
      <c r="QA69" s="148"/>
      <c r="QB69" s="158"/>
      <c r="QC69" s="153"/>
      <c r="QD69" s="148"/>
      <c r="QE69" s="148"/>
      <c r="QF69" s="157"/>
      <c r="QG69" s="152"/>
      <c r="QH69" s="148"/>
      <c r="QI69" s="148"/>
      <c r="QJ69" s="148"/>
      <c r="QK69" s="148"/>
      <c r="QL69" s="158"/>
      <c r="QM69" s="153"/>
      <c r="QN69" s="148"/>
      <c r="QO69" s="148"/>
      <c r="QP69" s="157"/>
      <c r="QQ69" s="152"/>
      <c r="QR69" s="148"/>
      <c r="QS69" s="148"/>
      <c r="QT69" s="148"/>
      <c r="QU69" s="148"/>
      <c r="QV69" s="158"/>
      <c r="QW69" s="153"/>
    </row>
    <row r="70" spans="1:465" s="138" customFormat="1" x14ac:dyDescent="0.25">
      <c r="A70" s="141"/>
      <c r="B70" s="139">
        <f t="shared" si="37"/>
        <v>81</v>
      </c>
      <c r="C70" s="139">
        <v>0.1</v>
      </c>
      <c r="D70" s="139">
        <f t="shared" si="38"/>
        <v>6.199999999999994</v>
      </c>
      <c r="E70" s="154">
        <v>79.099999999999994</v>
      </c>
      <c r="F70" s="151">
        <v>66.599999999999994</v>
      </c>
      <c r="G70" s="151">
        <f t="shared" si="39"/>
        <v>52.680599999999991</v>
      </c>
      <c r="H70" s="155">
        <v>125</v>
      </c>
      <c r="I70" s="150">
        <f t="shared" si="40"/>
        <v>2.372789983409453</v>
      </c>
      <c r="J70" s="151">
        <f t="shared" si="44"/>
        <v>5.536999999999999</v>
      </c>
      <c r="K70" s="151">
        <f t="shared" si="102"/>
        <v>380.4849999999999</v>
      </c>
      <c r="L70" s="151">
        <f t="shared" si="103"/>
        <v>5.1937059999999997</v>
      </c>
      <c r="M70" s="151">
        <f t="shared" si="104"/>
        <v>368.44001599999996</v>
      </c>
      <c r="N70" s="156">
        <v>2001</v>
      </c>
      <c r="O70" s="154">
        <v>79.099999999999994</v>
      </c>
      <c r="P70" s="151">
        <v>66.599999999999994</v>
      </c>
      <c r="Q70" s="151">
        <f t="shared" si="166"/>
        <v>52.680599999999991</v>
      </c>
      <c r="R70" s="155">
        <v>125</v>
      </c>
      <c r="S70" s="150">
        <f t="shared" si="42"/>
        <v>2.372789983409453</v>
      </c>
      <c r="T70" s="151">
        <f t="shared" si="45"/>
        <v>5.536999999999999</v>
      </c>
      <c r="U70" s="151">
        <f t="shared" si="105"/>
        <v>380.4849999999999</v>
      </c>
      <c r="V70" s="151">
        <f t="shared" si="106"/>
        <v>5.1937059999999997</v>
      </c>
      <c r="W70" s="151">
        <f t="shared" si="107"/>
        <v>368.44001599999996</v>
      </c>
      <c r="X70" s="156">
        <v>2001</v>
      </c>
      <c r="Y70" s="154">
        <v>76.900000000000006</v>
      </c>
      <c r="Z70" s="151">
        <v>68.099999999999994</v>
      </c>
      <c r="AA70" s="151">
        <f t="shared" si="46"/>
        <v>52.368899999999996</v>
      </c>
      <c r="AB70" s="155">
        <v>125</v>
      </c>
      <c r="AC70" s="150">
        <f t="shared" si="47"/>
        <v>2.3869128433096742</v>
      </c>
      <c r="AD70" s="151">
        <f t="shared" si="48"/>
        <v>5.383</v>
      </c>
      <c r="AE70" s="151">
        <f t="shared" si="108"/>
        <v>375.73900000000003</v>
      </c>
      <c r="AF70" s="151">
        <f t="shared" si="109"/>
        <v>5.0492540000000012</v>
      </c>
      <c r="AG70" s="151">
        <f t="shared" si="110"/>
        <v>363.88501100000008</v>
      </c>
      <c r="AH70" s="156">
        <v>2047</v>
      </c>
      <c r="AI70" s="154">
        <v>77</v>
      </c>
      <c r="AJ70" s="151">
        <v>65.599999999999994</v>
      </c>
      <c r="AK70" s="151">
        <f t="shared" si="49"/>
        <v>50.511999999999993</v>
      </c>
      <c r="AL70" s="155">
        <v>125</v>
      </c>
      <c r="AM70" s="150">
        <f t="shared" si="50"/>
        <v>2.474659486854609</v>
      </c>
      <c r="AN70" s="151">
        <f t="shared" si="51"/>
        <v>5.3900000000000006</v>
      </c>
      <c r="AO70" s="151">
        <f t="shared" si="111"/>
        <v>378.57399999999996</v>
      </c>
      <c r="AP70" s="151">
        <f t="shared" si="112"/>
        <v>5.0558200000000015</v>
      </c>
      <c r="AQ70" s="151">
        <f t="shared" si="113"/>
        <v>366.87032899999997</v>
      </c>
      <c r="AR70" s="156">
        <v>1996</v>
      </c>
      <c r="AS70" s="154">
        <v>77.2</v>
      </c>
      <c r="AT70" s="151">
        <v>64.400000000000006</v>
      </c>
      <c r="AU70" s="151">
        <f t="shared" si="52"/>
        <v>49.716800000000006</v>
      </c>
      <c r="AV70" s="155">
        <v>125</v>
      </c>
      <c r="AW70" s="150">
        <f t="shared" si="53"/>
        <v>2.5142406590931032</v>
      </c>
      <c r="AX70" s="151">
        <f t="shared" si="54"/>
        <v>5.4039999999999999</v>
      </c>
      <c r="AY70" s="151">
        <f t="shared" si="114"/>
        <v>378.57400000000001</v>
      </c>
      <c r="AZ70" s="151">
        <f t="shared" si="115"/>
        <v>5.0689520000000012</v>
      </c>
      <c r="BA70" s="151">
        <f t="shared" si="116"/>
        <v>366.85061699999994</v>
      </c>
      <c r="BB70" s="156">
        <v>1996</v>
      </c>
      <c r="BC70" s="154">
        <v>75</v>
      </c>
      <c r="BD70" s="151">
        <v>64.799999237060547</v>
      </c>
      <c r="BE70" s="151">
        <f t="shared" si="55"/>
        <v>48.59999942779541</v>
      </c>
      <c r="BF70" s="155">
        <v>125</v>
      </c>
      <c r="BG70" s="150">
        <f t="shared" si="56"/>
        <v>2.5720164911876471</v>
      </c>
      <c r="BH70" s="151">
        <f t="shared" si="57"/>
        <v>5.25</v>
      </c>
      <c r="BI70" s="151">
        <f t="shared" si="117"/>
        <v>376.14500000000004</v>
      </c>
      <c r="BJ70" s="151">
        <f t="shared" si="118"/>
        <v>4.924500000000001</v>
      </c>
      <c r="BK70" s="151">
        <f t="shared" si="119"/>
        <v>364.657195</v>
      </c>
      <c r="BL70" s="156">
        <v>1969.9999690055847</v>
      </c>
      <c r="BM70" s="154">
        <v>72</v>
      </c>
      <c r="BN70" s="151">
        <v>66.2</v>
      </c>
      <c r="BO70" s="151">
        <f t="shared" si="58"/>
        <v>47.664000000000001</v>
      </c>
      <c r="BP70" s="155">
        <v>125</v>
      </c>
      <c r="BQ70" s="150">
        <f t="shared" si="59"/>
        <v>2.6225243370258475</v>
      </c>
      <c r="BR70" s="151">
        <f t="shared" si="60"/>
        <v>5.04</v>
      </c>
      <c r="BS70" s="151">
        <f t="shared" si="120"/>
        <v>368.62000000000006</v>
      </c>
      <c r="BT70" s="151">
        <f t="shared" si="121"/>
        <v>4.7275200000000011</v>
      </c>
      <c r="BU70" s="151">
        <f t="shared" si="122"/>
        <v>357.17821999999995</v>
      </c>
      <c r="BV70" s="156">
        <v>1921.5</v>
      </c>
      <c r="BW70" s="154">
        <v>72.900000000000006</v>
      </c>
      <c r="BX70" s="151">
        <v>64.2</v>
      </c>
      <c r="BY70" s="151">
        <f t="shared" si="61"/>
        <v>46.801800000000007</v>
      </c>
      <c r="BZ70" s="155">
        <v>125</v>
      </c>
      <c r="CA70" s="150">
        <f t="shared" si="62"/>
        <v>2.6708374464230005</v>
      </c>
      <c r="CB70" s="151">
        <f t="shared" si="63"/>
        <v>5.1030000000000006</v>
      </c>
      <c r="CC70" s="151">
        <f t="shared" si="123"/>
        <v>371.51099999999997</v>
      </c>
      <c r="CD70" s="151">
        <f t="shared" si="124"/>
        <v>4.786614000000001</v>
      </c>
      <c r="CE70" s="151">
        <f t="shared" si="125"/>
        <v>360.16223600000006</v>
      </c>
      <c r="CF70" s="156">
        <v>1970.5</v>
      </c>
      <c r="CG70" s="154">
        <v>80.400000000000006</v>
      </c>
      <c r="CH70" s="151">
        <f t="shared" si="165"/>
        <v>62.949999999999889</v>
      </c>
      <c r="CI70" s="151">
        <f t="shared" si="64"/>
        <v>50.611799999999917</v>
      </c>
      <c r="CJ70" s="155">
        <v>125</v>
      </c>
      <c r="CK70" s="150">
        <f t="shared" si="65"/>
        <v>2.4697797746770558</v>
      </c>
      <c r="CL70" s="151">
        <f t="shared" si="66"/>
        <v>5.6280000000000001</v>
      </c>
      <c r="CM70" s="151">
        <f t="shared" si="126"/>
        <v>390.56499999999994</v>
      </c>
      <c r="CN70" s="151">
        <f t="shared" si="127"/>
        <v>5.2790640000000009</v>
      </c>
      <c r="CO70" s="151">
        <f t="shared" si="128"/>
        <v>378.51344300000017</v>
      </c>
      <c r="CP70" s="156">
        <v>2005</v>
      </c>
      <c r="CQ70" s="154">
        <v>70.5</v>
      </c>
      <c r="CR70" s="151">
        <v>66.400000000000006</v>
      </c>
      <c r="CS70" s="151">
        <f t="shared" si="67"/>
        <v>46.812000000000005</v>
      </c>
      <c r="CT70" s="155">
        <v>115</v>
      </c>
      <c r="CU70" s="150">
        <f t="shared" si="68"/>
        <v>2.4566350508416641</v>
      </c>
      <c r="CV70" s="151">
        <f t="shared" si="69"/>
        <v>4.9349999999999996</v>
      </c>
      <c r="CW70" s="151">
        <f t="shared" si="129"/>
        <v>367.97599999999994</v>
      </c>
      <c r="CX70" s="151">
        <f t="shared" si="130"/>
        <v>4.6290300000000002</v>
      </c>
      <c r="CY70" s="151">
        <f t="shared" si="131"/>
        <v>356.46538900000002</v>
      </c>
      <c r="CZ70" s="156">
        <v>1789</v>
      </c>
      <c r="DA70" s="154">
        <v>72.8</v>
      </c>
      <c r="DB70" s="151">
        <v>64.2</v>
      </c>
      <c r="DC70" s="151">
        <f t="shared" si="70"/>
        <v>46.7376</v>
      </c>
      <c r="DD70" s="138">
        <v>115</v>
      </c>
      <c r="DE70" s="150">
        <f t="shared" si="167"/>
        <v>2.4605456848447504</v>
      </c>
      <c r="DF70" s="151">
        <f t="shared" si="71"/>
        <v>5.0960000000000001</v>
      </c>
      <c r="DG70" s="151">
        <f t="shared" si="132"/>
        <v>372.68000000000006</v>
      </c>
      <c r="DH70" s="151">
        <f t="shared" si="133"/>
        <v>4.7800480000000007</v>
      </c>
      <c r="DI70" s="151">
        <f t="shared" si="134"/>
        <v>360.95926300000008</v>
      </c>
      <c r="DJ70" s="156">
        <v>1717</v>
      </c>
      <c r="DK70" s="154">
        <v>70.5</v>
      </c>
      <c r="DL70" s="141">
        <v>66.400000000000006</v>
      </c>
      <c r="DM70" s="151">
        <f t="shared" si="72"/>
        <v>46.812000000000005</v>
      </c>
      <c r="DN70" s="155">
        <v>115</v>
      </c>
      <c r="DO70" s="150">
        <f t="shared" si="73"/>
        <v>2.4566350508416641</v>
      </c>
      <c r="DP70" s="151">
        <f t="shared" si="74"/>
        <v>4.9349999999999996</v>
      </c>
      <c r="DQ70" s="151">
        <f t="shared" si="135"/>
        <v>367.97599999999994</v>
      </c>
      <c r="DR70" s="151">
        <f t="shared" si="136"/>
        <v>4.6290300000000002</v>
      </c>
      <c r="DS70" s="151">
        <f t="shared" si="137"/>
        <v>356.46538900000002</v>
      </c>
      <c r="DT70" s="156">
        <v>1789</v>
      </c>
      <c r="DU70" s="154">
        <v>76</v>
      </c>
      <c r="DV70" s="151">
        <v>66</v>
      </c>
      <c r="DW70" s="151">
        <f t="shared" si="75"/>
        <v>50.160000000000004</v>
      </c>
      <c r="DX70" s="155">
        <v>115</v>
      </c>
      <c r="DY70" s="150">
        <f t="shared" si="76"/>
        <v>2.2926634768740031</v>
      </c>
      <c r="DZ70" s="151">
        <f t="shared" si="77"/>
        <v>5.32</v>
      </c>
      <c r="EA70" s="151">
        <f t="shared" si="138"/>
        <v>384.65000000000009</v>
      </c>
      <c r="EB70" s="151">
        <f t="shared" si="139"/>
        <v>4.9901600000000013</v>
      </c>
      <c r="EC70" s="151">
        <f t="shared" si="140"/>
        <v>372.79347000000018</v>
      </c>
      <c r="ED70" s="156">
        <v>1715</v>
      </c>
      <c r="EE70" s="154">
        <v>80.300000000000011</v>
      </c>
      <c r="EF70" s="151">
        <v>65.900000000000006</v>
      </c>
      <c r="EG70" s="151">
        <f t="shared" si="78"/>
        <v>52.917700000000018</v>
      </c>
      <c r="EH70" s="155">
        <v>115</v>
      </c>
      <c r="EI70" s="150">
        <f t="shared" si="79"/>
        <v>2.1731859094405079</v>
      </c>
      <c r="EJ70" s="151">
        <f t="shared" si="80"/>
        <v>5.6210000000000013</v>
      </c>
      <c r="EK70" s="151">
        <f t="shared" si="141"/>
        <v>389.68300000000011</v>
      </c>
      <c r="EL70" s="151">
        <f t="shared" si="142"/>
        <v>5.2724980000000023</v>
      </c>
      <c r="EM70" s="151">
        <f t="shared" si="143"/>
        <v>377.52800750000006</v>
      </c>
      <c r="EN70" s="156">
        <v>1685</v>
      </c>
      <c r="EO70" s="154">
        <v>81.400000000000006</v>
      </c>
      <c r="EP70" s="141">
        <v>65.7</v>
      </c>
      <c r="EQ70" s="151">
        <f t="shared" si="81"/>
        <v>53.479800000000004</v>
      </c>
      <c r="ER70" s="155">
        <v>115</v>
      </c>
      <c r="ES70" s="150">
        <f t="shared" si="82"/>
        <v>2.1503446160980406</v>
      </c>
      <c r="ET70" s="151">
        <f t="shared" si="83"/>
        <v>5.6980000000000004</v>
      </c>
      <c r="EU70" s="151">
        <f t="shared" si="144"/>
        <v>387.68099999999998</v>
      </c>
      <c r="EV70" s="151">
        <f t="shared" si="145"/>
        <v>5.3447240000000011</v>
      </c>
      <c r="EW70" s="151">
        <f t="shared" si="146"/>
        <v>375.61904800000008</v>
      </c>
      <c r="EX70" s="156">
        <v>1723</v>
      </c>
      <c r="EY70" s="154"/>
      <c r="EZ70" s="151"/>
      <c r="FA70" s="151">
        <f t="shared" si="84"/>
        <v>0</v>
      </c>
      <c r="FB70" s="155"/>
      <c r="FC70" s="150" t="e">
        <f t="shared" si="85"/>
        <v>#DIV/0!</v>
      </c>
      <c r="FD70" s="151">
        <f t="shared" si="86"/>
        <v>0</v>
      </c>
      <c r="FE70" s="151">
        <f t="shared" si="147"/>
        <v>0</v>
      </c>
      <c r="FF70" s="151">
        <f t="shared" si="148"/>
        <v>0</v>
      </c>
      <c r="FG70" s="151">
        <f t="shared" si="149"/>
        <v>0</v>
      </c>
      <c r="FH70" s="156"/>
      <c r="FI70" s="154"/>
      <c r="FJ70" s="151"/>
      <c r="FK70" s="151">
        <f t="shared" si="87"/>
        <v>0</v>
      </c>
      <c r="FL70" s="155">
        <v>120</v>
      </c>
      <c r="FM70" s="150" t="e">
        <f t="shared" si="88"/>
        <v>#DIV/0!</v>
      </c>
      <c r="FN70" s="151">
        <f t="shared" si="89"/>
        <v>0</v>
      </c>
      <c r="FO70" s="151">
        <f t="shared" si="150"/>
        <v>0</v>
      </c>
      <c r="FP70" s="151">
        <f t="shared" si="151"/>
        <v>0</v>
      </c>
      <c r="FQ70" s="151">
        <f t="shared" si="152"/>
        <v>0</v>
      </c>
      <c r="FR70" s="156"/>
      <c r="FS70" s="154"/>
      <c r="FT70" s="151"/>
      <c r="FU70" s="151">
        <f t="shared" si="90"/>
        <v>0</v>
      </c>
      <c r="FV70" s="155"/>
      <c r="FW70" s="150" t="e">
        <f t="shared" si="91"/>
        <v>#DIV/0!</v>
      </c>
      <c r="FX70" s="151">
        <f t="shared" si="92"/>
        <v>0</v>
      </c>
      <c r="FY70" s="151">
        <f t="shared" si="153"/>
        <v>0</v>
      </c>
      <c r="FZ70" s="151">
        <f t="shared" si="154"/>
        <v>0</v>
      </c>
      <c r="GA70" s="151">
        <f t="shared" si="155"/>
        <v>0</v>
      </c>
      <c r="GB70" s="156"/>
      <c r="GC70" s="154"/>
      <c r="GD70" s="151"/>
      <c r="GE70" s="151">
        <f t="shared" si="93"/>
        <v>0</v>
      </c>
      <c r="GF70" s="155"/>
      <c r="GG70" s="150" t="e">
        <f t="shared" si="94"/>
        <v>#DIV/0!</v>
      </c>
      <c r="GH70" s="151">
        <f t="shared" si="95"/>
        <v>0</v>
      </c>
      <c r="GI70" s="151">
        <f t="shared" si="156"/>
        <v>0</v>
      </c>
      <c r="GJ70" s="151">
        <f t="shared" si="157"/>
        <v>0</v>
      </c>
      <c r="GK70" s="151">
        <f t="shared" si="158"/>
        <v>0</v>
      </c>
      <c r="GL70" s="156"/>
      <c r="GM70" s="154"/>
      <c r="GN70" s="151"/>
      <c r="GO70" s="151">
        <f t="shared" si="96"/>
        <v>0</v>
      </c>
      <c r="GP70" s="155"/>
      <c r="GQ70" s="150" t="e">
        <f t="shared" si="97"/>
        <v>#DIV/0!</v>
      </c>
      <c r="GR70" s="151">
        <f t="shared" si="98"/>
        <v>0</v>
      </c>
      <c r="GS70" s="151">
        <f t="shared" si="159"/>
        <v>0</v>
      </c>
      <c r="GT70" s="151">
        <f t="shared" si="160"/>
        <v>0</v>
      </c>
      <c r="GU70" s="151">
        <f t="shared" si="161"/>
        <v>0</v>
      </c>
      <c r="GV70" s="156"/>
      <c r="GW70" s="154"/>
      <c r="GX70" s="151"/>
      <c r="GY70" s="151">
        <f t="shared" si="99"/>
        <v>0</v>
      </c>
      <c r="GZ70" s="155"/>
      <c r="HA70" s="150" t="e">
        <f t="shared" si="100"/>
        <v>#DIV/0!</v>
      </c>
      <c r="HB70" s="151">
        <f t="shared" si="101"/>
        <v>0</v>
      </c>
      <c r="HC70" s="151">
        <f t="shared" si="162"/>
        <v>0</v>
      </c>
      <c r="HD70" s="151">
        <f t="shared" si="163"/>
        <v>0</v>
      </c>
      <c r="HE70" s="151">
        <f t="shared" si="164"/>
        <v>0</v>
      </c>
      <c r="HF70" s="156"/>
      <c r="HG70" s="154"/>
      <c r="HH70" s="151"/>
      <c r="HI70" s="151"/>
      <c r="HJ70" s="155"/>
      <c r="HK70" s="150"/>
      <c r="HL70" s="151"/>
      <c r="HM70" s="151"/>
      <c r="HN70" s="151"/>
      <c r="HO70" s="151"/>
      <c r="HP70" s="156"/>
      <c r="HQ70" s="154"/>
      <c r="HR70" s="151"/>
      <c r="HS70" s="151"/>
      <c r="HT70" s="155"/>
      <c r="HU70" s="150"/>
      <c r="HV70" s="151"/>
      <c r="HW70" s="151"/>
      <c r="HX70" s="151"/>
      <c r="HY70" s="151"/>
      <c r="HZ70" s="156"/>
      <c r="IA70" s="154"/>
      <c r="IB70" s="151"/>
      <c r="IC70" s="151"/>
      <c r="ID70" s="155"/>
      <c r="IE70" s="150"/>
      <c r="IF70" s="151"/>
      <c r="IG70" s="151"/>
      <c r="IH70" s="151"/>
      <c r="II70" s="151"/>
      <c r="IJ70" s="156"/>
      <c r="IK70" s="154"/>
      <c r="IL70" s="151"/>
      <c r="IM70" s="151"/>
      <c r="IN70" s="155"/>
      <c r="IO70" s="150"/>
      <c r="IP70" s="151"/>
      <c r="IQ70" s="151"/>
      <c r="IR70" s="151"/>
      <c r="IS70" s="151"/>
      <c r="IT70" s="156"/>
      <c r="IU70" s="154"/>
      <c r="IV70" s="151"/>
      <c r="IW70" s="151"/>
      <c r="IX70" s="155"/>
      <c r="IY70" s="150"/>
      <c r="IZ70" s="151"/>
      <c r="JA70" s="151"/>
      <c r="JB70" s="151"/>
      <c r="JC70" s="151"/>
      <c r="JD70" s="156"/>
      <c r="JE70" s="154"/>
      <c r="JF70" s="151"/>
      <c r="JG70" s="151"/>
      <c r="JH70" s="155"/>
      <c r="JI70" s="150"/>
      <c r="JJ70" s="151"/>
      <c r="JK70" s="151"/>
      <c r="JL70" s="151"/>
      <c r="JM70" s="151"/>
      <c r="JN70" s="156"/>
      <c r="JO70" s="154"/>
      <c r="JP70" s="151"/>
      <c r="JQ70" s="151"/>
      <c r="JR70" s="155"/>
      <c r="JS70" s="150"/>
      <c r="JT70" s="151"/>
      <c r="JU70" s="151"/>
      <c r="JV70" s="151"/>
      <c r="JW70" s="151"/>
      <c r="JX70" s="156"/>
      <c r="JY70" s="154"/>
      <c r="JZ70" s="151"/>
      <c r="KA70" s="151"/>
      <c r="KB70" s="155"/>
      <c r="KC70" s="150"/>
      <c r="KD70" s="151"/>
      <c r="KE70" s="151"/>
      <c r="KF70" s="151"/>
      <c r="KG70" s="151"/>
      <c r="KH70" s="156"/>
      <c r="KI70" s="154"/>
      <c r="KJ70" s="151"/>
      <c r="KK70" s="151"/>
      <c r="KL70" s="155"/>
      <c r="KM70" s="150"/>
      <c r="KN70" s="151"/>
      <c r="KO70" s="151"/>
      <c r="KP70" s="151"/>
      <c r="KQ70" s="151"/>
      <c r="KR70" s="156"/>
      <c r="KS70" s="154"/>
      <c r="KT70" s="151"/>
      <c r="KU70" s="151"/>
      <c r="KV70" s="155"/>
      <c r="KW70" s="150"/>
      <c r="KX70" s="151"/>
      <c r="KY70" s="151"/>
      <c r="KZ70" s="151"/>
      <c r="LA70" s="151"/>
      <c r="LB70" s="156"/>
      <c r="LC70" s="154"/>
      <c r="LD70" s="151"/>
      <c r="LE70" s="151"/>
      <c r="LF70" s="155"/>
      <c r="LG70" s="150"/>
      <c r="LH70" s="151"/>
      <c r="LI70" s="151"/>
      <c r="LJ70" s="151"/>
      <c r="LK70" s="151"/>
      <c r="LL70" s="156"/>
      <c r="LM70" s="154"/>
      <c r="LN70" s="151"/>
      <c r="LO70" s="151"/>
      <c r="LP70" s="155"/>
      <c r="LQ70" s="150"/>
      <c r="LR70" s="151"/>
      <c r="LS70" s="151"/>
      <c r="LT70" s="151"/>
      <c r="LU70" s="151"/>
      <c r="LV70" s="156"/>
      <c r="LW70" s="154"/>
      <c r="LX70" s="151"/>
      <c r="LY70" s="151"/>
      <c r="LZ70" s="155"/>
      <c r="MA70" s="150"/>
      <c r="MB70" s="151"/>
      <c r="MC70" s="151"/>
      <c r="MD70" s="151"/>
      <c r="ME70" s="151"/>
      <c r="MF70" s="156"/>
      <c r="MG70" s="154"/>
      <c r="MH70" s="151"/>
      <c r="MI70" s="151"/>
      <c r="MJ70" s="155"/>
      <c r="MK70" s="150"/>
      <c r="ML70" s="151"/>
      <c r="MM70" s="151"/>
      <c r="MN70" s="151"/>
      <c r="MO70" s="151"/>
      <c r="MP70" s="156"/>
      <c r="MQ70" s="154"/>
      <c r="MR70" s="151"/>
      <c r="MS70" s="151"/>
      <c r="MT70" s="155"/>
      <c r="MU70" s="150"/>
      <c r="MV70" s="151"/>
      <c r="MW70" s="151"/>
      <c r="MX70" s="151"/>
      <c r="MY70" s="151"/>
      <c r="MZ70" s="156"/>
      <c r="NA70" s="154"/>
      <c r="NB70" s="151"/>
      <c r="NC70" s="151"/>
      <c r="ND70" s="155"/>
      <c r="NE70" s="150"/>
      <c r="NF70" s="151"/>
      <c r="NG70" s="151"/>
      <c r="NH70" s="151"/>
      <c r="NI70" s="151"/>
      <c r="NJ70" s="156"/>
      <c r="NK70" s="154"/>
      <c r="NL70" s="151"/>
      <c r="NM70" s="151"/>
      <c r="NN70" s="155"/>
      <c r="NO70" s="150"/>
      <c r="NP70" s="151"/>
      <c r="NQ70" s="151"/>
      <c r="NR70" s="151"/>
      <c r="NS70" s="151"/>
      <c r="NT70" s="156"/>
      <c r="NU70" s="154"/>
      <c r="NV70" s="151"/>
      <c r="NW70" s="151"/>
      <c r="NX70" s="155"/>
      <c r="NY70" s="150"/>
      <c r="NZ70" s="151"/>
      <c r="OA70" s="151"/>
      <c r="OB70" s="151"/>
      <c r="OC70" s="151"/>
      <c r="OD70" s="156"/>
      <c r="OE70" s="154"/>
      <c r="OF70" s="151"/>
      <c r="OG70" s="151"/>
      <c r="OH70" s="155"/>
      <c r="OI70" s="150"/>
      <c r="OJ70" s="151"/>
      <c r="OK70" s="151"/>
      <c r="OL70" s="151"/>
      <c r="OM70" s="151"/>
      <c r="ON70" s="156"/>
      <c r="OO70" s="154"/>
      <c r="OP70" s="151"/>
      <c r="OQ70" s="151"/>
      <c r="OR70" s="155"/>
      <c r="OS70" s="150"/>
      <c r="OT70" s="151"/>
      <c r="OU70" s="151"/>
      <c r="OV70" s="151"/>
      <c r="OW70" s="151"/>
      <c r="OX70" s="156"/>
      <c r="OY70" s="154"/>
      <c r="OZ70" s="151"/>
      <c r="PA70" s="151"/>
      <c r="PB70" s="155"/>
      <c r="PC70" s="150"/>
      <c r="PD70" s="151"/>
      <c r="PE70" s="151"/>
      <c r="PF70" s="151"/>
      <c r="PG70" s="151"/>
      <c r="PH70" s="156"/>
      <c r="PI70" s="154"/>
      <c r="PJ70" s="151"/>
      <c r="PK70" s="151"/>
      <c r="PL70" s="155"/>
      <c r="PM70" s="150"/>
      <c r="PN70" s="151"/>
      <c r="PO70" s="151"/>
      <c r="PP70" s="151"/>
      <c r="PQ70" s="151"/>
      <c r="PR70" s="156"/>
      <c r="PS70" s="154"/>
      <c r="PT70" s="151"/>
      <c r="PU70" s="151"/>
      <c r="PV70" s="155"/>
      <c r="PW70" s="150"/>
      <c r="PX70" s="151"/>
      <c r="PY70" s="151"/>
      <c r="PZ70" s="151"/>
      <c r="QA70" s="151"/>
      <c r="QB70" s="156"/>
      <c r="QC70" s="154"/>
      <c r="QD70" s="151"/>
      <c r="QE70" s="151"/>
      <c r="QF70" s="155"/>
      <c r="QG70" s="150"/>
      <c r="QH70" s="151"/>
      <c r="QI70" s="151"/>
      <c r="QJ70" s="151"/>
      <c r="QK70" s="151"/>
      <c r="QL70" s="156"/>
      <c r="QM70" s="154"/>
      <c r="QN70" s="151"/>
      <c r="QO70" s="151"/>
      <c r="QP70" s="155"/>
      <c r="QQ70" s="150"/>
      <c r="QR70" s="151"/>
      <c r="QS70" s="151"/>
      <c r="QT70" s="151"/>
      <c r="QU70" s="151"/>
      <c r="QV70" s="156"/>
      <c r="QW70" s="154"/>
    </row>
    <row r="71" spans="1:465" s="134" customFormat="1" x14ac:dyDescent="0.25">
      <c r="A71" s="146"/>
      <c r="B71" s="144">
        <f t="shared" si="37"/>
        <v>82</v>
      </c>
      <c r="C71" s="144">
        <v>0.1</v>
      </c>
      <c r="D71" s="144">
        <f t="shared" si="38"/>
        <v>6.2999999999999936</v>
      </c>
      <c r="E71" s="153">
        <v>78.400000000000006</v>
      </c>
      <c r="F71" s="148">
        <v>66.7</v>
      </c>
      <c r="G71" s="148">
        <f t="shared" si="39"/>
        <v>52.292800000000007</v>
      </c>
      <c r="H71" s="157">
        <v>125</v>
      </c>
      <c r="I71" s="152">
        <f t="shared" si="40"/>
        <v>2.3903864394333443</v>
      </c>
      <c r="J71" s="148">
        <f t="shared" si="44"/>
        <v>5.4880000000000004</v>
      </c>
      <c r="K71" s="148">
        <f t="shared" si="102"/>
        <v>385.9729999999999</v>
      </c>
      <c r="L71" s="148">
        <f t="shared" si="103"/>
        <v>5.1422560000000006</v>
      </c>
      <c r="M71" s="148">
        <f t="shared" si="104"/>
        <v>373.58227199999993</v>
      </c>
      <c r="N71" s="158">
        <v>2003</v>
      </c>
      <c r="O71" s="153">
        <v>78.400000000000006</v>
      </c>
      <c r="P71" s="148">
        <v>66.7</v>
      </c>
      <c r="Q71" s="148">
        <f t="shared" si="166"/>
        <v>52.292800000000007</v>
      </c>
      <c r="R71" s="157">
        <v>125</v>
      </c>
      <c r="S71" s="152">
        <f t="shared" si="42"/>
        <v>2.3903864394333443</v>
      </c>
      <c r="T71" s="148">
        <f t="shared" si="45"/>
        <v>5.4880000000000004</v>
      </c>
      <c r="U71" s="148">
        <f t="shared" si="105"/>
        <v>385.9729999999999</v>
      </c>
      <c r="V71" s="148">
        <f t="shared" si="106"/>
        <v>5.1422560000000006</v>
      </c>
      <c r="W71" s="148">
        <f t="shared" si="107"/>
        <v>373.58227199999993</v>
      </c>
      <c r="X71" s="158">
        <v>2003</v>
      </c>
      <c r="Y71" s="153">
        <v>76.099999999999994</v>
      </c>
      <c r="Z71" s="148">
        <v>68.2</v>
      </c>
      <c r="AA71" s="148">
        <f t="shared" si="46"/>
        <v>51.900199999999998</v>
      </c>
      <c r="AB71" s="157">
        <v>125</v>
      </c>
      <c r="AC71" s="152">
        <f t="shared" si="47"/>
        <v>2.4084685608147947</v>
      </c>
      <c r="AD71" s="148">
        <f t="shared" si="48"/>
        <v>5.3269999999999991</v>
      </c>
      <c r="AE71" s="148">
        <f t="shared" si="108"/>
        <v>381.06600000000003</v>
      </c>
      <c r="AF71" s="148">
        <f t="shared" si="109"/>
        <v>4.9913989999999995</v>
      </c>
      <c r="AG71" s="148">
        <f t="shared" si="110"/>
        <v>368.87641000000008</v>
      </c>
      <c r="AH71" s="158">
        <v>2048</v>
      </c>
      <c r="AI71" s="153">
        <v>76.5</v>
      </c>
      <c r="AJ71" s="148">
        <v>65.7</v>
      </c>
      <c r="AK71" s="148">
        <f t="shared" si="49"/>
        <v>50.2605</v>
      </c>
      <c r="AL71" s="157">
        <v>125</v>
      </c>
      <c r="AM71" s="152">
        <f t="shared" si="50"/>
        <v>2.4870425085305556</v>
      </c>
      <c r="AN71" s="148">
        <f t="shared" si="51"/>
        <v>5.3550000000000004</v>
      </c>
      <c r="AO71" s="148">
        <f t="shared" si="111"/>
        <v>383.92899999999997</v>
      </c>
      <c r="AP71" s="148">
        <f t="shared" si="112"/>
        <v>5.0176350000000003</v>
      </c>
      <c r="AQ71" s="148">
        <f t="shared" si="113"/>
        <v>371.88796399999995</v>
      </c>
      <c r="AR71" s="158">
        <v>1996</v>
      </c>
      <c r="AS71" s="153">
        <v>76.8</v>
      </c>
      <c r="AT71" s="148">
        <v>64.5</v>
      </c>
      <c r="AU71" s="148">
        <f t="shared" si="52"/>
        <v>49.536000000000001</v>
      </c>
      <c r="AV71" s="157">
        <v>125</v>
      </c>
      <c r="AW71" s="152">
        <f t="shared" si="53"/>
        <v>2.5234173126614987</v>
      </c>
      <c r="AX71" s="148">
        <f t="shared" si="54"/>
        <v>5.3760000000000003</v>
      </c>
      <c r="AY71" s="148">
        <f t="shared" si="114"/>
        <v>383.95</v>
      </c>
      <c r="AZ71" s="148">
        <f t="shared" si="115"/>
        <v>5.0373120000000009</v>
      </c>
      <c r="BA71" s="148">
        <f t="shared" si="116"/>
        <v>371.88792899999993</v>
      </c>
      <c r="BB71" s="158">
        <v>1996</v>
      </c>
      <c r="BC71" s="153">
        <v>75</v>
      </c>
      <c r="BD71" s="148">
        <v>64.799999237060547</v>
      </c>
      <c r="BE71" s="148">
        <f t="shared" si="55"/>
        <v>48.59999942779541</v>
      </c>
      <c r="BF71" s="157">
        <v>125</v>
      </c>
      <c r="BG71" s="152">
        <f t="shared" si="56"/>
        <v>2.5720164911876471</v>
      </c>
      <c r="BH71" s="148">
        <f t="shared" si="57"/>
        <v>5.25</v>
      </c>
      <c r="BI71" s="148">
        <f t="shared" si="117"/>
        <v>381.39500000000004</v>
      </c>
      <c r="BJ71" s="148">
        <f t="shared" si="118"/>
        <v>4.9192499999999999</v>
      </c>
      <c r="BK71" s="148">
        <f t="shared" si="119"/>
        <v>369.57644499999998</v>
      </c>
      <c r="BL71" s="158">
        <v>1969.9999690055847</v>
      </c>
      <c r="BM71" s="153">
        <v>71</v>
      </c>
      <c r="BN71" s="148">
        <v>66.2</v>
      </c>
      <c r="BO71" s="148">
        <f t="shared" si="58"/>
        <v>47.002000000000002</v>
      </c>
      <c r="BP71" s="157">
        <v>125</v>
      </c>
      <c r="BQ71" s="152">
        <f t="shared" si="59"/>
        <v>2.6594612995191693</v>
      </c>
      <c r="BR71" s="148">
        <f t="shared" si="60"/>
        <v>4.97</v>
      </c>
      <c r="BS71" s="148">
        <f t="shared" si="120"/>
        <v>373.59000000000009</v>
      </c>
      <c r="BT71" s="148">
        <f t="shared" si="121"/>
        <v>4.6568899999999998</v>
      </c>
      <c r="BU71" s="148">
        <f t="shared" si="122"/>
        <v>361.83510999999993</v>
      </c>
      <c r="BV71" s="158">
        <v>1922</v>
      </c>
      <c r="BW71" s="153">
        <v>72.099999999999994</v>
      </c>
      <c r="BX71" s="148">
        <v>64.2</v>
      </c>
      <c r="BY71" s="148">
        <f t="shared" si="61"/>
        <v>46.288200000000003</v>
      </c>
      <c r="BZ71" s="157">
        <v>125</v>
      </c>
      <c r="CA71" s="152">
        <f t="shared" si="62"/>
        <v>2.7004722585885816</v>
      </c>
      <c r="CB71" s="148">
        <f t="shared" si="63"/>
        <v>5.0469999999999997</v>
      </c>
      <c r="CC71" s="148">
        <f t="shared" si="123"/>
        <v>376.55799999999999</v>
      </c>
      <c r="CD71" s="148">
        <f t="shared" si="124"/>
        <v>4.7290390000000002</v>
      </c>
      <c r="CE71" s="148">
        <f t="shared" si="125"/>
        <v>364.89127500000006</v>
      </c>
      <c r="CF71" s="158">
        <v>1971</v>
      </c>
      <c r="CG71" s="153">
        <v>79.8</v>
      </c>
      <c r="CH71" s="148">
        <f t="shared" si="165"/>
        <v>62.999999999999886</v>
      </c>
      <c r="CI71" s="148">
        <f t="shared" si="64"/>
        <v>50.273999999999901</v>
      </c>
      <c r="CJ71" s="157">
        <v>125</v>
      </c>
      <c r="CK71" s="152">
        <f t="shared" si="65"/>
        <v>2.4863746668257996</v>
      </c>
      <c r="CL71" s="148">
        <f t="shared" si="66"/>
        <v>5.5859999999999994</v>
      </c>
      <c r="CM71" s="148">
        <f t="shared" si="126"/>
        <v>396.15099999999995</v>
      </c>
      <c r="CN71" s="148">
        <f t="shared" si="127"/>
        <v>5.2340819999999999</v>
      </c>
      <c r="CO71" s="148">
        <f t="shared" si="128"/>
        <v>383.74752500000017</v>
      </c>
      <c r="CP71" s="158">
        <v>2005</v>
      </c>
      <c r="CQ71" s="153">
        <v>69.5</v>
      </c>
      <c r="CR71" s="148">
        <v>66.400000000000006</v>
      </c>
      <c r="CS71" s="148">
        <f t="shared" si="67"/>
        <v>46.148000000000003</v>
      </c>
      <c r="CT71" s="157">
        <v>115</v>
      </c>
      <c r="CU71" s="152">
        <f t="shared" si="68"/>
        <v>2.4919823177602494</v>
      </c>
      <c r="CV71" s="148">
        <f t="shared" si="69"/>
        <v>4.8649999999999993</v>
      </c>
      <c r="CW71" s="148">
        <f t="shared" si="129"/>
        <v>372.84099999999995</v>
      </c>
      <c r="CX71" s="148">
        <f t="shared" si="130"/>
        <v>4.5585049999999994</v>
      </c>
      <c r="CY71" s="148">
        <f t="shared" si="131"/>
        <v>361.02389400000004</v>
      </c>
      <c r="CZ71" s="158">
        <v>1790</v>
      </c>
      <c r="DA71" s="153">
        <v>71.8</v>
      </c>
      <c r="DB71" s="148">
        <v>64.3</v>
      </c>
      <c r="DC71" s="148">
        <f t="shared" si="70"/>
        <v>46.167399999999994</v>
      </c>
      <c r="DD71" s="134">
        <v>115</v>
      </c>
      <c r="DE71" s="152">
        <f t="shared" si="167"/>
        <v>2.4909351620407478</v>
      </c>
      <c r="DF71" s="148">
        <f t="shared" si="71"/>
        <v>5.0259999999999998</v>
      </c>
      <c r="DG71" s="148">
        <f t="shared" si="132"/>
        <v>377.70600000000007</v>
      </c>
      <c r="DH71" s="148">
        <f t="shared" si="133"/>
        <v>4.7093620000000005</v>
      </c>
      <c r="DI71" s="148">
        <f t="shared" si="134"/>
        <v>365.66862500000008</v>
      </c>
      <c r="DJ71" s="158">
        <v>1718</v>
      </c>
      <c r="DK71" s="153">
        <v>69.5</v>
      </c>
      <c r="DL71" s="148">
        <v>66.400000000000006</v>
      </c>
      <c r="DM71" s="148">
        <f t="shared" si="72"/>
        <v>46.148000000000003</v>
      </c>
      <c r="DN71" s="157">
        <v>115</v>
      </c>
      <c r="DO71" s="152">
        <f t="shared" si="73"/>
        <v>2.4919823177602494</v>
      </c>
      <c r="DP71" s="148">
        <f t="shared" si="74"/>
        <v>4.8649999999999993</v>
      </c>
      <c r="DQ71" s="148">
        <f t="shared" si="135"/>
        <v>372.84099999999995</v>
      </c>
      <c r="DR71" s="148">
        <f t="shared" si="136"/>
        <v>4.5585049999999994</v>
      </c>
      <c r="DS71" s="148">
        <f t="shared" si="137"/>
        <v>361.02389400000004</v>
      </c>
      <c r="DT71" s="158">
        <v>1790</v>
      </c>
      <c r="DU71" s="153">
        <v>76</v>
      </c>
      <c r="DV71" s="148">
        <v>66.099999999999994</v>
      </c>
      <c r="DW71" s="148">
        <f t="shared" si="75"/>
        <v>50.235999999999997</v>
      </c>
      <c r="DX71" s="157">
        <v>115</v>
      </c>
      <c r="DY71" s="152">
        <f t="shared" si="76"/>
        <v>2.2891949996018792</v>
      </c>
      <c r="DZ71" s="148">
        <f t="shared" si="77"/>
        <v>5.32</v>
      </c>
      <c r="EA71" s="148">
        <f t="shared" si="138"/>
        <v>389.97000000000008</v>
      </c>
      <c r="EB71" s="148">
        <f t="shared" si="139"/>
        <v>4.9848400000000002</v>
      </c>
      <c r="EC71" s="148">
        <f t="shared" si="140"/>
        <v>377.7783100000002</v>
      </c>
      <c r="ED71" s="158">
        <v>1715</v>
      </c>
      <c r="EE71" s="153">
        <v>80.099999999999994</v>
      </c>
      <c r="EF71" s="148">
        <v>65.900000000000006</v>
      </c>
      <c r="EG71" s="148">
        <f t="shared" si="78"/>
        <v>52.785899999999998</v>
      </c>
      <c r="EH71" s="157">
        <v>115</v>
      </c>
      <c r="EI71" s="152">
        <f t="shared" si="79"/>
        <v>2.1786120914865523</v>
      </c>
      <c r="EJ71" s="148">
        <f t="shared" si="80"/>
        <v>5.6069999999999993</v>
      </c>
      <c r="EK71" s="148">
        <f t="shared" si="141"/>
        <v>395.29000000000008</v>
      </c>
      <c r="EL71" s="148">
        <f t="shared" si="142"/>
        <v>5.2537589999999996</v>
      </c>
      <c r="EM71" s="148">
        <f t="shared" si="143"/>
        <v>382.78176650000006</v>
      </c>
      <c r="EN71" s="158">
        <v>1685</v>
      </c>
      <c r="EO71" s="153">
        <v>81</v>
      </c>
      <c r="EP71" s="146">
        <v>65.8</v>
      </c>
      <c r="EQ71" s="148">
        <f t="shared" si="81"/>
        <v>53.298000000000002</v>
      </c>
      <c r="ER71" s="157">
        <v>115</v>
      </c>
      <c r="ES71" s="152">
        <f t="shared" si="82"/>
        <v>2.1576794626440017</v>
      </c>
      <c r="ET71" s="148">
        <f t="shared" si="83"/>
        <v>5.67</v>
      </c>
      <c r="EU71" s="148">
        <f t="shared" si="144"/>
        <v>393.351</v>
      </c>
      <c r="EV71" s="148">
        <f t="shared" si="145"/>
        <v>5.3127900000000006</v>
      </c>
      <c r="EW71" s="148">
        <f t="shared" si="146"/>
        <v>380.93183800000008</v>
      </c>
      <c r="EX71" s="158">
        <v>1723</v>
      </c>
      <c r="EY71" s="153"/>
      <c r="EZ71" s="148"/>
      <c r="FA71" s="148">
        <f t="shared" si="84"/>
        <v>0</v>
      </c>
      <c r="FB71" s="157"/>
      <c r="FC71" s="152" t="e">
        <f t="shared" si="85"/>
        <v>#DIV/0!</v>
      </c>
      <c r="FD71" s="148">
        <f t="shared" si="86"/>
        <v>0</v>
      </c>
      <c r="FE71" s="148">
        <f t="shared" si="147"/>
        <v>0</v>
      </c>
      <c r="FF71" s="148">
        <f t="shared" si="148"/>
        <v>0</v>
      </c>
      <c r="FG71" s="148">
        <f t="shared" si="149"/>
        <v>0</v>
      </c>
      <c r="FH71" s="158"/>
      <c r="FI71" s="153"/>
      <c r="FJ71" s="148"/>
      <c r="FK71" s="148">
        <f t="shared" si="87"/>
        <v>0</v>
      </c>
      <c r="FL71" s="157">
        <v>120</v>
      </c>
      <c r="FM71" s="152" t="e">
        <f t="shared" si="88"/>
        <v>#DIV/0!</v>
      </c>
      <c r="FN71" s="148">
        <f t="shared" si="89"/>
        <v>0</v>
      </c>
      <c r="FO71" s="148">
        <f t="shared" si="150"/>
        <v>0</v>
      </c>
      <c r="FP71" s="148">
        <f t="shared" si="151"/>
        <v>0</v>
      </c>
      <c r="FQ71" s="148">
        <f t="shared" si="152"/>
        <v>0</v>
      </c>
      <c r="FR71" s="158"/>
      <c r="FS71" s="153"/>
      <c r="FT71" s="148"/>
      <c r="FU71" s="148">
        <f t="shared" si="90"/>
        <v>0</v>
      </c>
      <c r="FV71" s="157"/>
      <c r="FW71" s="152" t="e">
        <f t="shared" si="91"/>
        <v>#DIV/0!</v>
      </c>
      <c r="FX71" s="148">
        <f t="shared" si="92"/>
        <v>0</v>
      </c>
      <c r="FY71" s="148">
        <f t="shared" si="153"/>
        <v>0</v>
      </c>
      <c r="FZ71" s="148">
        <f t="shared" si="154"/>
        <v>0</v>
      </c>
      <c r="GA71" s="148">
        <f t="shared" si="155"/>
        <v>0</v>
      </c>
      <c r="GB71" s="158"/>
      <c r="GC71" s="153"/>
      <c r="GD71" s="148"/>
      <c r="GE71" s="148">
        <f t="shared" si="93"/>
        <v>0</v>
      </c>
      <c r="GF71" s="157"/>
      <c r="GG71" s="152" t="e">
        <f t="shared" si="94"/>
        <v>#DIV/0!</v>
      </c>
      <c r="GH71" s="148">
        <f t="shared" si="95"/>
        <v>0</v>
      </c>
      <c r="GI71" s="148">
        <f t="shared" si="156"/>
        <v>0</v>
      </c>
      <c r="GJ71" s="148">
        <f t="shared" si="157"/>
        <v>0</v>
      </c>
      <c r="GK71" s="148">
        <f t="shared" si="158"/>
        <v>0</v>
      </c>
      <c r="GL71" s="158"/>
      <c r="GM71" s="153"/>
      <c r="GN71" s="148"/>
      <c r="GO71" s="148">
        <f t="shared" si="96"/>
        <v>0</v>
      </c>
      <c r="GP71" s="157"/>
      <c r="GQ71" s="152" t="e">
        <f t="shared" si="97"/>
        <v>#DIV/0!</v>
      </c>
      <c r="GR71" s="148">
        <f t="shared" si="98"/>
        <v>0</v>
      </c>
      <c r="GS71" s="148">
        <f t="shared" si="159"/>
        <v>0</v>
      </c>
      <c r="GT71" s="148">
        <f t="shared" si="160"/>
        <v>0</v>
      </c>
      <c r="GU71" s="148">
        <f t="shared" si="161"/>
        <v>0</v>
      </c>
      <c r="GV71" s="158"/>
      <c r="GW71" s="153"/>
      <c r="GX71" s="148"/>
      <c r="GY71" s="148">
        <f t="shared" si="99"/>
        <v>0</v>
      </c>
      <c r="GZ71" s="157"/>
      <c r="HA71" s="152" t="e">
        <f t="shared" si="100"/>
        <v>#DIV/0!</v>
      </c>
      <c r="HB71" s="148">
        <f t="shared" si="101"/>
        <v>0</v>
      </c>
      <c r="HC71" s="148">
        <f t="shared" si="162"/>
        <v>0</v>
      </c>
      <c r="HD71" s="148">
        <f t="shared" si="163"/>
        <v>0</v>
      </c>
      <c r="HE71" s="148">
        <f t="shared" si="164"/>
        <v>0</v>
      </c>
      <c r="HF71" s="158"/>
      <c r="HG71" s="153"/>
      <c r="HH71" s="148"/>
      <c r="HI71" s="148"/>
      <c r="HJ71" s="157"/>
      <c r="HK71" s="152"/>
      <c r="HL71" s="148"/>
      <c r="HM71" s="148"/>
      <c r="HN71" s="148"/>
      <c r="HO71" s="148"/>
      <c r="HP71" s="158"/>
      <c r="HQ71" s="153"/>
      <c r="HR71" s="148"/>
      <c r="HS71" s="148"/>
      <c r="HT71" s="157"/>
      <c r="HU71" s="152"/>
      <c r="HV71" s="148"/>
      <c r="HW71" s="148"/>
      <c r="HX71" s="148"/>
      <c r="HY71" s="148"/>
      <c r="HZ71" s="158"/>
      <c r="IA71" s="153"/>
      <c r="IB71" s="148"/>
      <c r="IC71" s="148"/>
      <c r="ID71" s="157"/>
      <c r="IE71" s="152"/>
      <c r="IF71" s="148"/>
      <c r="IG71" s="148"/>
      <c r="IH71" s="148"/>
      <c r="II71" s="148"/>
      <c r="IJ71" s="158"/>
      <c r="IK71" s="153"/>
      <c r="IL71" s="148"/>
      <c r="IM71" s="148"/>
      <c r="IN71" s="157"/>
      <c r="IO71" s="152"/>
      <c r="IP71" s="148"/>
      <c r="IQ71" s="148"/>
      <c r="IR71" s="148"/>
      <c r="IS71" s="148"/>
      <c r="IT71" s="158"/>
      <c r="IU71" s="153"/>
      <c r="IV71" s="148"/>
      <c r="IW71" s="148"/>
      <c r="IX71" s="157"/>
      <c r="IY71" s="152"/>
      <c r="IZ71" s="148"/>
      <c r="JA71" s="148"/>
      <c r="JB71" s="148"/>
      <c r="JC71" s="148"/>
      <c r="JD71" s="158"/>
      <c r="JE71" s="153"/>
      <c r="JF71" s="148"/>
      <c r="JG71" s="148"/>
      <c r="JH71" s="157"/>
      <c r="JI71" s="152"/>
      <c r="JJ71" s="148"/>
      <c r="JK71" s="148"/>
      <c r="JL71" s="148"/>
      <c r="JM71" s="148"/>
      <c r="JN71" s="158"/>
      <c r="JO71" s="153"/>
      <c r="JP71" s="148"/>
      <c r="JQ71" s="148"/>
      <c r="JR71" s="157"/>
      <c r="JS71" s="152"/>
      <c r="JT71" s="148"/>
      <c r="JU71" s="148"/>
      <c r="JV71" s="148"/>
      <c r="JW71" s="148"/>
      <c r="JX71" s="158"/>
      <c r="JY71" s="153"/>
      <c r="JZ71" s="148"/>
      <c r="KA71" s="148"/>
      <c r="KB71" s="157"/>
      <c r="KC71" s="152"/>
      <c r="KD71" s="148"/>
      <c r="KE71" s="148"/>
      <c r="KF71" s="148"/>
      <c r="KG71" s="148"/>
      <c r="KH71" s="158"/>
      <c r="KI71" s="153"/>
      <c r="KJ71" s="148"/>
      <c r="KK71" s="148"/>
      <c r="KL71" s="157"/>
      <c r="KM71" s="152"/>
      <c r="KN71" s="148"/>
      <c r="KO71" s="148"/>
      <c r="KP71" s="148"/>
      <c r="KQ71" s="148"/>
      <c r="KR71" s="158"/>
      <c r="KS71" s="153"/>
      <c r="KT71" s="148"/>
      <c r="KU71" s="148"/>
      <c r="KV71" s="157"/>
      <c r="KW71" s="152"/>
      <c r="KX71" s="148"/>
      <c r="KY71" s="148"/>
      <c r="KZ71" s="148"/>
      <c r="LA71" s="148"/>
      <c r="LB71" s="158"/>
      <c r="LC71" s="153"/>
      <c r="LD71" s="148"/>
      <c r="LE71" s="148"/>
      <c r="LF71" s="157"/>
      <c r="LG71" s="152"/>
      <c r="LH71" s="148"/>
      <c r="LI71" s="148"/>
      <c r="LJ71" s="148"/>
      <c r="LK71" s="148"/>
      <c r="LL71" s="158"/>
      <c r="LM71" s="153"/>
      <c r="LN71" s="148"/>
      <c r="LO71" s="148"/>
      <c r="LP71" s="157"/>
      <c r="LQ71" s="152"/>
      <c r="LR71" s="148"/>
      <c r="LS71" s="148"/>
      <c r="LT71" s="148"/>
      <c r="LU71" s="148"/>
      <c r="LV71" s="158"/>
      <c r="LW71" s="153"/>
      <c r="LX71" s="148"/>
      <c r="LY71" s="148"/>
      <c r="LZ71" s="157"/>
      <c r="MA71" s="152"/>
      <c r="MB71" s="148"/>
      <c r="MC71" s="148"/>
      <c r="MD71" s="148"/>
      <c r="ME71" s="148"/>
      <c r="MF71" s="158"/>
      <c r="MG71" s="153"/>
      <c r="MH71" s="148"/>
      <c r="MI71" s="148"/>
      <c r="MJ71" s="157"/>
      <c r="MK71" s="152"/>
      <c r="ML71" s="148"/>
      <c r="MM71" s="148"/>
      <c r="MN71" s="148"/>
      <c r="MO71" s="148"/>
      <c r="MP71" s="158"/>
      <c r="MQ71" s="153"/>
      <c r="MR71" s="148"/>
      <c r="MS71" s="148"/>
      <c r="MT71" s="157"/>
      <c r="MU71" s="152"/>
      <c r="MV71" s="148"/>
      <c r="MW71" s="148"/>
      <c r="MX71" s="148"/>
      <c r="MY71" s="148"/>
      <c r="MZ71" s="158"/>
      <c r="NA71" s="153"/>
      <c r="NB71" s="148"/>
      <c r="NC71" s="148"/>
      <c r="ND71" s="157"/>
      <c r="NE71" s="152"/>
      <c r="NF71" s="148"/>
      <c r="NG71" s="148"/>
      <c r="NH71" s="148"/>
      <c r="NI71" s="148"/>
      <c r="NJ71" s="158"/>
      <c r="NK71" s="153"/>
      <c r="NL71" s="148"/>
      <c r="NM71" s="148"/>
      <c r="NN71" s="157"/>
      <c r="NO71" s="152"/>
      <c r="NP71" s="148"/>
      <c r="NQ71" s="148"/>
      <c r="NR71" s="148"/>
      <c r="NS71" s="148"/>
      <c r="NT71" s="158"/>
      <c r="NU71" s="153"/>
      <c r="NV71" s="148"/>
      <c r="NW71" s="148"/>
      <c r="NX71" s="157"/>
      <c r="NY71" s="152"/>
      <c r="NZ71" s="148"/>
      <c r="OA71" s="148"/>
      <c r="OB71" s="148"/>
      <c r="OC71" s="148"/>
      <c r="OD71" s="158"/>
      <c r="OE71" s="153"/>
      <c r="OF71" s="148"/>
      <c r="OG71" s="148"/>
      <c r="OH71" s="157"/>
      <c r="OI71" s="152"/>
      <c r="OJ71" s="148"/>
      <c r="OK71" s="148"/>
      <c r="OL71" s="148"/>
      <c r="OM71" s="148"/>
      <c r="ON71" s="158"/>
      <c r="OO71" s="153"/>
      <c r="OP71" s="148"/>
      <c r="OQ71" s="148"/>
      <c r="OR71" s="157"/>
      <c r="OS71" s="152"/>
      <c r="OT71" s="148"/>
      <c r="OU71" s="148"/>
      <c r="OV71" s="148"/>
      <c r="OW71" s="148"/>
      <c r="OX71" s="158"/>
      <c r="OY71" s="153"/>
      <c r="OZ71" s="148"/>
      <c r="PA71" s="148"/>
      <c r="PB71" s="157"/>
      <c r="PC71" s="152"/>
      <c r="PD71" s="148"/>
      <c r="PE71" s="148"/>
      <c r="PF71" s="148"/>
      <c r="PG71" s="148"/>
      <c r="PH71" s="158"/>
      <c r="PI71" s="153"/>
      <c r="PJ71" s="148"/>
      <c r="PK71" s="148"/>
      <c r="PL71" s="157"/>
      <c r="PM71" s="152"/>
      <c r="PN71" s="148"/>
      <c r="PO71" s="148"/>
      <c r="PP71" s="148"/>
      <c r="PQ71" s="148"/>
      <c r="PR71" s="158"/>
      <c r="PS71" s="153"/>
      <c r="PT71" s="148"/>
      <c r="PU71" s="148"/>
      <c r="PV71" s="157"/>
      <c r="PW71" s="152"/>
      <c r="PX71" s="148"/>
      <c r="PY71" s="148"/>
      <c r="PZ71" s="148"/>
      <c r="QA71" s="148"/>
      <c r="QB71" s="158"/>
      <c r="QC71" s="153"/>
      <c r="QD71" s="148"/>
      <c r="QE71" s="148"/>
      <c r="QF71" s="157"/>
      <c r="QG71" s="152"/>
      <c r="QH71" s="148"/>
      <c r="QI71" s="148"/>
      <c r="QJ71" s="148"/>
      <c r="QK71" s="148"/>
      <c r="QL71" s="158"/>
      <c r="QM71" s="153"/>
      <c r="QN71" s="148"/>
      <c r="QO71" s="148"/>
      <c r="QP71" s="157"/>
      <c r="QQ71" s="152"/>
      <c r="QR71" s="148"/>
      <c r="QS71" s="148"/>
      <c r="QT71" s="148"/>
      <c r="QU71" s="148"/>
      <c r="QV71" s="158"/>
      <c r="QW71" s="153"/>
    </row>
    <row r="72" spans="1:465" s="138" customFormat="1" x14ac:dyDescent="0.25">
      <c r="A72" s="141"/>
      <c r="B72" s="139">
        <f t="shared" ref="B72:B89" si="168">B71+1</f>
        <v>83</v>
      </c>
      <c r="C72" s="139">
        <v>0.1</v>
      </c>
      <c r="D72" s="139">
        <f t="shared" ref="D72:D89" si="169">D71+C72</f>
        <v>6.3999999999999932</v>
      </c>
      <c r="E72" s="154">
        <v>77.599999999999994</v>
      </c>
      <c r="F72" s="151">
        <v>66.7</v>
      </c>
      <c r="G72" s="151">
        <f t="shared" si="39"/>
        <v>51.7592</v>
      </c>
      <c r="H72" s="155">
        <v>125</v>
      </c>
      <c r="I72" s="150">
        <f t="shared" si="40"/>
        <v>2.4150295986027603</v>
      </c>
      <c r="J72" s="151">
        <f t="shared" si="44"/>
        <v>5.4319999999999995</v>
      </c>
      <c r="K72" s="151">
        <f t="shared" si="102"/>
        <v>391.40499999999992</v>
      </c>
      <c r="L72" s="151">
        <f t="shared" si="103"/>
        <v>5.084352</v>
      </c>
      <c r="M72" s="151">
        <f t="shared" si="104"/>
        <v>378.66662399999996</v>
      </c>
      <c r="N72" s="156">
        <v>2004</v>
      </c>
      <c r="O72" s="154">
        <v>77.599999999999994</v>
      </c>
      <c r="P72" s="151">
        <v>66.7</v>
      </c>
      <c r="Q72" s="151">
        <f t="shared" si="166"/>
        <v>51.7592</v>
      </c>
      <c r="R72" s="155">
        <v>125</v>
      </c>
      <c r="S72" s="150">
        <f t="shared" si="42"/>
        <v>2.4150295986027603</v>
      </c>
      <c r="T72" s="151">
        <f t="shared" si="45"/>
        <v>5.4319999999999995</v>
      </c>
      <c r="U72" s="151">
        <f t="shared" si="105"/>
        <v>391.40499999999992</v>
      </c>
      <c r="V72" s="151">
        <f t="shared" si="106"/>
        <v>5.084352</v>
      </c>
      <c r="W72" s="151">
        <f t="shared" si="107"/>
        <v>378.66662399999996</v>
      </c>
      <c r="X72" s="156">
        <v>2004</v>
      </c>
      <c r="Y72" s="154">
        <v>75.2</v>
      </c>
      <c r="Z72" s="151">
        <v>68.2</v>
      </c>
      <c r="AA72" s="151">
        <f t="shared" si="46"/>
        <v>51.2864</v>
      </c>
      <c r="AB72" s="155">
        <v>125</v>
      </c>
      <c r="AC72" s="150">
        <f t="shared" si="47"/>
        <v>2.4372933175266738</v>
      </c>
      <c r="AD72" s="151">
        <f t="shared" si="48"/>
        <v>5.2640000000000002</v>
      </c>
      <c r="AE72" s="151">
        <f t="shared" si="108"/>
        <v>386.33000000000004</v>
      </c>
      <c r="AF72" s="151">
        <f t="shared" si="109"/>
        <v>4.9271040000000008</v>
      </c>
      <c r="AG72" s="151">
        <f t="shared" si="110"/>
        <v>373.80351400000006</v>
      </c>
      <c r="AH72" s="156">
        <v>2049</v>
      </c>
      <c r="AI72" s="154">
        <v>75.900000000000006</v>
      </c>
      <c r="AJ72" s="151">
        <v>65.7</v>
      </c>
      <c r="AK72" s="151">
        <f t="shared" si="49"/>
        <v>49.866300000000003</v>
      </c>
      <c r="AL72" s="155">
        <v>125</v>
      </c>
      <c r="AM72" s="150">
        <f t="shared" si="50"/>
        <v>2.5067029236177536</v>
      </c>
      <c r="AN72" s="151">
        <f t="shared" si="51"/>
        <v>5.3129999999999997</v>
      </c>
      <c r="AO72" s="151">
        <f t="shared" si="111"/>
        <v>389.24199999999996</v>
      </c>
      <c r="AP72" s="151">
        <f t="shared" si="112"/>
        <v>4.9729679999999998</v>
      </c>
      <c r="AQ72" s="151">
        <f t="shared" si="113"/>
        <v>376.86093199999993</v>
      </c>
      <c r="AR72" s="156">
        <v>1997</v>
      </c>
      <c r="AS72" s="154">
        <v>76.3</v>
      </c>
      <c r="AT72" s="151">
        <v>64.5</v>
      </c>
      <c r="AU72" s="151">
        <f t="shared" si="52"/>
        <v>49.213500000000003</v>
      </c>
      <c r="AV72" s="155">
        <v>125</v>
      </c>
      <c r="AW72" s="150">
        <f t="shared" si="53"/>
        <v>2.5399534680524649</v>
      </c>
      <c r="AX72" s="151">
        <f t="shared" si="54"/>
        <v>5.3410000000000002</v>
      </c>
      <c r="AY72" s="151">
        <f t="shared" si="114"/>
        <v>389.291</v>
      </c>
      <c r="AZ72" s="151">
        <f t="shared" si="115"/>
        <v>4.9991760000000003</v>
      </c>
      <c r="BA72" s="151">
        <f t="shared" si="116"/>
        <v>376.88710499999991</v>
      </c>
      <c r="BB72" s="156">
        <v>1997</v>
      </c>
      <c r="BC72" s="154">
        <v>74</v>
      </c>
      <c r="BD72" s="151">
        <v>64.899997711181641</v>
      </c>
      <c r="BE72" s="151">
        <f t="shared" si="55"/>
        <v>48.025998306274417</v>
      </c>
      <c r="BF72" s="155">
        <v>125</v>
      </c>
      <c r="BG72" s="150">
        <f t="shared" si="56"/>
        <v>2.6027569318360055</v>
      </c>
      <c r="BH72" s="151">
        <f t="shared" si="57"/>
        <v>5.18</v>
      </c>
      <c r="BI72" s="151">
        <f t="shared" si="117"/>
        <v>386.57500000000005</v>
      </c>
      <c r="BJ72" s="151">
        <f t="shared" si="118"/>
        <v>4.8484800000000003</v>
      </c>
      <c r="BK72" s="151">
        <f t="shared" si="119"/>
        <v>374.42492499999997</v>
      </c>
      <c r="BL72" s="156">
        <v>1969.9999690055847</v>
      </c>
      <c r="BM72" s="154">
        <v>70</v>
      </c>
      <c r="BN72" s="151">
        <v>66.3</v>
      </c>
      <c r="BO72" s="151">
        <f t="shared" si="58"/>
        <v>46.41</v>
      </c>
      <c r="BP72" s="155">
        <v>125</v>
      </c>
      <c r="BQ72" s="150">
        <f t="shared" si="59"/>
        <v>2.693385046326223</v>
      </c>
      <c r="BR72" s="151">
        <f t="shared" si="60"/>
        <v>4.8999999999999995</v>
      </c>
      <c r="BS72" s="151">
        <f t="shared" si="120"/>
        <v>378.49000000000007</v>
      </c>
      <c r="BT72" s="151">
        <f t="shared" si="121"/>
        <v>4.5863999999999994</v>
      </c>
      <c r="BU72" s="151">
        <f t="shared" si="122"/>
        <v>366.42150999999996</v>
      </c>
      <c r="BV72" s="156">
        <v>1922.5</v>
      </c>
      <c r="BW72" s="154">
        <v>71.3</v>
      </c>
      <c r="BX72" s="151">
        <v>64.2</v>
      </c>
      <c r="BY72" s="151">
        <f t="shared" si="61"/>
        <v>45.7746</v>
      </c>
      <c r="BZ72" s="155">
        <v>125</v>
      </c>
      <c r="CA72" s="150">
        <f t="shared" si="62"/>
        <v>2.7307720875769532</v>
      </c>
      <c r="CB72" s="151">
        <f t="shared" si="63"/>
        <v>4.9909999999999997</v>
      </c>
      <c r="CC72" s="151">
        <f t="shared" si="123"/>
        <v>381.54899999999998</v>
      </c>
      <c r="CD72" s="151">
        <f t="shared" si="124"/>
        <v>4.671576</v>
      </c>
      <c r="CE72" s="151">
        <f t="shared" si="125"/>
        <v>369.56285100000008</v>
      </c>
      <c r="CF72" s="156">
        <v>1971.5</v>
      </c>
      <c r="CG72" s="154">
        <v>79.2</v>
      </c>
      <c r="CH72" s="151">
        <f t="shared" si="165"/>
        <v>63.049999999999883</v>
      </c>
      <c r="CI72" s="151">
        <f t="shared" si="64"/>
        <v>49.935599999999909</v>
      </c>
      <c r="CJ72" s="155">
        <v>125</v>
      </c>
      <c r="CK72" s="150">
        <f t="shared" si="65"/>
        <v>2.5032241527086936</v>
      </c>
      <c r="CL72" s="151">
        <f t="shared" si="66"/>
        <v>5.5440000000000005</v>
      </c>
      <c r="CM72" s="151">
        <f t="shared" si="126"/>
        <v>401.69499999999994</v>
      </c>
      <c r="CN72" s="151">
        <f t="shared" si="127"/>
        <v>5.1891840000000009</v>
      </c>
      <c r="CO72" s="151">
        <f t="shared" si="128"/>
        <v>388.93670900000018</v>
      </c>
      <c r="CP72" s="156">
        <v>2010</v>
      </c>
      <c r="CQ72" s="154">
        <v>68.5</v>
      </c>
      <c r="CR72" s="151">
        <v>66.5</v>
      </c>
      <c r="CS72" s="151">
        <f t="shared" si="67"/>
        <v>45.552500000000002</v>
      </c>
      <c r="CT72" s="155">
        <v>115</v>
      </c>
      <c r="CU72" s="150">
        <f t="shared" si="68"/>
        <v>2.524559574117776</v>
      </c>
      <c r="CV72" s="151">
        <f t="shared" si="69"/>
        <v>4.7949999999999999</v>
      </c>
      <c r="CW72" s="151">
        <f t="shared" si="129"/>
        <v>377.63599999999997</v>
      </c>
      <c r="CX72" s="151">
        <f t="shared" si="130"/>
        <v>4.4881200000000003</v>
      </c>
      <c r="CY72" s="151">
        <f t="shared" si="131"/>
        <v>365.51201400000002</v>
      </c>
      <c r="CZ72" s="156">
        <v>1791</v>
      </c>
      <c r="DA72" s="154">
        <v>70.8</v>
      </c>
      <c r="DB72" s="151">
        <v>64.3</v>
      </c>
      <c r="DC72" s="151">
        <f t="shared" si="70"/>
        <v>45.524399999999993</v>
      </c>
      <c r="DD72" s="138">
        <v>115</v>
      </c>
      <c r="DE72" s="150">
        <f t="shared" si="167"/>
        <v>2.5261178620695719</v>
      </c>
      <c r="DF72" s="151">
        <f t="shared" si="71"/>
        <v>4.9559999999999995</v>
      </c>
      <c r="DG72" s="151">
        <f t="shared" si="132"/>
        <v>382.66200000000009</v>
      </c>
      <c r="DH72" s="151">
        <f t="shared" si="133"/>
        <v>4.6388159999999994</v>
      </c>
      <c r="DI72" s="151">
        <f t="shared" si="134"/>
        <v>370.3074410000001</v>
      </c>
      <c r="DJ72" s="156">
        <v>1718</v>
      </c>
      <c r="DK72" s="154">
        <v>68.5</v>
      </c>
      <c r="DL72" s="141">
        <v>66.5</v>
      </c>
      <c r="DM72" s="151">
        <f t="shared" si="72"/>
        <v>45.552500000000002</v>
      </c>
      <c r="DN72" s="155">
        <v>115</v>
      </c>
      <c r="DO72" s="150">
        <f t="shared" si="73"/>
        <v>2.524559574117776</v>
      </c>
      <c r="DP72" s="151">
        <f t="shared" si="74"/>
        <v>4.7949999999999999</v>
      </c>
      <c r="DQ72" s="151">
        <f t="shared" si="135"/>
        <v>377.63599999999997</v>
      </c>
      <c r="DR72" s="151">
        <f t="shared" si="136"/>
        <v>4.4881200000000003</v>
      </c>
      <c r="DS72" s="151">
        <f t="shared" si="137"/>
        <v>365.51201400000002</v>
      </c>
      <c r="DT72" s="156">
        <v>1791</v>
      </c>
      <c r="DU72" s="154">
        <v>75</v>
      </c>
      <c r="DV72" s="151">
        <v>66.099999999999994</v>
      </c>
      <c r="DW72" s="151">
        <f t="shared" si="75"/>
        <v>49.574999999999996</v>
      </c>
      <c r="DX72" s="155">
        <v>115</v>
      </c>
      <c r="DY72" s="150">
        <f t="shared" si="76"/>
        <v>2.3197175995965709</v>
      </c>
      <c r="DZ72" s="151">
        <f t="shared" si="77"/>
        <v>5.25</v>
      </c>
      <c r="EA72" s="151">
        <f t="shared" si="138"/>
        <v>395.22000000000008</v>
      </c>
      <c r="EB72" s="151">
        <f t="shared" si="139"/>
        <v>4.9140000000000006</v>
      </c>
      <c r="EC72" s="151">
        <f t="shared" si="140"/>
        <v>382.69231000000019</v>
      </c>
      <c r="ED72" s="156">
        <v>1715</v>
      </c>
      <c r="EE72" s="154">
        <v>79.599999999999994</v>
      </c>
      <c r="EF72" s="151">
        <v>66</v>
      </c>
      <c r="EG72" s="151">
        <f t="shared" si="78"/>
        <v>52.535999999999994</v>
      </c>
      <c r="EH72" s="155">
        <v>115</v>
      </c>
      <c r="EI72" s="150">
        <f t="shared" si="79"/>
        <v>2.1889751789249279</v>
      </c>
      <c r="EJ72" s="151">
        <f t="shared" si="80"/>
        <v>5.5719999999999992</v>
      </c>
      <c r="EK72" s="151">
        <f t="shared" si="141"/>
        <v>400.86200000000008</v>
      </c>
      <c r="EL72" s="151">
        <f t="shared" si="142"/>
        <v>5.2153919999999996</v>
      </c>
      <c r="EM72" s="151">
        <f t="shared" si="143"/>
        <v>387.99715850000007</v>
      </c>
      <c r="EN72" s="156">
        <v>1690</v>
      </c>
      <c r="EO72" s="154">
        <v>80.599999999999994</v>
      </c>
      <c r="EP72" s="141">
        <v>65.900000000000006</v>
      </c>
      <c r="EQ72" s="151">
        <f t="shared" si="81"/>
        <v>53.115400000000001</v>
      </c>
      <c r="ER72" s="155">
        <v>115</v>
      </c>
      <c r="ES72" s="150">
        <f t="shared" si="82"/>
        <v>2.1650971281398617</v>
      </c>
      <c r="ET72" s="151">
        <f t="shared" si="83"/>
        <v>5.6419999999999995</v>
      </c>
      <c r="EU72" s="151">
        <f t="shared" si="144"/>
        <v>398.99299999999999</v>
      </c>
      <c r="EV72" s="151">
        <f t="shared" si="145"/>
        <v>5.2809119999999998</v>
      </c>
      <c r="EW72" s="151">
        <f t="shared" si="146"/>
        <v>386.21275000000009</v>
      </c>
      <c r="EX72" s="156">
        <v>1724</v>
      </c>
      <c r="EY72" s="154"/>
      <c r="EZ72" s="151"/>
      <c r="FA72" s="151">
        <f t="shared" si="84"/>
        <v>0</v>
      </c>
      <c r="FB72" s="155"/>
      <c r="FC72" s="150" t="e">
        <f t="shared" si="85"/>
        <v>#DIV/0!</v>
      </c>
      <c r="FD72" s="151">
        <f t="shared" si="86"/>
        <v>0</v>
      </c>
      <c r="FE72" s="151">
        <f t="shared" si="147"/>
        <v>0</v>
      </c>
      <c r="FF72" s="151">
        <f t="shared" si="148"/>
        <v>0</v>
      </c>
      <c r="FG72" s="151">
        <f t="shared" si="149"/>
        <v>0</v>
      </c>
      <c r="FH72" s="156"/>
      <c r="FI72" s="154"/>
      <c r="FJ72" s="151"/>
      <c r="FK72" s="151">
        <f t="shared" si="87"/>
        <v>0</v>
      </c>
      <c r="FL72" s="155">
        <v>120</v>
      </c>
      <c r="FM72" s="150" t="e">
        <f t="shared" si="88"/>
        <v>#DIV/0!</v>
      </c>
      <c r="FN72" s="151">
        <f t="shared" si="89"/>
        <v>0</v>
      </c>
      <c r="FO72" s="151">
        <f t="shared" si="150"/>
        <v>0</v>
      </c>
      <c r="FP72" s="151">
        <f t="shared" si="151"/>
        <v>0</v>
      </c>
      <c r="FQ72" s="151">
        <f t="shared" si="152"/>
        <v>0</v>
      </c>
      <c r="FR72" s="156"/>
      <c r="FS72" s="154"/>
      <c r="FT72" s="151"/>
      <c r="FU72" s="151">
        <f t="shared" si="90"/>
        <v>0</v>
      </c>
      <c r="FV72" s="155"/>
      <c r="FW72" s="150" t="e">
        <f t="shared" si="91"/>
        <v>#DIV/0!</v>
      </c>
      <c r="FX72" s="151">
        <f t="shared" si="92"/>
        <v>0</v>
      </c>
      <c r="FY72" s="151">
        <f t="shared" si="153"/>
        <v>0</v>
      </c>
      <c r="FZ72" s="151">
        <f t="shared" si="154"/>
        <v>0</v>
      </c>
      <c r="GA72" s="151">
        <f t="shared" si="155"/>
        <v>0</v>
      </c>
      <c r="GB72" s="156"/>
      <c r="GC72" s="154"/>
      <c r="GD72" s="151"/>
      <c r="GE72" s="151">
        <f t="shared" si="93"/>
        <v>0</v>
      </c>
      <c r="GF72" s="155"/>
      <c r="GG72" s="150" t="e">
        <f t="shared" si="94"/>
        <v>#DIV/0!</v>
      </c>
      <c r="GH72" s="151">
        <f t="shared" si="95"/>
        <v>0</v>
      </c>
      <c r="GI72" s="151">
        <f t="shared" si="156"/>
        <v>0</v>
      </c>
      <c r="GJ72" s="151">
        <f t="shared" si="157"/>
        <v>0</v>
      </c>
      <c r="GK72" s="151">
        <f t="shared" si="158"/>
        <v>0</v>
      </c>
      <c r="GL72" s="156"/>
      <c r="GM72" s="154"/>
      <c r="GN72" s="151"/>
      <c r="GO72" s="151">
        <f t="shared" si="96"/>
        <v>0</v>
      </c>
      <c r="GP72" s="155"/>
      <c r="GQ72" s="150" t="e">
        <f t="shared" si="97"/>
        <v>#DIV/0!</v>
      </c>
      <c r="GR72" s="151">
        <f t="shared" si="98"/>
        <v>0</v>
      </c>
      <c r="GS72" s="151">
        <f t="shared" si="159"/>
        <v>0</v>
      </c>
      <c r="GT72" s="151">
        <f t="shared" si="160"/>
        <v>0</v>
      </c>
      <c r="GU72" s="151">
        <f t="shared" si="161"/>
        <v>0</v>
      </c>
      <c r="GV72" s="156"/>
      <c r="GW72" s="154"/>
      <c r="GX72" s="151"/>
      <c r="GY72" s="151">
        <f t="shared" si="99"/>
        <v>0</v>
      </c>
      <c r="GZ72" s="155"/>
      <c r="HA72" s="150" t="e">
        <f t="shared" si="100"/>
        <v>#DIV/0!</v>
      </c>
      <c r="HB72" s="151">
        <f t="shared" si="101"/>
        <v>0</v>
      </c>
      <c r="HC72" s="151">
        <f t="shared" si="162"/>
        <v>0</v>
      </c>
      <c r="HD72" s="151">
        <f t="shared" si="163"/>
        <v>0</v>
      </c>
      <c r="HE72" s="151">
        <f t="shared" si="164"/>
        <v>0</v>
      </c>
      <c r="HF72" s="156"/>
      <c r="HG72" s="154"/>
      <c r="HH72" s="151"/>
      <c r="HI72" s="151"/>
      <c r="HJ72" s="155"/>
      <c r="HK72" s="150"/>
      <c r="HL72" s="151"/>
      <c r="HM72" s="151"/>
      <c r="HN72" s="151"/>
      <c r="HO72" s="151"/>
      <c r="HP72" s="156"/>
      <c r="HQ72" s="154"/>
      <c r="HR72" s="151"/>
      <c r="HS72" s="151"/>
      <c r="HT72" s="155"/>
      <c r="HU72" s="150"/>
      <c r="HV72" s="151"/>
      <c r="HW72" s="151"/>
      <c r="HX72" s="151"/>
      <c r="HY72" s="151"/>
      <c r="HZ72" s="156"/>
      <c r="IA72" s="154"/>
      <c r="IB72" s="151"/>
      <c r="IC72" s="151"/>
      <c r="ID72" s="155"/>
      <c r="IE72" s="150"/>
      <c r="IF72" s="151"/>
      <c r="IG72" s="151"/>
      <c r="IH72" s="151"/>
      <c r="II72" s="151"/>
      <c r="IJ72" s="156"/>
      <c r="IK72" s="154"/>
      <c r="IL72" s="151"/>
      <c r="IM72" s="151"/>
      <c r="IN72" s="155"/>
      <c r="IO72" s="150"/>
      <c r="IP72" s="151"/>
      <c r="IQ72" s="151"/>
      <c r="IR72" s="151"/>
      <c r="IS72" s="151"/>
      <c r="IT72" s="156"/>
      <c r="IU72" s="154"/>
      <c r="IV72" s="151"/>
      <c r="IW72" s="151"/>
      <c r="IX72" s="155"/>
      <c r="IY72" s="150"/>
      <c r="IZ72" s="151"/>
      <c r="JA72" s="151"/>
      <c r="JB72" s="151"/>
      <c r="JC72" s="151"/>
      <c r="JD72" s="156"/>
      <c r="JE72" s="154"/>
      <c r="JF72" s="151"/>
      <c r="JG72" s="151"/>
      <c r="JH72" s="155"/>
      <c r="JI72" s="150"/>
      <c r="JJ72" s="151"/>
      <c r="JK72" s="151"/>
      <c r="JL72" s="151"/>
      <c r="JM72" s="151"/>
      <c r="JN72" s="156"/>
      <c r="JO72" s="154"/>
      <c r="JP72" s="151"/>
      <c r="JQ72" s="151"/>
      <c r="JR72" s="155"/>
      <c r="JS72" s="150"/>
      <c r="JT72" s="151"/>
      <c r="JU72" s="151"/>
      <c r="JV72" s="151"/>
      <c r="JW72" s="151"/>
      <c r="JX72" s="156"/>
      <c r="JY72" s="154"/>
      <c r="JZ72" s="151"/>
      <c r="KA72" s="151"/>
      <c r="KB72" s="155"/>
      <c r="KC72" s="150"/>
      <c r="KD72" s="151"/>
      <c r="KE72" s="151"/>
      <c r="KF72" s="151"/>
      <c r="KG72" s="151"/>
      <c r="KH72" s="156"/>
      <c r="KI72" s="154"/>
      <c r="KJ72" s="151"/>
      <c r="KK72" s="151"/>
      <c r="KL72" s="155"/>
      <c r="KM72" s="150"/>
      <c r="KN72" s="151"/>
      <c r="KO72" s="151"/>
      <c r="KP72" s="151"/>
      <c r="KQ72" s="151"/>
      <c r="KR72" s="156"/>
      <c r="KS72" s="154"/>
      <c r="KT72" s="151"/>
      <c r="KU72" s="151"/>
      <c r="KV72" s="155"/>
      <c r="KW72" s="150"/>
      <c r="KX72" s="151"/>
      <c r="KY72" s="151"/>
      <c r="KZ72" s="151"/>
      <c r="LA72" s="151"/>
      <c r="LB72" s="156"/>
      <c r="LC72" s="154"/>
      <c r="LD72" s="151"/>
      <c r="LE72" s="151"/>
      <c r="LF72" s="155"/>
      <c r="LG72" s="150"/>
      <c r="LH72" s="151"/>
      <c r="LI72" s="151"/>
      <c r="LJ72" s="151"/>
      <c r="LK72" s="151"/>
      <c r="LL72" s="156"/>
      <c r="LM72" s="154"/>
      <c r="LN72" s="151"/>
      <c r="LO72" s="151"/>
      <c r="LP72" s="155"/>
      <c r="LQ72" s="150"/>
      <c r="LR72" s="151"/>
      <c r="LS72" s="151"/>
      <c r="LT72" s="151"/>
      <c r="LU72" s="151"/>
      <c r="LV72" s="156"/>
      <c r="LW72" s="154"/>
      <c r="LX72" s="151"/>
      <c r="LY72" s="151"/>
      <c r="LZ72" s="155"/>
      <c r="MA72" s="150"/>
      <c r="MB72" s="151"/>
      <c r="MC72" s="151"/>
      <c r="MD72" s="151"/>
      <c r="ME72" s="151"/>
      <c r="MF72" s="156"/>
      <c r="MG72" s="154"/>
      <c r="MH72" s="151"/>
      <c r="MI72" s="151"/>
      <c r="MJ72" s="155"/>
      <c r="MK72" s="150"/>
      <c r="ML72" s="151"/>
      <c r="MM72" s="151"/>
      <c r="MN72" s="151"/>
      <c r="MO72" s="151"/>
      <c r="MP72" s="156"/>
      <c r="MQ72" s="154"/>
      <c r="MR72" s="151"/>
      <c r="MS72" s="151"/>
      <c r="MT72" s="155"/>
      <c r="MU72" s="150"/>
      <c r="MV72" s="151"/>
      <c r="MW72" s="151"/>
      <c r="MX72" s="151"/>
      <c r="MY72" s="151"/>
      <c r="MZ72" s="156"/>
      <c r="NA72" s="154"/>
      <c r="NB72" s="151"/>
      <c r="NC72" s="151"/>
      <c r="ND72" s="155"/>
      <c r="NE72" s="150"/>
      <c r="NF72" s="151"/>
      <c r="NG72" s="151"/>
      <c r="NH72" s="151"/>
      <c r="NI72" s="151"/>
      <c r="NJ72" s="156"/>
      <c r="NK72" s="154"/>
      <c r="NL72" s="151"/>
      <c r="NM72" s="151"/>
      <c r="NN72" s="155"/>
      <c r="NO72" s="150"/>
      <c r="NP72" s="151"/>
      <c r="NQ72" s="151"/>
      <c r="NR72" s="151"/>
      <c r="NS72" s="151"/>
      <c r="NT72" s="156"/>
      <c r="NU72" s="154"/>
      <c r="NV72" s="151"/>
      <c r="NW72" s="151"/>
      <c r="NX72" s="155"/>
      <c r="NY72" s="150"/>
      <c r="NZ72" s="151"/>
      <c r="OA72" s="151"/>
      <c r="OB72" s="151"/>
      <c r="OC72" s="151"/>
      <c r="OD72" s="156"/>
      <c r="OE72" s="154"/>
      <c r="OF72" s="151"/>
      <c r="OG72" s="151"/>
      <c r="OH72" s="155"/>
      <c r="OI72" s="150"/>
      <c r="OJ72" s="151"/>
      <c r="OK72" s="151"/>
      <c r="OL72" s="151"/>
      <c r="OM72" s="151"/>
      <c r="ON72" s="156"/>
      <c r="OO72" s="154"/>
      <c r="OP72" s="151"/>
      <c r="OQ72" s="151"/>
      <c r="OR72" s="155"/>
      <c r="OS72" s="150"/>
      <c r="OT72" s="151"/>
      <c r="OU72" s="151"/>
      <c r="OV72" s="151"/>
      <c r="OW72" s="151"/>
      <c r="OX72" s="156"/>
      <c r="OY72" s="154"/>
      <c r="OZ72" s="151"/>
      <c r="PA72" s="151"/>
      <c r="PB72" s="155"/>
      <c r="PC72" s="150"/>
      <c r="PD72" s="151"/>
      <c r="PE72" s="151"/>
      <c r="PF72" s="151"/>
      <c r="PG72" s="151"/>
      <c r="PH72" s="156"/>
      <c r="PI72" s="154"/>
      <c r="PJ72" s="151"/>
      <c r="PK72" s="151"/>
      <c r="PL72" s="155"/>
      <c r="PM72" s="150"/>
      <c r="PN72" s="151"/>
      <c r="PO72" s="151"/>
      <c r="PP72" s="151"/>
      <c r="PQ72" s="151"/>
      <c r="PR72" s="156"/>
      <c r="PS72" s="154"/>
      <c r="PT72" s="151"/>
      <c r="PU72" s="151"/>
      <c r="PV72" s="155"/>
      <c r="PW72" s="150"/>
      <c r="PX72" s="151"/>
      <c r="PY72" s="151"/>
      <c r="PZ72" s="151"/>
      <c r="QA72" s="151"/>
      <c r="QB72" s="156"/>
      <c r="QC72" s="154"/>
      <c r="QD72" s="151"/>
      <c r="QE72" s="151"/>
      <c r="QF72" s="155"/>
      <c r="QG72" s="150"/>
      <c r="QH72" s="151"/>
      <c r="QI72" s="151"/>
      <c r="QJ72" s="151"/>
      <c r="QK72" s="151"/>
      <c r="QL72" s="156"/>
      <c r="QM72" s="154"/>
      <c r="QN72" s="151"/>
      <c r="QO72" s="151"/>
      <c r="QP72" s="155"/>
      <c r="QQ72" s="150"/>
      <c r="QR72" s="151"/>
      <c r="QS72" s="151"/>
      <c r="QT72" s="151"/>
      <c r="QU72" s="151"/>
      <c r="QV72" s="156"/>
      <c r="QW72" s="154"/>
    </row>
    <row r="73" spans="1:465" s="134" customFormat="1" x14ac:dyDescent="0.25">
      <c r="A73" s="146"/>
      <c r="B73" s="144">
        <f t="shared" si="168"/>
        <v>84</v>
      </c>
      <c r="C73" s="144">
        <v>0.1</v>
      </c>
      <c r="D73" s="144">
        <f t="shared" si="169"/>
        <v>6.4999999999999929</v>
      </c>
      <c r="E73" s="153">
        <v>76.8</v>
      </c>
      <c r="F73" s="148">
        <v>66.8</v>
      </c>
      <c r="G73" s="148">
        <f>(E73/100)*F73</f>
        <v>51.302399999999999</v>
      </c>
      <c r="H73" s="157">
        <v>125</v>
      </c>
      <c r="I73" s="152">
        <f t="shared" ref="I73:I89" si="170">IFERROR(H73/G73," ")</f>
        <v>2.4365331836327346</v>
      </c>
      <c r="J73" s="148">
        <f t="shared" si="44"/>
        <v>5.3760000000000003</v>
      </c>
      <c r="K73" s="148">
        <f t="shared" si="102"/>
        <v>396.78099999999989</v>
      </c>
      <c r="L73" s="148">
        <f t="shared" si="103"/>
        <v>5.0265600000000008</v>
      </c>
      <c r="M73" s="148">
        <f t="shared" si="104"/>
        <v>383.69318399999997</v>
      </c>
      <c r="N73" s="158">
        <v>2006</v>
      </c>
      <c r="O73" s="153">
        <v>76.8</v>
      </c>
      <c r="P73" s="148">
        <v>66.8</v>
      </c>
      <c r="Q73" s="148">
        <f>(O73/100)*P73</f>
        <v>51.302399999999999</v>
      </c>
      <c r="R73" s="157">
        <v>125</v>
      </c>
      <c r="S73" s="152">
        <f t="shared" ref="S73:S89" si="171">IFERROR(R73/Q73," ")</f>
        <v>2.4365331836327346</v>
      </c>
      <c r="T73" s="148">
        <f t="shared" si="45"/>
        <v>5.3760000000000003</v>
      </c>
      <c r="U73" s="148">
        <f t="shared" si="105"/>
        <v>396.78099999999989</v>
      </c>
      <c r="V73" s="148">
        <f t="shared" si="106"/>
        <v>5.0265600000000008</v>
      </c>
      <c r="W73" s="148">
        <f t="shared" si="107"/>
        <v>383.69318399999997</v>
      </c>
      <c r="X73" s="158">
        <v>2006</v>
      </c>
      <c r="Y73" s="153">
        <v>74.3</v>
      </c>
      <c r="Z73" s="148">
        <v>68.3</v>
      </c>
      <c r="AA73" s="148">
        <f t="shared" si="46"/>
        <v>50.746899999999997</v>
      </c>
      <c r="AB73" s="157">
        <v>125</v>
      </c>
      <c r="AC73" s="152">
        <f t="shared" si="47"/>
        <v>2.4632046489539263</v>
      </c>
      <c r="AD73" s="148">
        <f t="shared" si="48"/>
        <v>5.2009999999999996</v>
      </c>
      <c r="AE73" s="148">
        <f t="shared" si="108"/>
        <v>391.53100000000006</v>
      </c>
      <c r="AF73" s="148">
        <f t="shared" si="109"/>
        <v>4.8629350000000002</v>
      </c>
      <c r="AG73" s="148">
        <f t="shared" si="110"/>
        <v>378.66644900000006</v>
      </c>
      <c r="AH73" s="158">
        <v>2050</v>
      </c>
      <c r="AI73" s="153">
        <v>75.400000000000006</v>
      </c>
      <c r="AJ73" s="148">
        <v>65.8</v>
      </c>
      <c r="AK73" s="148">
        <f t="shared" si="49"/>
        <v>49.613199999999999</v>
      </c>
      <c r="AL73" s="157">
        <v>125</v>
      </c>
      <c r="AM73" s="152">
        <f t="shared" si="50"/>
        <v>2.5194907806793352</v>
      </c>
      <c r="AN73" s="148">
        <f t="shared" si="51"/>
        <v>5.2780000000000005</v>
      </c>
      <c r="AO73" s="148">
        <f t="shared" si="111"/>
        <v>394.52</v>
      </c>
      <c r="AP73" s="148">
        <f t="shared" si="112"/>
        <v>4.9349300000000005</v>
      </c>
      <c r="AQ73" s="148">
        <f t="shared" si="113"/>
        <v>381.79586199999994</v>
      </c>
      <c r="AR73" s="158">
        <v>1997</v>
      </c>
      <c r="AS73" s="153">
        <v>75.8</v>
      </c>
      <c r="AT73" s="148">
        <v>64.5</v>
      </c>
      <c r="AU73" s="148">
        <f t="shared" si="52"/>
        <v>48.890999999999998</v>
      </c>
      <c r="AV73" s="157">
        <v>125</v>
      </c>
      <c r="AW73" s="152">
        <f t="shared" si="53"/>
        <v>2.5567077785277457</v>
      </c>
      <c r="AX73" s="148">
        <f t="shared" si="54"/>
        <v>5.306</v>
      </c>
      <c r="AY73" s="148">
        <f t="shared" si="114"/>
        <v>394.59699999999998</v>
      </c>
      <c r="AZ73" s="148">
        <f t="shared" si="115"/>
        <v>4.9611100000000006</v>
      </c>
      <c r="BA73" s="148">
        <f t="shared" si="116"/>
        <v>381.84821499999993</v>
      </c>
      <c r="BB73" s="158">
        <v>1997</v>
      </c>
      <c r="BC73" s="153">
        <v>74</v>
      </c>
      <c r="BD73" s="148">
        <v>64.899997711181641</v>
      </c>
      <c r="BE73" s="148">
        <f t="shared" si="55"/>
        <v>48.025998306274417</v>
      </c>
      <c r="BF73" s="157">
        <v>125</v>
      </c>
      <c r="BG73" s="152">
        <f t="shared" si="56"/>
        <v>2.6027569318360055</v>
      </c>
      <c r="BH73" s="148">
        <f t="shared" si="57"/>
        <v>5.18</v>
      </c>
      <c r="BI73" s="148">
        <f t="shared" si="117"/>
        <v>391.75500000000005</v>
      </c>
      <c r="BJ73" s="148">
        <f t="shared" si="118"/>
        <v>4.8433000000000002</v>
      </c>
      <c r="BK73" s="148">
        <f t="shared" si="119"/>
        <v>379.26822499999997</v>
      </c>
      <c r="BL73" s="158">
        <v>1969.9999690055847</v>
      </c>
      <c r="BM73" s="153">
        <v>69</v>
      </c>
      <c r="BN73" s="148">
        <v>66.3</v>
      </c>
      <c r="BO73" s="148">
        <f t="shared" si="58"/>
        <v>45.746999999999993</v>
      </c>
      <c r="BP73" s="157">
        <v>125</v>
      </c>
      <c r="BQ73" s="152">
        <f t="shared" si="59"/>
        <v>2.7324196122150091</v>
      </c>
      <c r="BR73" s="148">
        <f t="shared" si="60"/>
        <v>4.83</v>
      </c>
      <c r="BS73" s="148">
        <f t="shared" si="120"/>
        <v>383.32000000000005</v>
      </c>
      <c r="BT73" s="148">
        <f t="shared" si="121"/>
        <v>4.5160499999999999</v>
      </c>
      <c r="BU73" s="148">
        <f t="shared" si="122"/>
        <v>370.93755999999996</v>
      </c>
      <c r="BV73" s="158">
        <v>1923</v>
      </c>
      <c r="BW73" s="153">
        <v>70.599999999999994</v>
      </c>
      <c r="BX73" s="148">
        <v>64.2</v>
      </c>
      <c r="BY73" s="148">
        <f t="shared" si="61"/>
        <v>45.325200000000002</v>
      </c>
      <c r="BZ73" s="157">
        <v>125</v>
      </c>
      <c r="CA73" s="152">
        <f t="shared" si="62"/>
        <v>2.75784773150477</v>
      </c>
      <c r="CB73" s="148">
        <f t="shared" si="63"/>
        <v>4.9420000000000002</v>
      </c>
      <c r="CC73" s="148">
        <f t="shared" si="123"/>
        <v>386.49099999999999</v>
      </c>
      <c r="CD73" s="148">
        <f t="shared" si="124"/>
        <v>4.6207700000000003</v>
      </c>
      <c r="CE73" s="148">
        <f t="shared" si="125"/>
        <v>374.18362100000007</v>
      </c>
      <c r="CF73" s="158">
        <v>1972</v>
      </c>
      <c r="CG73" s="153">
        <v>78.5</v>
      </c>
      <c r="CH73" s="148">
        <f t="shared" si="165"/>
        <v>63.099999999999881</v>
      </c>
      <c r="CI73" s="148">
        <f t="shared" si="64"/>
        <v>49.533499999999911</v>
      </c>
      <c r="CJ73" s="157">
        <v>125</v>
      </c>
      <c r="CK73" s="152">
        <f t="shared" si="65"/>
        <v>2.5235446717877843</v>
      </c>
      <c r="CL73" s="148">
        <f t="shared" si="66"/>
        <v>5.4950000000000001</v>
      </c>
      <c r="CM73" s="148">
        <f t="shared" si="126"/>
        <v>407.18999999999994</v>
      </c>
      <c r="CN73" s="148">
        <f t="shared" si="127"/>
        <v>5.1378250000000003</v>
      </c>
      <c r="CO73" s="148">
        <f t="shared" si="128"/>
        <v>394.0745340000002</v>
      </c>
      <c r="CP73" s="158">
        <v>2010</v>
      </c>
      <c r="CQ73" s="153">
        <v>67.5</v>
      </c>
      <c r="CR73" s="148">
        <v>66.5</v>
      </c>
      <c r="CS73" s="148">
        <f t="shared" si="67"/>
        <v>44.887500000000003</v>
      </c>
      <c r="CT73" s="157">
        <v>115</v>
      </c>
      <c r="CU73" s="152">
        <f t="shared" si="68"/>
        <v>2.5619604566972987</v>
      </c>
      <c r="CV73" s="148">
        <f t="shared" si="69"/>
        <v>4.7250000000000005</v>
      </c>
      <c r="CW73" s="148">
        <f t="shared" si="129"/>
        <v>382.36099999999999</v>
      </c>
      <c r="CX73" s="148">
        <f t="shared" si="130"/>
        <v>4.4178750000000004</v>
      </c>
      <c r="CY73" s="148">
        <f t="shared" si="131"/>
        <v>369.929889</v>
      </c>
      <c r="CZ73" s="158">
        <v>1792</v>
      </c>
      <c r="DA73" s="153">
        <v>69.8</v>
      </c>
      <c r="DB73" s="148">
        <v>64.3</v>
      </c>
      <c r="DC73" s="148">
        <f t="shared" si="70"/>
        <v>44.881399999999992</v>
      </c>
      <c r="DD73" s="134">
        <v>115</v>
      </c>
      <c r="DE73" s="152">
        <f t="shared" ref="DE73:DE84" si="172">DN73/DC73</f>
        <v>2.5623086623857549</v>
      </c>
      <c r="DF73" s="148">
        <f t="shared" si="71"/>
        <v>4.8859999999999992</v>
      </c>
      <c r="DG73" s="148">
        <f t="shared" si="132"/>
        <v>387.54800000000012</v>
      </c>
      <c r="DH73" s="148">
        <f t="shared" si="133"/>
        <v>4.5684099999999992</v>
      </c>
      <c r="DI73" s="148">
        <f t="shared" si="134"/>
        <v>374.87585100000007</v>
      </c>
      <c r="DJ73" s="158">
        <v>1719</v>
      </c>
      <c r="DK73" s="153">
        <v>67.5</v>
      </c>
      <c r="DL73" s="148">
        <v>66.5</v>
      </c>
      <c r="DM73" s="148">
        <f t="shared" si="72"/>
        <v>44.887500000000003</v>
      </c>
      <c r="DN73" s="157">
        <v>115</v>
      </c>
      <c r="DO73" s="152">
        <f t="shared" si="73"/>
        <v>2.5619604566972987</v>
      </c>
      <c r="DP73" s="148">
        <f t="shared" si="74"/>
        <v>4.7250000000000005</v>
      </c>
      <c r="DQ73" s="148">
        <f t="shared" si="135"/>
        <v>382.36099999999999</v>
      </c>
      <c r="DR73" s="148">
        <f t="shared" si="136"/>
        <v>4.4178750000000004</v>
      </c>
      <c r="DS73" s="148">
        <f t="shared" si="137"/>
        <v>369.929889</v>
      </c>
      <c r="DT73" s="158">
        <v>1792</v>
      </c>
      <c r="DU73" s="153">
        <v>74</v>
      </c>
      <c r="DV73" s="148">
        <v>66.2</v>
      </c>
      <c r="DW73" s="148">
        <f t="shared" si="75"/>
        <v>48.988</v>
      </c>
      <c r="DX73" s="157">
        <v>115</v>
      </c>
      <c r="DY73" s="152">
        <f t="shared" si="76"/>
        <v>2.3475136768188127</v>
      </c>
      <c r="DZ73" s="148">
        <f t="shared" si="77"/>
        <v>5.18</v>
      </c>
      <c r="EA73" s="148">
        <f t="shared" si="138"/>
        <v>400.40000000000009</v>
      </c>
      <c r="EB73" s="148">
        <f t="shared" si="139"/>
        <v>4.8433000000000002</v>
      </c>
      <c r="EC73" s="148">
        <f t="shared" si="140"/>
        <v>387.53561000000019</v>
      </c>
      <c r="ED73" s="158">
        <v>1715</v>
      </c>
      <c r="EE73" s="153">
        <v>79.400000000000006</v>
      </c>
      <c r="EF73" s="148">
        <v>66</v>
      </c>
      <c r="EG73" s="148">
        <f t="shared" si="78"/>
        <v>52.404000000000003</v>
      </c>
      <c r="EH73" s="157">
        <v>115</v>
      </c>
      <c r="EI73" s="152">
        <f t="shared" si="79"/>
        <v>2.19448897030761</v>
      </c>
      <c r="EJ73" s="148">
        <f t="shared" si="80"/>
        <v>5.5579999999999998</v>
      </c>
      <c r="EK73" s="148">
        <f t="shared" si="141"/>
        <v>406.42000000000007</v>
      </c>
      <c r="EL73" s="148">
        <f t="shared" si="142"/>
        <v>5.1967300000000005</v>
      </c>
      <c r="EM73" s="148">
        <f t="shared" si="143"/>
        <v>393.19388850000007</v>
      </c>
      <c r="EN73" s="158">
        <v>1690</v>
      </c>
      <c r="EO73" s="153">
        <v>80.3</v>
      </c>
      <c r="EP73" s="146">
        <v>66</v>
      </c>
      <c r="EQ73" s="148">
        <f t="shared" si="81"/>
        <v>52.997999999999998</v>
      </c>
      <c r="ER73" s="157">
        <v>115</v>
      </c>
      <c r="ES73" s="152">
        <f t="shared" si="82"/>
        <v>2.1698932035171139</v>
      </c>
      <c r="ET73" s="148">
        <f t="shared" si="83"/>
        <v>5.6209999999999996</v>
      </c>
      <c r="EU73" s="148">
        <f t="shared" si="144"/>
        <v>404.61399999999998</v>
      </c>
      <c r="EV73" s="148">
        <f t="shared" si="145"/>
        <v>5.2556349999999998</v>
      </c>
      <c r="EW73" s="148">
        <f t="shared" si="146"/>
        <v>391.46838500000007</v>
      </c>
      <c r="EX73" s="158">
        <v>1724</v>
      </c>
      <c r="EY73" s="153"/>
      <c r="EZ73" s="148"/>
      <c r="FA73" s="148">
        <f t="shared" si="84"/>
        <v>0</v>
      </c>
      <c r="FB73" s="157"/>
      <c r="FC73" s="152" t="e">
        <f t="shared" si="85"/>
        <v>#DIV/0!</v>
      </c>
      <c r="FD73" s="148">
        <f t="shared" si="86"/>
        <v>0</v>
      </c>
      <c r="FE73" s="148">
        <f t="shared" si="147"/>
        <v>0</v>
      </c>
      <c r="FF73" s="148">
        <f t="shared" si="148"/>
        <v>0</v>
      </c>
      <c r="FG73" s="148">
        <f t="shared" si="149"/>
        <v>0</v>
      </c>
      <c r="FH73" s="158"/>
      <c r="FI73" s="153"/>
      <c r="FJ73" s="148"/>
      <c r="FK73" s="148">
        <f t="shared" si="87"/>
        <v>0</v>
      </c>
      <c r="FL73" s="157">
        <v>120</v>
      </c>
      <c r="FM73" s="152" t="e">
        <f t="shared" si="88"/>
        <v>#DIV/0!</v>
      </c>
      <c r="FN73" s="148">
        <f t="shared" si="89"/>
        <v>0</v>
      </c>
      <c r="FO73" s="148">
        <f t="shared" si="150"/>
        <v>0</v>
      </c>
      <c r="FP73" s="148">
        <f t="shared" si="151"/>
        <v>0</v>
      </c>
      <c r="FQ73" s="148">
        <f t="shared" si="152"/>
        <v>0</v>
      </c>
      <c r="FR73" s="158"/>
      <c r="FS73" s="153"/>
      <c r="FT73" s="148"/>
      <c r="FU73" s="148">
        <f t="shared" si="90"/>
        <v>0</v>
      </c>
      <c r="FV73" s="157"/>
      <c r="FW73" s="152" t="e">
        <f t="shared" si="91"/>
        <v>#DIV/0!</v>
      </c>
      <c r="FX73" s="148">
        <f t="shared" si="92"/>
        <v>0</v>
      </c>
      <c r="FY73" s="148">
        <f t="shared" si="153"/>
        <v>0</v>
      </c>
      <c r="FZ73" s="148">
        <f t="shared" si="154"/>
        <v>0</v>
      </c>
      <c r="GA73" s="148">
        <f t="shared" si="155"/>
        <v>0</v>
      </c>
      <c r="GB73" s="158"/>
      <c r="GC73" s="153"/>
      <c r="GD73" s="148"/>
      <c r="GE73" s="148">
        <f t="shared" si="93"/>
        <v>0</v>
      </c>
      <c r="GF73" s="157"/>
      <c r="GG73" s="152" t="e">
        <f t="shared" si="94"/>
        <v>#DIV/0!</v>
      </c>
      <c r="GH73" s="148">
        <f t="shared" si="95"/>
        <v>0</v>
      </c>
      <c r="GI73" s="148">
        <f t="shared" si="156"/>
        <v>0</v>
      </c>
      <c r="GJ73" s="148">
        <f t="shared" si="157"/>
        <v>0</v>
      </c>
      <c r="GK73" s="148">
        <f t="shared" si="158"/>
        <v>0</v>
      </c>
      <c r="GL73" s="158"/>
      <c r="GM73" s="153"/>
      <c r="GN73" s="148"/>
      <c r="GO73" s="148">
        <f t="shared" si="96"/>
        <v>0</v>
      </c>
      <c r="GP73" s="157"/>
      <c r="GQ73" s="152" t="e">
        <f t="shared" si="97"/>
        <v>#DIV/0!</v>
      </c>
      <c r="GR73" s="148">
        <f t="shared" si="98"/>
        <v>0</v>
      </c>
      <c r="GS73" s="148">
        <f t="shared" si="159"/>
        <v>0</v>
      </c>
      <c r="GT73" s="148">
        <f t="shared" si="160"/>
        <v>0</v>
      </c>
      <c r="GU73" s="148">
        <f t="shared" si="161"/>
        <v>0</v>
      </c>
      <c r="GV73" s="158"/>
      <c r="GW73" s="153"/>
      <c r="GX73" s="148"/>
      <c r="GY73" s="148">
        <f t="shared" si="99"/>
        <v>0</v>
      </c>
      <c r="GZ73" s="157"/>
      <c r="HA73" s="152" t="e">
        <f t="shared" si="100"/>
        <v>#DIV/0!</v>
      </c>
      <c r="HB73" s="148">
        <f t="shared" si="101"/>
        <v>0</v>
      </c>
      <c r="HC73" s="148">
        <f t="shared" si="162"/>
        <v>0</v>
      </c>
      <c r="HD73" s="148">
        <f t="shared" si="163"/>
        <v>0</v>
      </c>
      <c r="HE73" s="148">
        <f t="shared" si="164"/>
        <v>0</v>
      </c>
      <c r="HF73" s="158"/>
      <c r="HG73" s="153"/>
      <c r="HH73" s="148"/>
      <c r="HI73" s="148"/>
      <c r="HJ73" s="157"/>
      <c r="HK73" s="152"/>
      <c r="HL73" s="148"/>
      <c r="HM73" s="148"/>
      <c r="HN73" s="148"/>
      <c r="HO73" s="148"/>
      <c r="HP73" s="158"/>
      <c r="HQ73" s="153"/>
      <c r="HR73" s="148"/>
      <c r="HS73" s="148"/>
      <c r="HT73" s="157"/>
      <c r="HU73" s="152"/>
      <c r="HV73" s="148"/>
      <c r="HW73" s="148"/>
      <c r="HX73" s="148"/>
      <c r="HY73" s="148"/>
      <c r="HZ73" s="158"/>
      <c r="IA73" s="153"/>
      <c r="IB73" s="148"/>
      <c r="IC73" s="148"/>
      <c r="ID73" s="157"/>
      <c r="IE73" s="152"/>
      <c r="IF73" s="148"/>
      <c r="IG73" s="148"/>
      <c r="IH73" s="148"/>
      <c r="II73" s="148"/>
      <c r="IJ73" s="158"/>
      <c r="IK73" s="153"/>
      <c r="IL73" s="148"/>
      <c r="IM73" s="148"/>
      <c r="IN73" s="157"/>
      <c r="IO73" s="152"/>
      <c r="IP73" s="148"/>
      <c r="IQ73" s="148"/>
      <c r="IR73" s="148"/>
      <c r="IS73" s="148"/>
      <c r="IT73" s="158"/>
      <c r="IU73" s="153"/>
      <c r="IV73" s="148"/>
      <c r="IW73" s="148"/>
      <c r="IX73" s="157"/>
      <c r="IY73" s="152"/>
      <c r="IZ73" s="148"/>
      <c r="JA73" s="148"/>
      <c r="JB73" s="148"/>
      <c r="JC73" s="148"/>
      <c r="JD73" s="158"/>
      <c r="JE73" s="153"/>
      <c r="JF73" s="148"/>
      <c r="JG73" s="148"/>
      <c r="JH73" s="157"/>
      <c r="JI73" s="152"/>
      <c r="JJ73" s="148"/>
      <c r="JK73" s="148"/>
      <c r="JL73" s="148"/>
      <c r="JM73" s="148"/>
      <c r="JN73" s="158"/>
      <c r="JO73" s="153"/>
      <c r="JP73" s="148"/>
      <c r="JQ73" s="148"/>
      <c r="JR73" s="157"/>
      <c r="JS73" s="152"/>
      <c r="JT73" s="148"/>
      <c r="JU73" s="148"/>
      <c r="JV73" s="148"/>
      <c r="JW73" s="148"/>
      <c r="JX73" s="158"/>
      <c r="JY73" s="153"/>
      <c r="JZ73" s="148"/>
      <c r="KA73" s="148"/>
      <c r="KB73" s="157"/>
      <c r="KC73" s="152"/>
      <c r="KD73" s="148"/>
      <c r="KE73" s="148"/>
      <c r="KF73" s="148"/>
      <c r="KG73" s="148"/>
      <c r="KH73" s="158"/>
      <c r="KI73" s="153"/>
      <c r="KJ73" s="148"/>
      <c r="KK73" s="148"/>
      <c r="KL73" s="157"/>
      <c r="KM73" s="152"/>
      <c r="KN73" s="148"/>
      <c r="KO73" s="148"/>
      <c r="KP73" s="148"/>
      <c r="KQ73" s="148"/>
      <c r="KR73" s="158"/>
      <c r="KS73" s="153"/>
      <c r="KT73" s="148"/>
      <c r="KU73" s="148"/>
      <c r="KV73" s="157"/>
      <c r="KW73" s="152"/>
      <c r="KX73" s="148"/>
      <c r="KY73" s="148"/>
      <c r="KZ73" s="148"/>
      <c r="LA73" s="148"/>
      <c r="LB73" s="158"/>
      <c r="LC73" s="153"/>
      <c r="LD73" s="148"/>
      <c r="LE73" s="148"/>
      <c r="LF73" s="157"/>
      <c r="LG73" s="152"/>
      <c r="LH73" s="148"/>
      <c r="LI73" s="148"/>
      <c r="LJ73" s="148"/>
      <c r="LK73" s="148"/>
      <c r="LL73" s="158"/>
      <c r="LM73" s="153"/>
      <c r="LN73" s="148"/>
      <c r="LO73" s="148"/>
      <c r="LP73" s="157"/>
      <c r="LQ73" s="152"/>
      <c r="LR73" s="148"/>
      <c r="LS73" s="148"/>
      <c r="LT73" s="148"/>
      <c r="LU73" s="148"/>
      <c r="LV73" s="158"/>
      <c r="LW73" s="153"/>
      <c r="LX73" s="148"/>
      <c r="LY73" s="148"/>
      <c r="LZ73" s="157"/>
      <c r="MA73" s="152"/>
      <c r="MB73" s="148"/>
      <c r="MC73" s="148"/>
      <c r="MD73" s="148"/>
      <c r="ME73" s="148"/>
      <c r="MF73" s="158"/>
      <c r="MG73" s="153"/>
      <c r="MH73" s="148"/>
      <c r="MI73" s="148"/>
      <c r="MJ73" s="157"/>
      <c r="MK73" s="152"/>
      <c r="ML73" s="148"/>
      <c r="MM73" s="148"/>
      <c r="MN73" s="148"/>
      <c r="MO73" s="148"/>
      <c r="MP73" s="158"/>
      <c r="MQ73" s="153"/>
      <c r="MR73" s="148"/>
      <c r="MS73" s="148"/>
      <c r="MT73" s="157"/>
      <c r="MU73" s="152"/>
      <c r="MV73" s="148"/>
      <c r="MW73" s="148"/>
      <c r="MX73" s="148"/>
      <c r="MY73" s="148"/>
      <c r="MZ73" s="158"/>
      <c r="NA73" s="153"/>
      <c r="NB73" s="148"/>
      <c r="NC73" s="148"/>
      <c r="ND73" s="157"/>
      <c r="NE73" s="152"/>
      <c r="NF73" s="148"/>
      <c r="NG73" s="148"/>
      <c r="NH73" s="148"/>
      <c r="NI73" s="148"/>
      <c r="NJ73" s="158"/>
      <c r="NK73" s="153"/>
      <c r="NL73" s="148"/>
      <c r="NM73" s="148"/>
      <c r="NN73" s="157"/>
      <c r="NO73" s="152"/>
      <c r="NP73" s="148"/>
      <c r="NQ73" s="148"/>
      <c r="NR73" s="148"/>
      <c r="NS73" s="148"/>
      <c r="NT73" s="158"/>
      <c r="NU73" s="153"/>
      <c r="NV73" s="148"/>
      <c r="NW73" s="148"/>
      <c r="NX73" s="157"/>
      <c r="NY73" s="152"/>
      <c r="NZ73" s="148"/>
      <c r="OA73" s="148"/>
      <c r="OB73" s="148"/>
      <c r="OC73" s="148"/>
      <c r="OD73" s="158"/>
      <c r="OE73" s="153"/>
      <c r="OF73" s="148"/>
      <c r="OG73" s="148"/>
      <c r="OH73" s="157"/>
      <c r="OI73" s="152"/>
      <c r="OJ73" s="148"/>
      <c r="OK73" s="148"/>
      <c r="OL73" s="148"/>
      <c r="OM73" s="148"/>
      <c r="ON73" s="158"/>
      <c r="OO73" s="153"/>
      <c r="OP73" s="148"/>
      <c r="OQ73" s="148"/>
      <c r="OR73" s="157"/>
      <c r="OS73" s="152"/>
      <c r="OT73" s="148"/>
      <c r="OU73" s="148"/>
      <c r="OV73" s="148"/>
      <c r="OW73" s="148"/>
      <c r="OX73" s="158"/>
      <c r="OY73" s="153"/>
      <c r="OZ73" s="148"/>
      <c r="PA73" s="148"/>
      <c r="PB73" s="157"/>
      <c r="PC73" s="152"/>
      <c r="PD73" s="148"/>
      <c r="PE73" s="148"/>
      <c r="PF73" s="148"/>
      <c r="PG73" s="148"/>
      <c r="PH73" s="158"/>
      <c r="PI73" s="153"/>
      <c r="PJ73" s="148"/>
      <c r="PK73" s="148"/>
      <c r="PL73" s="157"/>
      <c r="PM73" s="152"/>
      <c r="PN73" s="148"/>
      <c r="PO73" s="148"/>
      <c r="PP73" s="148"/>
      <c r="PQ73" s="148"/>
      <c r="PR73" s="158"/>
      <c r="PS73" s="153"/>
      <c r="PT73" s="148"/>
      <c r="PU73" s="148"/>
      <c r="PV73" s="157"/>
      <c r="PW73" s="152"/>
      <c r="PX73" s="148"/>
      <c r="PY73" s="148"/>
      <c r="PZ73" s="148"/>
      <c r="QA73" s="148"/>
      <c r="QB73" s="158"/>
      <c r="QC73" s="153"/>
      <c r="QD73" s="148"/>
      <c r="QE73" s="148"/>
      <c r="QF73" s="157"/>
      <c r="QG73" s="152"/>
      <c r="QH73" s="148"/>
      <c r="QI73" s="148"/>
      <c r="QJ73" s="148"/>
      <c r="QK73" s="148"/>
      <c r="QL73" s="158"/>
      <c r="QM73" s="153"/>
      <c r="QN73" s="148"/>
      <c r="QO73" s="148"/>
      <c r="QP73" s="157"/>
      <c r="QQ73" s="152"/>
      <c r="QR73" s="148"/>
      <c r="QS73" s="148"/>
      <c r="QT73" s="148"/>
      <c r="QU73" s="148"/>
      <c r="QV73" s="158"/>
      <c r="QW73" s="153"/>
    </row>
    <row r="74" spans="1:465" s="138" customFormat="1" x14ac:dyDescent="0.25">
      <c r="A74" s="141"/>
      <c r="B74" s="139">
        <f t="shared" si="168"/>
        <v>85</v>
      </c>
      <c r="C74" s="139">
        <v>0.1</v>
      </c>
      <c r="D74" s="139">
        <f t="shared" si="169"/>
        <v>6.5999999999999925</v>
      </c>
      <c r="E74" s="154">
        <v>76</v>
      </c>
      <c r="F74" s="151">
        <v>66.8</v>
      </c>
      <c r="G74" s="151">
        <f>(E74/100)*F74</f>
        <v>50.768000000000001</v>
      </c>
      <c r="H74" s="155">
        <v>125</v>
      </c>
      <c r="I74" s="150">
        <f t="shared" si="170"/>
        <v>2.4621809013551843</v>
      </c>
      <c r="J74" s="151">
        <f t="shared" ref="J74:J89" si="173">(E74/100)*7</f>
        <v>5.32</v>
      </c>
      <c r="K74" s="151">
        <f t="shared" si="102"/>
        <v>402.10099999999989</v>
      </c>
      <c r="L74" s="151">
        <f t="shared" si="103"/>
        <v>4.9688800000000004</v>
      </c>
      <c r="M74" s="151">
        <f t="shared" si="104"/>
        <v>388.66206399999999</v>
      </c>
      <c r="N74" s="156">
        <v>2007</v>
      </c>
      <c r="O74" s="154">
        <v>76</v>
      </c>
      <c r="P74" s="151">
        <v>66.8</v>
      </c>
      <c r="Q74" s="151">
        <f>(O74/100)*P74</f>
        <v>50.768000000000001</v>
      </c>
      <c r="R74" s="155">
        <v>125</v>
      </c>
      <c r="S74" s="150">
        <f t="shared" si="171"/>
        <v>2.4621809013551843</v>
      </c>
      <c r="T74" s="151">
        <f t="shared" ref="T74:T89" si="174">(O74/100)*7</f>
        <v>5.32</v>
      </c>
      <c r="U74" s="151">
        <f t="shared" si="105"/>
        <v>402.10099999999989</v>
      </c>
      <c r="V74" s="151">
        <f t="shared" si="106"/>
        <v>4.9688800000000004</v>
      </c>
      <c r="W74" s="151">
        <f t="shared" si="107"/>
        <v>388.66206399999999</v>
      </c>
      <c r="X74" s="156">
        <v>2007</v>
      </c>
      <c r="Y74" s="154">
        <v>73.3</v>
      </c>
      <c r="Z74" s="151">
        <v>68.3</v>
      </c>
      <c r="AA74" s="151">
        <f t="shared" ref="AA74:AA89" si="175">(Y74/100)*Z74</f>
        <v>50.063899999999997</v>
      </c>
      <c r="AB74" s="155">
        <v>125</v>
      </c>
      <c r="AC74" s="150">
        <f t="shared" ref="AC74:AC89" si="176">AB74/AA74</f>
        <v>2.4968090779983183</v>
      </c>
      <c r="AD74" s="151">
        <f t="shared" ref="AD74:AD89" si="177">(Y74/100)*7</f>
        <v>5.1310000000000002</v>
      </c>
      <c r="AE74" s="151">
        <f t="shared" si="108"/>
        <v>396.66200000000003</v>
      </c>
      <c r="AF74" s="151">
        <f t="shared" si="109"/>
        <v>4.7923540000000004</v>
      </c>
      <c r="AG74" s="151">
        <f t="shared" si="110"/>
        <v>383.45880300000005</v>
      </c>
      <c r="AH74" s="156">
        <v>2051</v>
      </c>
      <c r="AI74" s="154">
        <v>74.900000000000006</v>
      </c>
      <c r="AJ74" s="151">
        <v>65.8</v>
      </c>
      <c r="AK74" s="151">
        <f t="shared" ref="AK74:AK89" si="178">(AI74/100)*AJ74</f>
        <v>49.284200000000006</v>
      </c>
      <c r="AL74" s="155">
        <v>125</v>
      </c>
      <c r="AM74" s="150">
        <f t="shared" ref="AM74:AM89" si="179">AL74/AK74</f>
        <v>2.5363098112579689</v>
      </c>
      <c r="AN74" s="151">
        <f t="shared" ref="AN74:AN89" si="180">(AI74/100)*7</f>
        <v>5.2430000000000003</v>
      </c>
      <c r="AO74" s="151">
        <f t="shared" si="111"/>
        <v>399.76299999999998</v>
      </c>
      <c r="AP74" s="151">
        <f t="shared" si="112"/>
        <v>4.8969620000000003</v>
      </c>
      <c r="AQ74" s="151">
        <f t="shared" si="113"/>
        <v>386.69282399999992</v>
      </c>
      <c r="AR74" s="156">
        <v>1998</v>
      </c>
      <c r="AS74" s="154">
        <v>75.3</v>
      </c>
      <c r="AT74" s="151">
        <v>64.5</v>
      </c>
      <c r="AU74" s="151">
        <f t="shared" ref="AU74:AU89" si="181">(AS74/100)*AT74</f>
        <v>48.5685</v>
      </c>
      <c r="AV74" s="155">
        <v>125</v>
      </c>
      <c r="AW74" s="150">
        <f t="shared" ref="AW74:AW89" si="182">AV74/AU74</f>
        <v>2.5736845898061502</v>
      </c>
      <c r="AX74" s="151">
        <f t="shared" ref="AX74:AX89" si="183">(AS74/100)*7</f>
        <v>5.2709999999999999</v>
      </c>
      <c r="AY74" s="151">
        <f t="shared" si="114"/>
        <v>399.86799999999999</v>
      </c>
      <c r="AZ74" s="151">
        <f t="shared" si="115"/>
        <v>4.923114</v>
      </c>
      <c r="BA74" s="151">
        <f t="shared" si="116"/>
        <v>386.77132899999992</v>
      </c>
      <c r="BB74" s="156">
        <v>1998</v>
      </c>
      <c r="BC74" s="154">
        <v>74</v>
      </c>
      <c r="BD74" s="151">
        <v>64.899997711181641</v>
      </c>
      <c r="BE74" s="151">
        <f t="shared" ref="BE74:BE89" si="184">(BC74/100)*BD74</f>
        <v>48.025998306274417</v>
      </c>
      <c r="BF74" s="155">
        <v>125</v>
      </c>
      <c r="BG74" s="150">
        <f t="shared" ref="BG74:BG89" si="185">BF74/BE74</f>
        <v>2.6027569318360055</v>
      </c>
      <c r="BH74" s="151">
        <f t="shared" ref="BH74:BH89" si="186">(BC74/100)*7</f>
        <v>5.18</v>
      </c>
      <c r="BI74" s="151">
        <f t="shared" si="117"/>
        <v>396.93500000000006</v>
      </c>
      <c r="BJ74" s="151">
        <f t="shared" si="118"/>
        <v>4.83812</v>
      </c>
      <c r="BK74" s="151">
        <f t="shared" si="119"/>
        <v>384.10634499999998</v>
      </c>
      <c r="BL74" s="156">
        <v>1969.9999690055847</v>
      </c>
      <c r="BM74" s="154">
        <v>68</v>
      </c>
      <c r="BN74" s="151">
        <v>66.400000000000006</v>
      </c>
      <c r="BO74" s="151">
        <f t="shared" ref="BO74:BO89" si="187">(BM74/100)*BN74</f>
        <v>45.152000000000008</v>
      </c>
      <c r="BP74" s="155">
        <v>125</v>
      </c>
      <c r="BQ74" s="150">
        <f t="shared" ref="BQ74:BQ89" si="188">BP74/BO74</f>
        <v>2.7684266477675403</v>
      </c>
      <c r="BR74" s="151">
        <f t="shared" ref="BR74:BR89" si="189">(BM74/100)*7</f>
        <v>4.7600000000000007</v>
      </c>
      <c r="BS74" s="151">
        <f t="shared" si="120"/>
        <v>388.08000000000004</v>
      </c>
      <c r="BT74" s="151">
        <f t="shared" si="121"/>
        <v>4.4458400000000005</v>
      </c>
      <c r="BU74" s="151">
        <f t="shared" si="122"/>
        <v>375.38339999999994</v>
      </c>
      <c r="BV74" s="156">
        <v>1923.5</v>
      </c>
      <c r="BW74" s="154">
        <v>69.8</v>
      </c>
      <c r="BX74" s="151">
        <v>64.2</v>
      </c>
      <c r="BY74" s="151">
        <f t="shared" ref="BY74:BY89" si="190">(BW74/100)*BX74</f>
        <v>44.811599999999999</v>
      </c>
      <c r="BZ74" s="155">
        <v>125</v>
      </c>
      <c r="CA74" s="150">
        <f t="shared" ref="CA74:CA89" si="191">BZ74/BY74</f>
        <v>2.7894563014933635</v>
      </c>
      <c r="CB74" s="151">
        <f t="shared" ref="CB74:CB89" si="192">(BW74/100)*7</f>
        <v>4.8859999999999992</v>
      </c>
      <c r="CC74" s="151">
        <f t="shared" si="123"/>
        <v>391.37700000000001</v>
      </c>
      <c r="CD74" s="151">
        <f t="shared" si="124"/>
        <v>4.5635239999999992</v>
      </c>
      <c r="CE74" s="151">
        <f t="shared" si="125"/>
        <v>378.74714500000005</v>
      </c>
      <c r="CF74" s="156">
        <v>1972.5</v>
      </c>
      <c r="CG74" s="154">
        <v>77.8</v>
      </c>
      <c r="CH74" s="151">
        <f t="shared" si="165"/>
        <v>63.149999999999878</v>
      </c>
      <c r="CI74" s="151">
        <f t="shared" ref="CI74:CI89" si="193">(CG74/100)*CH74</f>
        <v>49.130699999999905</v>
      </c>
      <c r="CJ74" s="155">
        <v>125</v>
      </c>
      <c r="CK74" s="150">
        <f t="shared" ref="CK74:CK89" si="194">CJ74/CI74</f>
        <v>2.5442340532498058</v>
      </c>
      <c r="CL74" s="151">
        <f t="shared" ref="CL74:CL89" si="195">(CG74/100)*7</f>
        <v>5.4459999999999997</v>
      </c>
      <c r="CM74" s="151">
        <f t="shared" si="126"/>
        <v>412.63599999999997</v>
      </c>
      <c r="CN74" s="151">
        <f t="shared" si="127"/>
        <v>5.0865640000000001</v>
      </c>
      <c r="CO74" s="151">
        <f t="shared" si="128"/>
        <v>399.16109800000021</v>
      </c>
      <c r="CP74" s="156">
        <v>2010</v>
      </c>
      <c r="CQ74" s="154">
        <v>66.5</v>
      </c>
      <c r="CR74" s="151">
        <v>66.599999999999994</v>
      </c>
      <c r="CS74" s="151">
        <f t="shared" ref="CS74:CS89" si="196">(CQ74/100)*CR74</f>
        <v>44.289000000000001</v>
      </c>
      <c r="CT74" s="155">
        <v>115</v>
      </c>
      <c r="CU74" s="150">
        <f t="shared" ref="CU74:CU89" si="197">CT74/CS74</f>
        <v>2.5965815439499651</v>
      </c>
      <c r="CV74" s="151">
        <f t="shared" ref="CV74:CV89" si="198">(CQ74/100)*7</f>
        <v>4.6550000000000002</v>
      </c>
      <c r="CW74" s="151">
        <f t="shared" si="129"/>
        <v>387.01599999999996</v>
      </c>
      <c r="CX74" s="151">
        <f t="shared" si="130"/>
        <v>4.3477700000000006</v>
      </c>
      <c r="CY74" s="151">
        <f t="shared" si="131"/>
        <v>374.27765900000003</v>
      </c>
      <c r="CZ74" s="156">
        <v>1793</v>
      </c>
      <c r="DA74" s="154">
        <v>68.8</v>
      </c>
      <c r="DB74" s="151">
        <v>64.3</v>
      </c>
      <c r="DC74" s="151">
        <f t="shared" ref="DC74:DC89" si="199">(DA74/100)*DB74</f>
        <v>44.238399999999992</v>
      </c>
      <c r="DD74" s="138">
        <v>115</v>
      </c>
      <c r="DE74" s="150">
        <f t="shared" si="172"/>
        <v>2.5995515208506643</v>
      </c>
      <c r="DF74" s="151">
        <f t="shared" ref="DF74:DF89" si="200">(DA74/100)*7</f>
        <v>4.8159999999999998</v>
      </c>
      <c r="DG74" s="151">
        <f t="shared" si="132"/>
        <v>392.36400000000009</v>
      </c>
      <c r="DH74" s="151">
        <f t="shared" si="133"/>
        <v>4.4981439999999999</v>
      </c>
      <c r="DI74" s="151">
        <f t="shared" si="134"/>
        <v>379.37399500000009</v>
      </c>
      <c r="DJ74" s="156">
        <v>1719</v>
      </c>
      <c r="DK74" s="154">
        <v>66.5</v>
      </c>
      <c r="DL74" s="141">
        <v>66.599999999999994</v>
      </c>
      <c r="DM74" s="151">
        <f t="shared" ref="DM74:DM89" si="201">(DK74/100)*DL74</f>
        <v>44.289000000000001</v>
      </c>
      <c r="DN74" s="155">
        <v>115</v>
      </c>
      <c r="DO74" s="150">
        <f t="shared" ref="DO74:DO84" si="202">DN74/DM74</f>
        <v>2.5965815439499651</v>
      </c>
      <c r="DP74" s="151">
        <f t="shared" ref="DP74:DP89" si="203">(DK74/100)*7</f>
        <v>4.6550000000000002</v>
      </c>
      <c r="DQ74" s="151">
        <f t="shared" si="135"/>
        <v>387.01599999999996</v>
      </c>
      <c r="DR74" s="151">
        <f t="shared" si="136"/>
        <v>4.3477700000000006</v>
      </c>
      <c r="DS74" s="151">
        <f t="shared" si="137"/>
        <v>374.27765900000003</v>
      </c>
      <c r="DT74" s="156">
        <v>1793</v>
      </c>
      <c r="DU74" s="154">
        <v>74</v>
      </c>
      <c r="DV74" s="151">
        <v>66.2</v>
      </c>
      <c r="DW74" s="151">
        <f t="shared" ref="DW74:DW89" si="204">(DU74/100)*DV74</f>
        <v>48.988</v>
      </c>
      <c r="DX74" s="155">
        <v>115</v>
      </c>
      <c r="DY74" s="150">
        <f t="shared" ref="DY74:DY89" si="205">DX74/DW74</f>
        <v>2.3475136768188127</v>
      </c>
      <c r="DZ74" s="151">
        <f t="shared" ref="DZ74:DZ89" si="206">(DU74/100)*7</f>
        <v>5.18</v>
      </c>
      <c r="EA74" s="151">
        <f t="shared" si="138"/>
        <v>405.5800000000001</v>
      </c>
      <c r="EB74" s="151">
        <f t="shared" si="139"/>
        <v>4.83812</v>
      </c>
      <c r="EC74" s="151">
        <f t="shared" si="140"/>
        <v>392.37373000000019</v>
      </c>
      <c r="ED74" s="156">
        <v>1715</v>
      </c>
      <c r="EE74" s="154">
        <v>79.25</v>
      </c>
      <c r="EF74" s="151">
        <v>66</v>
      </c>
      <c r="EG74" s="151">
        <f t="shared" ref="EG74:EG89" si="207">(EE74/100)*EF74</f>
        <v>52.305</v>
      </c>
      <c r="EH74" s="155">
        <v>115</v>
      </c>
      <c r="EI74" s="150">
        <f t="shared" ref="EI74:EI89" si="208">EH74/EG74</f>
        <v>2.1986425771914733</v>
      </c>
      <c r="EJ74" s="151">
        <f t="shared" ref="EJ74:EJ89" si="209">(EE74/100)*7</f>
        <v>5.5474999999999994</v>
      </c>
      <c r="EK74" s="151">
        <f t="shared" si="141"/>
        <v>411.96750000000009</v>
      </c>
      <c r="EL74" s="151">
        <f t="shared" si="142"/>
        <v>5.1813649999999996</v>
      </c>
      <c r="EM74" s="151">
        <f t="shared" si="143"/>
        <v>398.3752535000001</v>
      </c>
      <c r="EN74" s="156">
        <v>1690</v>
      </c>
      <c r="EO74" s="154">
        <v>79.900000000000006</v>
      </c>
      <c r="EP74" s="141">
        <v>66.099999999999994</v>
      </c>
      <c r="EQ74" s="151">
        <f t="shared" ref="EQ74:EQ89" si="210">(EO74/100)*EP74</f>
        <v>52.813899999999997</v>
      </c>
      <c r="ER74" s="155">
        <v>115</v>
      </c>
      <c r="ES74" s="150">
        <f t="shared" ref="ES74:ES89" si="211">ER74/EQ74</f>
        <v>2.1774570709604859</v>
      </c>
      <c r="ET74" s="151">
        <f t="shared" ref="ET74:ET89" si="212">(EO74/100)*7</f>
        <v>5.593</v>
      </c>
      <c r="EU74" s="151">
        <f t="shared" si="144"/>
        <v>410.20699999999999</v>
      </c>
      <c r="EV74" s="151">
        <f t="shared" si="145"/>
        <v>5.2238620000000004</v>
      </c>
      <c r="EW74" s="151">
        <f t="shared" si="146"/>
        <v>396.69224700000007</v>
      </c>
      <c r="EX74" s="156">
        <v>1724</v>
      </c>
      <c r="EY74" s="154"/>
      <c r="EZ74" s="151"/>
      <c r="FA74" s="151">
        <f t="shared" ref="FA74:FA89" si="213">(EY74/100)*EZ74</f>
        <v>0</v>
      </c>
      <c r="FB74" s="155"/>
      <c r="FC74" s="150" t="e">
        <f t="shared" ref="FC74:FC89" si="214">FB74/FA74</f>
        <v>#DIV/0!</v>
      </c>
      <c r="FD74" s="151">
        <f t="shared" ref="FD74:FD89" si="215">(EY74/100)*7</f>
        <v>0</v>
      </c>
      <c r="FE74" s="151">
        <f t="shared" si="147"/>
        <v>0</v>
      </c>
      <c r="FF74" s="151">
        <f t="shared" si="148"/>
        <v>0</v>
      </c>
      <c r="FG74" s="151">
        <f t="shared" si="149"/>
        <v>0</v>
      </c>
      <c r="FH74" s="156"/>
      <c r="FI74" s="154"/>
      <c r="FJ74" s="151"/>
      <c r="FK74" s="151">
        <f t="shared" ref="FK74:FK89" si="216">(FI74/100)*FJ74</f>
        <v>0</v>
      </c>
      <c r="FL74" s="155">
        <v>120</v>
      </c>
      <c r="FM74" s="150" t="e">
        <f t="shared" ref="FM74:FM89" si="217">FL74/FK74</f>
        <v>#DIV/0!</v>
      </c>
      <c r="FN74" s="151">
        <f t="shared" ref="FN74:FN89" si="218">(FI74/100)*7</f>
        <v>0</v>
      </c>
      <c r="FO74" s="151">
        <f t="shared" si="150"/>
        <v>0</v>
      </c>
      <c r="FP74" s="151">
        <f t="shared" si="151"/>
        <v>0</v>
      </c>
      <c r="FQ74" s="151">
        <f t="shared" si="152"/>
        <v>0</v>
      </c>
      <c r="FR74" s="156"/>
      <c r="FS74" s="154"/>
      <c r="FT74" s="151"/>
      <c r="FU74" s="151">
        <f t="shared" ref="FU74:FU89" si="219">(FS74/100)*FT74</f>
        <v>0</v>
      </c>
      <c r="FV74" s="155"/>
      <c r="FW74" s="150" t="e">
        <f t="shared" ref="FW74:FW89" si="220">FV74/FU74</f>
        <v>#DIV/0!</v>
      </c>
      <c r="FX74" s="151">
        <f t="shared" ref="FX74:FX89" si="221">(FS74/100)*7</f>
        <v>0</v>
      </c>
      <c r="FY74" s="151">
        <f t="shared" si="153"/>
        <v>0</v>
      </c>
      <c r="FZ74" s="151">
        <f t="shared" si="154"/>
        <v>0</v>
      </c>
      <c r="GA74" s="151">
        <f t="shared" si="155"/>
        <v>0</v>
      </c>
      <c r="GB74" s="156"/>
      <c r="GC74" s="154"/>
      <c r="GD74" s="151"/>
      <c r="GE74" s="151">
        <f t="shared" ref="GE74:GE89" si="222">(GC74/100)*GD74</f>
        <v>0</v>
      </c>
      <c r="GF74" s="155"/>
      <c r="GG74" s="150" t="e">
        <f t="shared" ref="GG74:GG89" si="223">GF74/GE74</f>
        <v>#DIV/0!</v>
      </c>
      <c r="GH74" s="151">
        <f t="shared" ref="GH74:GH89" si="224">(GC74/100)*7</f>
        <v>0</v>
      </c>
      <c r="GI74" s="151">
        <f t="shared" si="156"/>
        <v>0</v>
      </c>
      <c r="GJ74" s="151">
        <f t="shared" si="157"/>
        <v>0</v>
      </c>
      <c r="GK74" s="151">
        <f t="shared" si="158"/>
        <v>0</v>
      </c>
      <c r="GL74" s="156"/>
      <c r="GM74" s="154"/>
      <c r="GN74" s="151"/>
      <c r="GO74" s="151">
        <f t="shared" ref="GO74:GO89" si="225">(GM74/100)*GN74</f>
        <v>0</v>
      </c>
      <c r="GP74" s="155"/>
      <c r="GQ74" s="150" t="e">
        <f t="shared" ref="GQ74:GQ89" si="226">GP74/GO74</f>
        <v>#DIV/0!</v>
      </c>
      <c r="GR74" s="151">
        <f t="shared" ref="GR74:GR89" si="227">(GM74/100)*7</f>
        <v>0</v>
      </c>
      <c r="GS74" s="151">
        <f t="shared" si="159"/>
        <v>0</v>
      </c>
      <c r="GT74" s="151">
        <f t="shared" si="160"/>
        <v>0</v>
      </c>
      <c r="GU74" s="151">
        <f t="shared" si="161"/>
        <v>0</v>
      </c>
      <c r="GV74" s="156"/>
      <c r="GW74" s="154"/>
      <c r="GX74" s="151"/>
      <c r="GY74" s="151">
        <f t="shared" ref="GY74:GY89" si="228">(GW74/100)*GX74</f>
        <v>0</v>
      </c>
      <c r="GZ74" s="155"/>
      <c r="HA74" s="150" t="e">
        <f t="shared" ref="HA74:HA89" si="229">GZ74/GY74</f>
        <v>#DIV/0!</v>
      </c>
      <c r="HB74" s="151">
        <f t="shared" ref="HB74:HB89" si="230">(GW74/100)*7</f>
        <v>0</v>
      </c>
      <c r="HC74" s="151">
        <f t="shared" si="162"/>
        <v>0</v>
      </c>
      <c r="HD74" s="151">
        <f t="shared" si="163"/>
        <v>0</v>
      </c>
      <c r="HE74" s="151">
        <f t="shared" si="164"/>
        <v>0</v>
      </c>
      <c r="HF74" s="156"/>
      <c r="HG74" s="154"/>
      <c r="HH74" s="151"/>
      <c r="HI74" s="151"/>
      <c r="HJ74" s="155"/>
      <c r="HK74" s="150"/>
      <c r="HL74" s="151"/>
      <c r="HM74" s="151"/>
      <c r="HN74" s="151"/>
      <c r="HO74" s="151"/>
      <c r="HP74" s="156"/>
      <c r="HQ74" s="154"/>
      <c r="HR74" s="151"/>
      <c r="HS74" s="151"/>
      <c r="HT74" s="155"/>
      <c r="HU74" s="150"/>
      <c r="HV74" s="151"/>
      <c r="HW74" s="151"/>
      <c r="HX74" s="151"/>
      <c r="HY74" s="151"/>
      <c r="HZ74" s="156"/>
      <c r="IA74" s="154"/>
      <c r="IB74" s="151"/>
      <c r="IC74" s="151"/>
      <c r="ID74" s="155"/>
      <c r="IE74" s="150"/>
      <c r="IF74" s="151"/>
      <c r="IG74" s="151"/>
      <c r="IH74" s="151"/>
      <c r="II74" s="151"/>
      <c r="IJ74" s="156"/>
      <c r="IK74" s="154"/>
      <c r="IL74" s="151"/>
      <c r="IM74" s="151"/>
      <c r="IN74" s="155"/>
      <c r="IO74" s="150"/>
      <c r="IP74" s="151"/>
      <c r="IQ74" s="151"/>
      <c r="IR74" s="151"/>
      <c r="IS74" s="151"/>
      <c r="IT74" s="156"/>
      <c r="IU74" s="154"/>
      <c r="IV74" s="151"/>
      <c r="IW74" s="151"/>
      <c r="IX74" s="155"/>
      <c r="IY74" s="150"/>
      <c r="IZ74" s="151"/>
      <c r="JA74" s="151"/>
      <c r="JB74" s="151"/>
      <c r="JC74" s="151"/>
      <c r="JD74" s="156"/>
      <c r="JE74" s="154"/>
      <c r="JF74" s="151"/>
      <c r="JG74" s="151"/>
      <c r="JH74" s="155"/>
      <c r="JI74" s="150"/>
      <c r="JJ74" s="151"/>
      <c r="JK74" s="151"/>
      <c r="JL74" s="151"/>
      <c r="JM74" s="151"/>
      <c r="JN74" s="156"/>
      <c r="JO74" s="154"/>
      <c r="JP74" s="151"/>
      <c r="JQ74" s="151"/>
      <c r="JR74" s="155"/>
      <c r="JS74" s="150"/>
      <c r="JT74" s="151"/>
      <c r="JU74" s="151"/>
      <c r="JV74" s="151"/>
      <c r="JW74" s="151"/>
      <c r="JX74" s="156"/>
      <c r="JY74" s="154"/>
      <c r="JZ74" s="151"/>
      <c r="KA74" s="151"/>
      <c r="KB74" s="155"/>
      <c r="KC74" s="150"/>
      <c r="KD74" s="151"/>
      <c r="KE74" s="151"/>
      <c r="KF74" s="151"/>
      <c r="KG74" s="151"/>
      <c r="KH74" s="156"/>
      <c r="KI74" s="154"/>
      <c r="KJ74" s="151"/>
      <c r="KK74" s="151"/>
      <c r="KL74" s="155"/>
      <c r="KM74" s="150"/>
      <c r="KN74" s="151"/>
      <c r="KO74" s="151"/>
      <c r="KP74" s="151"/>
      <c r="KQ74" s="151"/>
      <c r="KR74" s="156"/>
      <c r="KS74" s="154"/>
      <c r="KT74" s="151"/>
      <c r="KU74" s="151"/>
      <c r="KV74" s="155"/>
      <c r="KW74" s="150"/>
      <c r="KX74" s="151"/>
      <c r="KY74" s="151"/>
      <c r="KZ74" s="151"/>
      <c r="LA74" s="151"/>
      <c r="LB74" s="156"/>
      <c r="LC74" s="154"/>
      <c r="LD74" s="151"/>
      <c r="LE74" s="151"/>
      <c r="LF74" s="155"/>
      <c r="LG74" s="150"/>
      <c r="LH74" s="151"/>
      <c r="LI74" s="151"/>
      <c r="LJ74" s="151"/>
      <c r="LK74" s="151"/>
      <c r="LL74" s="156"/>
      <c r="LM74" s="154"/>
      <c r="LN74" s="151"/>
      <c r="LO74" s="151"/>
      <c r="LP74" s="155"/>
      <c r="LQ74" s="150"/>
      <c r="LR74" s="151"/>
      <c r="LS74" s="151"/>
      <c r="LT74" s="151"/>
      <c r="LU74" s="151"/>
      <c r="LV74" s="156"/>
      <c r="LW74" s="154"/>
      <c r="LX74" s="151"/>
      <c r="LY74" s="151"/>
      <c r="LZ74" s="155"/>
      <c r="MA74" s="150"/>
      <c r="MB74" s="151"/>
      <c r="MC74" s="151"/>
      <c r="MD74" s="151"/>
      <c r="ME74" s="151"/>
      <c r="MF74" s="156"/>
      <c r="MG74" s="154"/>
      <c r="MH74" s="151"/>
      <c r="MI74" s="151"/>
      <c r="MJ74" s="155"/>
      <c r="MK74" s="150"/>
      <c r="ML74" s="151"/>
      <c r="MM74" s="151"/>
      <c r="MN74" s="151"/>
      <c r="MO74" s="151"/>
      <c r="MP74" s="156"/>
      <c r="MQ74" s="154"/>
      <c r="MR74" s="151"/>
      <c r="MS74" s="151"/>
      <c r="MT74" s="155"/>
      <c r="MU74" s="150"/>
      <c r="MV74" s="151"/>
      <c r="MW74" s="151"/>
      <c r="MX74" s="151"/>
      <c r="MY74" s="151"/>
      <c r="MZ74" s="156"/>
      <c r="NA74" s="154"/>
      <c r="NB74" s="151"/>
      <c r="NC74" s="151"/>
      <c r="ND74" s="155"/>
      <c r="NE74" s="150"/>
      <c r="NF74" s="151"/>
      <c r="NG74" s="151"/>
      <c r="NH74" s="151"/>
      <c r="NI74" s="151"/>
      <c r="NJ74" s="156"/>
      <c r="NK74" s="154"/>
      <c r="NL74" s="151"/>
      <c r="NM74" s="151"/>
      <c r="NN74" s="155"/>
      <c r="NO74" s="150"/>
      <c r="NP74" s="151"/>
      <c r="NQ74" s="151"/>
      <c r="NR74" s="151"/>
      <c r="NS74" s="151"/>
      <c r="NT74" s="156"/>
      <c r="NU74" s="154"/>
      <c r="NV74" s="151"/>
      <c r="NW74" s="151"/>
      <c r="NX74" s="155"/>
      <c r="NY74" s="150"/>
      <c r="NZ74" s="151"/>
      <c r="OA74" s="151"/>
      <c r="OB74" s="151"/>
      <c r="OC74" s="151"/>
      <c r="OD74" s="156"/>
      <c r="OE74" s="154"/>
      <c r="OF74" s="151"/>
      <c r="OG74" s="151"/>
      <c r="OH74" s="155"/>
      <c r="OI74" s="150"/>
      <c r="OJ74" s="151"/>
      <c r="OK74" s="151"/>
      <c r="OL74" s="151"/>
      <c r="OM74" s="151"/>
      <c r="ON74" s="156"/>
      <c r="OO74" s="154"/>
      <c r="OP74" s="151"/>
      <c r="OQ74" s="151"/>
      <c r="OR74" s="155"/>
      <c r="OS74" s="150"/>
      <c r="OT74" s="151"/>
      <c r="OU74" s="151"/>
      <c r="OV74" s="151"/>
      <c r="OW74" s="151"/>
      <c r="OX74" s="156"/>
      <c r="OY74" s="154"/>
      <c r="OZ74" s="151"/>
      <c r="PA74" s="151"/>
      <c r="PB74" s="155"/>
      <c r="PC74" s="150"/>
      <c r="PD74" s="151"/>
      <c r="PE74" s="151"/>
      <c r="PF74" s="151"/>
      <c r="PG74" s="151"/>
      <c r="PH74" s="156"/>
      <c r="PI74" s="154"/>
      <c r="PJ74" s="151"/>
      <c r="PK74" s="151"/>
      <c r="PL74" s="155"/>
      <c r="PM74" s="150"/>
      <c r="PN74" s="151"/>
      <c r="PO74" s="151"/>
      <c r="PP74" s="151"/>
      <c r="PQ74" s="151"/>
      <c r="PR74" s="156"/>
      <c r="PS74" s="154"/>
      <c r="PT74" s="151"/>
      <c r="PU74" s="151"/>
      <c r="PV74" s="155"/>
      <c r="PW74" s="150"/>
      <c r="PX74" s="151"/>
      <c r="PY74" s="151"/>
      <c r="PZ74" s="151"/>
      <c r="QA74" s="151"/>
      <c r="QB74" s="156"/>
      <c r="QC74" s="154"/>
      <c r="QD74" s="151"/>
      <c r="QE74" s="151"/>
      <c r="QF74" s="155"/>
      <c r="QG74" s="150"/>
      <c r="QH74" s="151"/>
      <c r="QI74" s="151"/>
      <c r="QJ74" s="151"/>
      <c r="QK74" s="151"/>
      <c r="QL74" s="156"/>
      <c r="QM74" s="154"/>
      <c r="QN74" s="151"/>
      <c r="QO74" s="151"/>
      <c r="QP74" s="155"/>
      <c r="QQ74" s="150"/>
      <c r="QR74" s="151"/>
      <c r="QS74" s="151"/>
      <c r="QT74" s="151"/>
      <c r="QU74" s="151"/>
      <c r="QV74" s="156"/>
      <c r="QW74" s="154"/>
    </row>
    <row r="75" spans="1:465" s="134" customFormat="1" x14ac:dyDescent="0.25">
      <c r="A75" s="146"/>
      <c r="B75" s="144">
        <f t="shared" si="168"/>
        <v>86</v>
      </c>
      <c r="C75" s="144">
        <v>0.1</v>
      </c>
      <c r="D75" s="144">
        <f t="shared" si="169"/>
        <v>6.6999999999999922</v>
      </c>
      <c r="E75" s="153">
        <v>75.2</v>
      </c>
      <c r="F75" s="148">
        <f>F74+0.1</f>
        <v>66.899999999999991</v>
      </c>
      <c r="G75" s="148">
        <f t="shared" ref="G75:G89" si="231">(E75/100)*F75</f>
        <v>50.308799999999991</v>
      </c>
      <c r="H75" s="157">
        <v>125</v>
      </c>
      <c r="I75" s="152">
        <f t="shared" si="170"/>
        <v>2.484654772127342</v>
      </c>
      <c r="J75" s="148">
        <f t="shared" si="173"/>
        <v>5.2640000000000002</v>
      </c>
      <c r="K75" s="148">
        <f t="shared" ref="K75:K89" si="232">J75+K74</f>
        <v>407.3649999999999</v>
      </c>
      <c r="L75" s="148">
        <f t="shared" ref="L75:L89" si="233">((E75/100)*7)*((100-$D75)/100)</f>
        <v>4.9113120000000015</v>
      </c>
      <c r="M75" s="148">
        <f t="shared" ref="M75:M89" si="234">M74+L75</f>
        <v>393.573376</v>
      </c>
      <c r="N75" s="158">
        <v>2009</v>
      </c>
      <c r="O75" s="153">
        <v>75.2</v>
      </c>
      <c r="P75" s="148">
        <f>P74+0.1</f>
        <v>66.899999999999991</v>
      </c>
      <c r="Q75" s="148">
        <f t="shared" ref="Q75:Q89" si="235">(O75/100)*P75</f>
        <v>50.308799999999991</v>
      </c>
      <c r="R75" s="157">
        <v>125</v>
      </c>
      <c r="S75" s="152">
        <f t="shared" si="171"/>
        <v>2.484654772127342</v>
      </c>
      <c r="T75" s="148">
        <f t="shared" si="174"/>
        <v>5.2640000000000002</v>
      </c>
      <c r="U75" s="148">
        <f t="shared" ref="U75:U89" si="236">T75+U74</f>
        <v>407.3649999999999</v>
      </c>
      <c r="V75" s="148">
        <f t="shared" ref="V75:V89" si="237">((O75/100)*7)*((100-$D75)/100)</f>
        <v>4.9113120000000015</v>
      </c>
      <c r="W75" s="148">
        <f t="shared" ref="W75:W89" si="238">W74+V75</f>
        <v>393.573376</v>
      </c>
      <c r="X75" s="158">
        <v>2009</v>
      </c>
      <c r="Y75" s="153">
        <v>72.3</v>
      </c>
      <c r="Z75" s="148">
        <f>Z74+0.1</f>
        <v>68.399999999999991</v>
      </c>
      <c r="AA75" s="148">
        <f t="shared" si="175"/>
        <v>49.453199999999995</v>
      </c>
      <c r="AB75" s="157">
        <v>125</v>
      </c>
      <c r="AC75" s="152">
        <f t="shared" si="176"/>
        <v>2.5276422961507041</v>
      </c>
      <c r="AD75" s="148">
        <f t="shared" si="177"/>
        <v>5.0609999999999999</v>
      </c>
      <c r="AE75" s="148">
        <f t="shared" ref="AE75:AE89" si="239">AD75+AE74</f>
        <v>401.72300000000001</v>
      </c>
      <c r="AF75" s="148">
        <f t="shared" ref="AF75:AF89" si="240">((Y75/100)*7)*((100-$D75)/100)</f>
        <v>4.7219130000000007</v>
      </c>
      <c r="AG75" s="148">
        <f t="shared" ref="AG75:AG89" si="241">AG74+AF75</f>
        <v>388.18071600000007</v>
      </c>
      <c r="AH75" s="158">
        <v>2052</v>
      </c>
      <c r="AI75" s="153">
        <v>74.400000000000006</v>
      </c>
      <c r="AJ75" s="148">
        <v>65.900000000000006</v>
      </c>
      <c r="AK75" s="148">
        <f t="shared" si="178"/>
        <v>49.029600000000009</v>
      </c>
      <c r="AL75" s="157">
        <v>125</v>
      </c>
      <c r="AM75" s="152">
        <f t="shared" si="179"/>
        <v>2.5494803139328073</v>
      </c>
      <c r="AN75" s="148">
        <f t="shared" si="180"/>
        <v>5.2080000000000011</v>
      </c>
      <c r="AO75" s="148">
        <f t="shared" ref="AO75:AO89" si="242">AN75+AO74</f>
        <v>404.971</v>
      </c>
      <c r="AP75" s="148">
        <f t="shared" ref="AP75:AP89" si="243">((AI75/100)*7)*((100-$D75)/100)</f>
        <v>4.8590640000000018</v>
      </c>
      <c r="AQ75" s="148">
        <f t="shared" ref="AQ75:AQ89" si="244">AQ74+AP75</f>
        <v>391.55188799999991</v>
      </c>
      <c r="AR75" s="158">
        <v>1998</v>
      </c>
      <c r="AS75" s="153">
        <v>74.900000000000006</v>
      </c>
      <c r="AT75" s="148">
        <v>64.599999999999994</v>
      </c>
      <c r="AU75" s="148">
        <f t="shared" si="181"/>
        <v>48.385400000000004</v>
      </c>
      <c r="AV75" s="157">
        <v>125</v>
      </c>
      <c r="AW75" s="152">
        <f t="shared" si="182"/>
        <v>2.5834239253989839</v>
      </c>
      <c r="AX75" s="148">
        <f t="shared" si="183"/>
        <v>5.2430000000000003</v>
      </c>
      <c r="AY75" s="148">
        <f t="shared" ref="AY75:AY89" si="245">AX75+AY74</f>
        <v>405.11099999999999</v>
      </c>
      <c r="AZ75" s="148">
        <f t="shared" ref="AZ75:AZ89" si="246">((AS75/100)*7)*((100-$D75)/100)</f>
        <v>4.891719000000001</v>
      </c>
      <c r="BA75" s="148">
        <f t="shared" ref="BA75:BA89" si="247">BA74+AZ75</f>
        <v>391.66304799999995</v>
      </c>
      <c r="BB75" s="158">
        <v>1998</v>
      </c>
      <c r="BC75" s="153">
        <v>74</v>
      </c>
      <c r="BD75" s="148">
        <v>64.899997711181641</v>
      </c>
      <c r="BE75" s="148">
        <f t="shared" si="184"/>
        <v>48.025998306274417</v>
      </c>
      <c r="BF75" s="157">
        <v>125</v>
      </c>
      <c r="BG75" s="152">
        <f t="shared" si="185"/>
        <v>2.6027569318360055</v>
      </c>
      <c r="BH75" s="148">
        <f t="shared" si="186"/>
        <v>5.18</v>
      </c>
      <c r="BI75" s="148">
        <f t="shared" ref="BI75:BI89" si="248">BH75+BI74</f>
        <v>402.11500000000007</v>
      </c>
      <c r="BJ75" s="148">
        <f t="shared" ref="BJ75:BJ89" si="249">((BC75/100)*7)*((100-$D75)/100)</f>
        <v>4.8329400000000007</v>
      </c>
      <c r="BK75" s="148">
        <f t="shared" ref="BK75:BK89" si="250">BK74+BJ75</f>
        <v>388.93928499999998</v>
      </c>
      <c r="BL75" s="158">
        <v>1969.9999690055847</v>
      </c>
      <c r="BM75" s="153">
        <v>68</v>
      </c>
      <c r="BN75" s="148">
        <v>66.400000000000006</v>
      </c>
      <c r="BO75" s="148">
        <f t="shared" si="187"/>
        <v>45.152000000000008</v>
      </c>
      <c r="BP75" s="157">
        <v>125</v>
      </c>
      <c r="BQ75" s="152">
        <f t="shared" si="188"/>
        <v>2.7684266477675403</v>
      </c>
      <c r="BR75" s="148">
        <f t="shared" si="189"/>
        <v>4.7600000000000007</v>
      </c>
      <c r="BS75" s="148">
        <f t="shared" ref="BS75:BS89" si="251">BR75+BS74</f>
        <v>392.84000000000003</v>
      </c>
      <c r="BT75" s="148">
        <f t="shared" ref="BT75:BT89" si="252">((BM75/100)*7)*((100-$D75)/100)</f>
        <v>4.4410800000000012</v>
      </c>
      <c r="BU75" s="148">
        <f t="shared" ref="BU75:BU89" si="253">BU74+BT75</f>
        <v>379.82447999999994</v>
      </c>
      <c r="BV75" s="158">
        <v>1924</v>
      </c>
      <c r="BW75" s="153">
        <v>69.099999999999994</v>
      </c>
      <c r="BX75" s="148">
        <v>64.2</v>
      </c>
      <c r="BY75" s="148">
        <f t="shared" si="190"/>
        <v>44.362200000000001</v>
      </c>
      <c r="BZ75" s="157">
        <v>125</v>
      </c>
      <c r="CA75" s="152">
        <f t="shared" si="191"/>
        <v>2.817714180090257</v>
      </c>
      <c r="CB75" s="148">
        <f t="shared" si="192"/>
        <v>4.8369999999999997</v>
      </c>
      <c r="CC75" s="148">
        <f t="shared" ref="CC75:CC89" si="254">CB75+CC74</f>
        <v>396.214</v>
      </c>
      <c r="CD75" s="148">
        <f t="shared" ref="CD75:CD89" si="255">((BW75/100)*7)*((100-$D75)/100)</f>
        <v>4.5129210000000004</v>
      </c>
      <c r="CE75" s="148">
        <f t="shared" ref="CE75:CE89" si="256">CE74+CD75</f>
        <v>383.26006600000005</v>
      </c>
      <c r="CF75" s="158">
        <v>1973</v>
      </c>
      <c r="CG75" s="153">
        <v>77</v>
      </c>
      <c r="CH75" s="148">
        <f t="shared" si="165"/>
        <v>63.199999999999875</v>
      </c>
      <c r="CI75" s="148">
        <f t="shared" si="193"/>
        <v>48.663999999999902</v>
      </c>
      <c r="CJ75" s="157">
        <v>125</v>
      </c>
      <c r="CK75" s="152">
        <f t="shared" si="194"/>
        <v>2.5686338977478269</v>
      </c>
      <c r="CL75" s="148">
        <f t="shared" si="195"/>
        <v>5.3900000000000006</v>
      </c>
      <c r="CM75" s="148">
        <f t="shared" ref="CM75:CM89" si="257">CL75+CM74</f>
        <v>418.02599999999995</v>
      </c>
      <c r="CN75" s="148">
        <f t="shared" ref="CN75:CN89" si="258">((CG75/100)*7)*((100-$D75)/100)</f>
        <v>5.0288700000000013</v>
      </c>
      <c r="CO75" s="148">
        <f t="shared" ref="CO75:CO89" si="259">CO74+CN75</f>
        <v>404.18996800000019</v>
      </c>
      <c r="CP75" s="158">
        <v>2015</v>
      </c>
      <c r="CQ75" s="153">
        <v>64.5</v>
      </c>
      <c r="CR75" s="148">
        <v>66.649999999999096</v>
      </c>
      <c r="CS75" s="148">
        <f t="shared" si="196"/>
        <v>42.989249999999416</v>
      </c>
      <c r="CT75" s="157">
        <v>115</v>
      </c>
      <c r="CU75" s="152">
        <f t="shared" si="197"/>
        <v>2.6750873764953229</v>
      </c>
      <c r="CV75" s="148">
        <f t="shared" si="198"/>
        <v>4.5150000000000006</v>
      </c>
      <c r="CW75" s="148">
        <f t="shared" ref="CW75:CW89" si="260">CV75+CW74</f>
        <v>391.53099999999995</v>
      </c>
      <c r="CX75" s="148">
        <f t="shared" ref="CX75:CX89" si="261">((CQ75/100)*7)*((100-$D75)/100)</f>
        <v>4.2124950000000014</v>
      </c>
      <c r="CY75" s="148">
        <f t="shared" ref="CY75:CY89" si="262">CY74+CX75</f>
        <v>378.49015400000002</v>
      </c>
      <c r="CZ75" s="158">
        <v>1794</v>
      </c>
      <c r="DA75" s="153">
        <v>67.8</v>
      </c>
      <c r="DB75" s="148">
        <v>64.400000000000006</v>
      </c>
      <c r="DC75" s="148">
        <f t="shared" si="199"/>
        <v>43.663199999999996</v>
      </c>
      <c r="DD75" s="134">
        <v>115</v>
      </c>
      <c r="DE75" s="152">
        <f t="shared" si="172"/>
        <v>2.6337968815844923</v>
      </c>
      <c r="DF75" s="148">
        <f t="shared" si="200"/>
        <v>4.7459999999999996</v>
      </c>
      <c r="DG75" s="148">
        <f t="shared" ref="DG75:DG89" si="263">DF75+DG74</f>
        <v>397.11000000000007</v>
      </c>
      <c r="DH75" s="148">
        <f t="shared" ref="DH75:DH89" si="264">((DA75/100)*7)*((100-$D75)/100)</f>
        <v>4.4280180000000007</v>
      </c>
      <c r="DI75" s="148">
        <f t="shared" ref="DI75:DI89" si="265">DI74+DH75</f>
        <v>383.8020130000001</v>
      </c>
      <c r="DJ75" s="158">
        <v>1720</v>
      </c>
      <c r="DK75" s="153">
        <v>64.5</v>
      </c>
      <c r="DL75" s="148">
        <v>66.649999999999096</v>
      </c>
      <c r="DM75" s="148">
        <f t="shared" si="201"/>
        <v>42.989249999999416</v>
      </c>
      <c r="DN75" s="157">
        <v>115</v>
      </c>
      <c r="DO75" s="152">
        <f t="shared" si="202"/>
        <v>2.6750873764953229</v>
      </c>
      <c r="DP75" s="148">
        <f t="shared" si="203"/>
        <v>4.5150000000000006</v>
      </c>
      <c r="DQ75" s="148">
        <f t="shared" ref="DQ75:DQ89" si="266">DP75+DQ74</f>
        <v>391.53099999999995</v>
      </c>
      <c r="DR75" s="148">
        <f t="shared" ref="DR75:DR89" si="267">((DK75/100)*7)*((100-$D75)/100)</f>
        <v>4.2124950000000014</v>
      </c>
      <c r="DS75" s="148">
        <f t="shared" ref="DS75:DS89" si="268">DS74+DR75</f>
        <v>378.49015400000002</v>
      </c>
      <c r="DT75" s="158">
        <v>1794</v>
      </c>
      <c r="DU75" s="153">
        <v>73</v>
      </c>
      <c r="DV75" s="148">
        <v>66.3</v>
      </c>
      <c r="DW75" s="148">
        <f t="shared" si="204"/>
        <v>48.398999999999994</v>
      </c>
      <c r="DX75" s="157">
        <v>115</v>
      </c>
      <c r="DY75" s="152">
        <f t="shared" si="205"/>
        <v>2.3760821504576546</v>
      </c>
      <c r="DZ75" s="148">
        <f t="shared" si="206"/>
        <v>5.1099999999999994</v>
      </c>
      <c r="EA75" s="148">
        <f t="shared" ref="EA75:EA89" si="269">DZ75+EA74</f>
        <v>410.69000000000011</v>
      </c>
      <c r="EB75" s="148">
        <f t="shared" ref="EB75:EB89" si="270">((DU75/100)*7)*((100-$D75)/100)</f>
        <v>4.7676300000000005</v>
      </c>
      <c r="EC75" s="148">
        <f t="shared" ref="EC75:EC89" si="271">EC74+EB75</f>
        <v>397.14136000000019</v>
      </c>
      <c r="ED75" s="158">
        <v>1715</v>
      </c>
      <c r="EE75" s="153">
        <v>79.099999999999994</v>
      </c>
      <c r="EF75" s="148">
        <v>66.099999999999994</v>
      </c>
      <c r="EG75" s="148">
        <f t="shared" si="207"/>
        <v>52.285099999999993</v>
      </c>
      <c r="EH75" s="157">
        <v>115</v>
      </c>
      <c r="EI75" s="152">
        <f t="shared" si="208"/>
        <v>2.1994793927906806</v>
      </c>
      <c r="EJ75" s="148">
        <f t="shared" si="209"/>
        <v>5.536999999999999</v>
      </c>
      <c r="EK75" s="148">
        <f t="shared" ref="EK75:EK89" si="272">EJ75+EK74</f>
        <v>417.50450000000006</v>
      </c>
      <c r="EL75" s="148">
        <f t="shared" ref="EL75:EL89" si="273">((EE75/100)*7)*((100-$D75)/100)</f>
        <v>5.1660209999999998</v>
      </c>
      <c r="EM75" s="148">
        <f t="shared" ref="EM75:EM89" si="274">EM74+EL75</f>
        <v>403.5412745000001</v>
      </c>
      <c r="EN75" s="158">
        <v>1690</v>
      </c>
      <c r="EO75" s="153">
        <v>79.5</v>
      </c>
      <c r="EP75" s="141">
        <v>66.099999999999994</v>
      </c>
      <c r="EQ75" s="148">
        <f t="shared" si="210"/>
        <v>52.549499999999995</v>
      </c>
      <c r="ER75" s="157">
        <v>115</v>
      </c>
      <c r="ES75" s="152">
        <f t="shared" si="211"/>
        <v>2.1884128298080858</v>
      </c>
      <c r="ET75" s="148">
        <f t="shared" si="212"/>
        <v>5.5650000000000004</v>
      </c>
      <c r="EU75" s="148">
        <f t="shared" ref="EU75:EU89" si="275">ET75+EU74</f>
        <v>415.77199999999999</v>
      </c>
      <c r="EV75" s="148">
        <f t="shared" ref="EV75:EV89" si="276">((EO75/100)*7)*((100-$D75)/100)</f>
        <v>5.1921450000000009</v>
      </c>
      <c r="EW75" s="148">
        <f t="shared" ref="EW75:EW89" si="277">EW74+EV75</f>
        <v>401.88439200000005</v>
      </c>
      <c r="EX75" s="158">
        <v>1724</v>
      </c>
      <c r="EY75" s="153"/>
      <c r="EZ75" s="148"/>
      <c r="FA75" s="148">
        <f t="shared" si="213"/>
        <v>0</v>
      </c>
      <c r="FB75" s="157"/>
      <c r="FC75" s="152" t="e">
        <f t="shared" si="214"/>
        <v>#DIV/0!</v>
      </c>
      <c r="FD75" s="148">
        <f t="shared" si="215"/>
        <v>0</v>
      </c>
      <c r="FE75" s="148">
        <f t="shared" ref="FE75:FE89" si="278">FD75+FE74</f>
        <v>0</v>
      </c>
      <c r="FF75" s="148">
        <f t="shared" ref="FF75:FF89" si="279">((EY75/100)*7)*((100-$D75)/100)</f>
        <v>0</v>
      </c>
      <c r="FG75" s="148">
        <f t="shared" ref="FG75:FG89" si="280">FG74+FF75</f>
        <v>0</v>
      </c>
      <c r="FH75" s="158"/>
      <c r="FI75" s="153"/>
      <c r="FJ75" s="148"/>
      <c r="FK75" s="148">
        <f t="shared" si="216"/>
        <v>0</v>
      </c>
      <c r="FL75" s="157">
        <v>120</v>
      </c>
      <c r="FM75" s="152" t="e">
        <f t="shared" si="217"/>
        <v>#DIV/0!</v>
      </c>
      <c r="FN75" s="148">
        <f t="shared" si="218"/>
        <v>0</v>
      </c>
      <c r="FO75" s="148">
        <f t="shared" ref="FO75:FO89" si="281">FN75+FO74</f>
        <v>0</v>
      </c>
      <c r="FP75" s="148">
        <f t="shared" ref="FP75:FP89" si="282">((FI75/100)*7)*((100-$D75)/100)</f>
        <v>0</v>
      </c>
      <c r="FQ75" s="148">
        <f t="shared" ref="FQ75:FQ89" si="283">FQ74+FP75</f>
        <v>0</v>
      </c>
      <c r="FR75" s="158"/>
      <c r="FS75" s="153"/>
      <c r="FT75" s="148"/>
      <c r="FU75" s="148">
        <f t="shared" si="219"/>
        <v>0</v>
      </c>
      <c r="FV75" s="157"/>
      <c r="FW75" s="152" t="e">
        <f t="shared" si="220"/>
        <v>#DIV/0!</v>
      </c>
      <c r="FX75" s="148">
        <f t="shared" si="221"/>
        <v>0</v>
      </c>
      <c r="FY75" s="148">
        <f t="shared" ref="FY75:FY89" si="284">FX75+FY74</f>
        <v>0</v>
      </c>
      <c r="FZ75" s="148">
        <f t="shared" ref="FZ75:FZ89" si="285">((FS75/100)*7)*((100-$D75)/100)</f>
        <v>0</v>
      </c>
      <c r="GA75" s="148">
        <f t="shared" ref="GA75:GA89" si="286">GA74+FZ75</f>
        <v>0</v>
      </c>
      <c r="GB75" s="158"/>
      <c r="GC75" s="153"/>
      <c r="GD75" s="148"/>
      <c r="GE75" s="148">
        <f t="shared" si="222"/>
        <v>0</v>
      </c>
      <c r="GF75" s="157"/>
      <c r="GG75" s="152" t="e">
        <f t="shared" si="223"/>
        <v>#DIV/0!</v>
      </c>
      <c r="GH75" s="148">
        <f t="shared" si="224"/>
        <v>0</v>
      </c>
      <c r="GI75" s="148">
        <f t="shared" ref="GI75:GI89" si="287">GH75+GI74</f>
        <v>0</v>
      </c>
      <c r="GJ75" s="148">
        <f t="shared" ref="GJ75:GJ89" si="288">((GC75/100)*7)*((100-$D75)/100)</f>
        <v>0</v>
      </c>
      <c r="GK75" s="148">
        <f t="shared" ref="GK75:GK89" si="289">GK74+GJ75</f>
        <v>0</v>
      </c>
      <c r="GL75" s="158"/>
      <c r="GM75" s="153"/>
      <c r="GN75" s="148"/>
      <c r="GO75" s="148">
        <f t="shared" si="225"/>
        <v>0</v>
      </c>
      <c r="GP75" s="157"/>
      <c r="GQ75" s="152" t="e">
        <f t="shared" si="226"/>
        <v>#DIV/0!</v>
      </c>
      <c r="GR75" s="148">
        <f t="shared" si="227"/>
        <v>0</v>
      </c>
      <c r="GS75" s="148">
        <f t="shared" ref="GS75:GS89" si="290">GR75+GS74</f>
        <v>0</v>
      </c>
      <c r="GT75" s="148">
        <f t="shared" ref="GT75:GT89" si="291">((GM75/100)*7)*((100-$D75)/100)</f>
        <v>0</v>
      </c>
      <c r="GU75" s="148">
        <f t="shared" ref="GU75:GU89" si="292">GU74+GT75</f>
        <v>0</v>
      </c>
      <c r="GV75" s="158"/>
      <c r="GW75" s="153"/>
      <c r="GX75" s="148"/>
      <c r="GY75" s="148">
        <f t="shared" si="228"/>
        <v>0</v>
      </c>
      <c r="GZ75" s="157"/>
      <c r="HA75" s="152" t="e">
        <f t="shared" si="229"/>
        <v>#DIV/0!</v>
      </c>
      <c r="HB75" s="148">
        <f t="shared" si="230"/>
        <v>0</v>
      </c>
      <c r="HC75" s="148">
        <f t="shared" ref="HC75:HC89" si="293">HB75+HC74</f>
        <v>0</v>
      </c>
      <c r="HD75" s="148">
        <f t="shared" ref="HD75:HD89" si="294">((GW75/100)*7)*((100-$D75)/100)</f>
        <v>0</v>
      </c>
      <c r="HE75" s="148">
        <f t="shared" ref="HE75:HE89" si="295">HE74+HD75</f>
        <v>0</v>
      </c>
      <c r="HF75" s="158"/>
      <c r="HG75" s="153"/>
      <c r="HH75" s="148"/>
      <c r="HI75" s="148"/>
      <c r="HJ75" s="157"/>
      <c r="HK75" s="152"/>
      <c r="HL75" s="148"/>
      <c r="HM75" s="148"/>
      <c r="HN75" s="148"/>
      <c r="HO75" s="148"/>
      <c r="HP75" s="158"/>
      <c r="HQ75" s="153"/>
      <c r="HR75" s="148"/>
      <c r="HS75" s="148"/>
      <c r="HT75" s="157"/>
      <c r="HU75" s="152"/>
      <c r="HV75" s="148"/>
      <c r="HW75" s="148"/>
      <c r="HX75" s="148"/>
      <c r="HY75" s="148"/>
      <c r="HZ75" s="158"/>
      <c r="IA75" s="153"/>
      <c r="IB75" s="148"/>
      <c r="IC75" s="148"/>
      <c r="ID75" s="157"/>
      <c r="IE75" s="152"/>
      <c r="IF75" s="148"/>
      <c r="IG75" s="148"/>
      <c r="IH75" s="148"/>
      <c r="II75" s="148"/>
      <c r="IJ75" s="158"/>
      <c r="IK75" s="153"/>
      <c r="IL75" s="148"/>
      <c r="IM75" s="148"/>
      <c r="IN75" s="157"/>
      <c r="IO75" s="152"/>
      <c r="IP75" s="148"/>
      <c r="IQ75" s="148"/>
      <c r="IR75" s="148"/>
      <c r="IS75" s="148"/>
      <c r="IT75" s="158"/>
      <c r="IU75" s="153"/>
      <c r="IV75" s="148"/>
      <c r="IW75" s="148"/>
      <c r="IX75" s="157"/>
      <c r="IY75" s="152"/>
      <c r="IZ75" s="148"/>
      <c r="JA75" s="148"/>
      <c r="JB75" s="148"/>
      <c r="JC75" s="148"/>
      <c r="JD75" s="158"/>
      <c r="JE75" s="153"/>
      <c r="JF75" s="148"/>
      <c r="JG75" s="148"/>
      <c r="JH75" s="157"/>
      <c r="JI75" s="152"/>
      <c r="JJ75" s="148"/>
      <c r="JK75" s="148"/>
      <c r="JL75" s="148"/>
      <c r="JM75" s="148"/>
      <c r="JN75" s="158"/>
      <c r="JO75" s="153"/>
      <c r="JP75" s="148"/>
      <c r="JQ75" s="148"/>
      <c r="JR75" s="157"/>
      <c r="JS75" s="152"/>
      <c r="JT75" s="148"/>
      <c r="JU75" s="148"/>
      <c r="JV75" s="148"/>
      <c r="JW75" s="148"/>
      <c r="JX75" s="158"/>
      <c r="JY75" s="153"/>
      <c r="JZ75" s="148"/>
      <c r="KA75" s="148"/>
      <c r="KB75" s="157"/>
      <c r="KC75" s="152"/>
      <c r="KD75" s="148"/>
      <c r="KE75" s="148"/>
      <c r="KF75" s="148"/>
      <c r="KG75" s="148"/>
      <c r="KH75" s="158"/>
      <c r="KI75" s="153"/>
      <c r="KJ75" s="148"/>
      <c r="KK75" s="148"/>
      <c r="KL75" s="157"/>
      <c r="KM75" s="152"/>
      <c r="KN75" s="148"/>
      <c r="KO75" s="148"/>
      <c r="KP75" s="148"/>
      <c r="KQ75" s="148"/>
      <c r="KR75" s="158"/>
      <c r="KS75" s="153"/>
      <c r="KT75" s="148"/>
      <c r="KU75" s="148"/>
      <c r="KV75" s="157"/>
      <c r="KW75" s="152"/>
      <c r="KX75" s="148"/>
      <c r="KY75" s="148"/>
      <c r="KZ75" s="148"/>
      <c r="LA75" s="148"/>
      <c r="LB75" s="158"/>
      <c r="LC75" s="153"/>
      <c r="LD75" s="148"/>
      <c r="LE75" s="148"/>
      <c r="LF75" s="157"/>
      <c r="LG75" s="152"/>
      <c r="LH75" s="148"/>
      <c r="LI75" s="148"/>
      <c r="LJ75" s="148"/>
      <c r="LK75" s="148"/>
      <c r="LL75" s="158"/>
      <c r="LM75" s="153"/>
      <c r="LN75" s="148"/>
      <c r="LO75" s="148"/>
      <c r="LP75" s="157"/>
      <c r="LQ75" s="152"/>
      <c r="LR75" s="148"/>
      <c r="LS75" s="148"/>
      <c r="LT75" s="148"/>
      <c r="LU75" s="148"/>
      <c r="LV75" s="158"/>
      <c r="LW75" s="153"/>
      <c r="LX75" s="148"/>
      <c r="LY75" s="148"/>
      <c r="LZ75" s="157"/>
      <c r="MA75" s="152"/>
      <c r="MB75" s="148"/>
      <c r="MC75" s="148"/>
      <c r="MD75" s="148"/>
      <c r="ME75" s="148"/>
      <c r="MF75" s="158"/>
      <c r="MG75" s="153"/>
      <c r="MH75" s="148"/>
      <c r="MI75" s="148"/>
      <c r="MJ75" s="157"/>
      <c r="MK75" s="152"/>
      <c r="ML75" s="148"/>
      <c r="MM75" s="148"/>
      <c r="MN75" s="148"/>
      <c r="MO75" s="148"/>
      <c r="MP75" s="158"/>
      <c r="MQ75" s="153"/>
      <c r="MR75" s="148"/>
      <c r="MS75" s="148"/>
      <c r="MT75" s="157"/>
      <c r="MU75" s="152"/>
      <c r="MV75" s="148"/>
      <c r="MW75" s="148"/>
      <c r="MX75" s="148"/>
      <c r="MY75" s="148"/>
      <c r="MZ75" s="158"/>
      <c r="NA75" s="153"/>
      <c r="NB75" s="148"/>
      <c r="NC75" s="148"/>
      <c r="ND75" s="157"/>
      <c r="NE75" s="152"/>
      <c r="NF75" s="148"/>
      <c r="NG75" s="148"/>
      <c r="NH75" s="148"/>
      <c r="NI75" s="148"/>
      <c r="NJ75" s="158"/>
      <c r="NK75" s="153"/>
      <c r="NL75" s="148"/>
      <c r="NM75" s="148"/>
      <c r="NN75" s="157"/>
      <c r="NO75" s="152"/>
      <c r="NP75" s="148"/>
      <c r="NQ75" s="148"/>
      <c r="NR75" s="148"/>
      <c r="NS75" s="148"/>
      <c r="NT75" s="158"/>
      <c r="NU75" s="153"/>
      <c r="NV75" s="148"/>
      <c r="NW75" s="148"/>
      <c r="NX75" s="157"/>
      <c r="NY75" s="152"/>
      <c r="NZ75" s="148"/>
      <c r="OA75" s="148"/>
      <c r="OB75" s="148"/>
      <c r="OC75" s="148"/>
      <c r="OD75" s="158"/>
      <c r="OE75" s="153"/>
      <c r="OF75" s="148"/>
      <c r="OG75" s="148"/>
      <c r="OH75" s="157"/>
      <c r="OI75" s="152"/>
      <c r="OJ75" s="148"/>
      <c r="OK75" s="148"/>
      <c r="OL75" s="148"/>
      <c r="OM75" s="148"/>
      <c r="ON75" s="158"/>
      <c r="OO75" s="153"/>
      <c r="OP75" s="148"/>
      <c r="OQ75" s="148"/>
      <c r="OR75" s="157"/>
      <c r="OS75" s="152"/>
      <c r="OT75" s="148"/>
      <c r="OU75" s="148"/>
      <c r="OV75" s="148"/>
      <c r="OW75" s="148"/>
      <c r="OX75" s="158"/>
      <c r="OY75" s="153"/>
      <c r="OZ75" s="148"/>
      <c r="PA75" s="148"/>
      <c r="PB75" s="157"/>
      <c r="PC75" s="152"/>
      <c r="PD75" s="148"/>
      <c r="PE75" s="148"/>
      <c r="PF75" s="148"/>
      <c r="PG75" s="148"/>
      <c r="PH75" s="158"/>
      <c r="PI75" s="153"/>
      <c r="PJ75" s="148"/>
      <c r="PK75" s="148"/>
      <c r="PL75" s="157"/>
      <c r="PM75" s="152"/>
      <c r="PN75" s="148"/>
      <c r="PO75" s="148"/>
      <c r="PP75" s="148"/>
      <c r="PQ75" s="148"/>
      <c r="PR75" s="158"/>
      <c r="PS75" s="153"/>
      <c r="PT75" s="148"/>
      <c r="PU75" s="148"/>
      <c r="PV75" s="157"/>
      <c r="PW75" s="152"/>
      <c r="PX75" s="148"/>
      <c r="PY75" s="148"/>
      <c r="PZ75" s="148"/>
      <c r="QA75" s="148"/>
      <c r="QB75" s="158"/>
      <c r="QC75" s="153"/>
      <c r="QD75" s="148"/>
      <c r="QE75" s="148"/>
      <c r="QF75" s="157"/>
      <c r="QG75" s="152"/>
      <c r="QH75" s="148"/>
      <c r="QI75" s="148"/>
      <c r="QJ75" s="148"/>
      <c r="QK75" s="148"/>
      <c r="QL75" s="158"/>
      <c r="QM75" s="153"/>
      <c r="QN75" s="148"/>
      <c r="QO75" s="148"/>
      <c r="QP75" s="157"/>
      <c r="QQ75" s="152"/>
      <c r="QR75" s="148"/>
      <c r="QS75" s="148"/>
      <c r="QT75" s="148"/>
      <c r="QU75" s="148"/>
      <c r="QV75" s="158"/>
      <c r="QW75" s="153"/>
    </row>
    <row r="76" spans="1:465" s="138" customFormat="1" ht="12.75" customHeight="1" x14ac:dyDescent="0.25">
      <c r="A76" s="141"/>
      <c r="B76" s="139">
        <f t="shared" si="168"/>
        <v>87</v>
      </c>
      <c r="C76" s="139">
        <v>0.1</v>
      </c>
      <c r="D76" s="139">
        <f t="shared" si="169"/>
        <v>6.7999999999999918</v>
      </c>
      <c r="E76" s="154">
        <v>74.400000000000006</v>
      </c>
      <c r="F76" s="151">
        <v>66.899999999999991</v>
      </c>
      <c r="G76" s="151">
        <f t="shared" si="231"/>
        <v>49.773600000000002</v>
      </c>
      <c r="H76" s="155">
        <v>125</v>
      </c>
      <c r="I76" s="150">
        <f t="shared" si="170"/>
        <v>2.5113714901072055</v>
      </c>
      <c r="J76" s="151">
        <f t="shared" si="173"/>
        <v>5.2080000000000011</v>
      </c>
      <c r="K76" s="151">
        <f t="shared" si="232"/>
        <v>412.57299999999992</v>
      </c>
      <c r="L76" s="151">
        <f t="shared" si="233"/>
        <v>4.8538560000000013</v>
      </c>
      <c r="M76" s="151">
        <f t="shared" si="234"/>
        <v>398.427232</v>
      </c>
      <c r="N76" s="156">
        <v>2010</v>
      </c>
      <c r="O76" s="154">
        <v>74.400000000000006</v>
      </c>
      <c r="P76" s="151">
        <v>66.899999999999991</v>
      </c>
      <c r="Q76" s="151">
        <f t="shared" si="235"/>
        <v>49.773600000000002</v>
      </c>
      <c r="R76" s="155">
        <v>125</v>
      </c>
      <c r="S76" s="150">
        <f t="shared" si="171"/>
        <v>2.5113714901072055</v>
      </c>
      <c r="T76" s="151">
        <f t="shared" si="174"/>
        <v>5.2080000000000011</v>
      </c>
      <c r="U76" s="151">
        <f t="shared" si="236"/>
        <v>412.57299999999992</v>
      </c>
      <c r="V76" s="151">
        <f t="shared" si="237"/>
        <v>4.8538560000000013</v>
      </c>
      <c r="W76" s="151">
        <f t="shared" si="238"/>
        <v>398.427232</v>
      </c>
      <c r="X76" s="156">
        <v>2010</v>
      </c>
      <c r="Y76" s="154">
        <v>71.3</v>
      </c>
      <c r="Z76" s="151">
        <v>68.399999999999991</v>
      </c>
      <c r="AA76" s="151">
        <f t="shared" si="175"/>
        <v>48.769199999999991</v>
      </c>
      <c r="AB76" s="155">
        <v>125</v>
      </c>
      <c r="AC76" s="150">
        <f t="shared" si="176"/>
        <v>2.563093099743281</v>
      </c>
      <c r="AD76" s="151">
        <f t="shared" si="177"/>
        <v>4.9909999999999997</v>
      </c>
      <c r="AE76" s="151">
        <f t="shared" si="239"/>
        <v>406.714</v>
      </c>
      <c r="AF76" s="151">
        <f t="shared" si="240"/>
        <v>4.6516120000000001</v>
      </c>
      <c r="AG76" s="151">
        <f t="shared" si="241"/>
        <v>392.83232800000008</v>
      </c>
      <c r="AH76" s="156">
        <v>2053</v>
      </c>
      <c r="AI76" s="154">
        <v>73.8</v>
      </c>
      <c r="AJ76" s="151">
        <v>65.900000000000006</v>
      </c>
      <c r="AK76" s="151">
        <f t="shared" si="178"/>
        <v>48.634200000000007</v>
      </c>
      <c r="AL76" s="155">
        <v>125</v>
      </c>
      <c r="AM76" s="150">
        <f t="shared" si="179"/>
        <v>2.5702077961599037</v>
      </c>
      <c r="AN76" s="151">
        <f t="shared" si="180"/>
        <v>5.1660000000000004</v>
      </c>
      <c r="AO76" s="151">
        <f t="shared" si="242"/>
        <v>410.137</v>
      </c>
      <c r="AP76" s="151">
        <f t="shared" si="243"/>
        <v>4.814712000000001</v>
      </c>
      <c r="AQ76" s="151">
        <f t="shared" si="244"/>
        <v>396.36659999999989</v>
      </c>
      <c r="AR76" s="156">
        <v>1999</v>
      </c>
      <c r="AS76" s="154">
        <v>74.400000000000006</v>
      </c>
      <c r="AT76" s="151">
        <v>64.599999999999994</v>
      </c>
      <c r="AU76" s="151">
        <f t="shared" si="181"/>
        <v>48.062400000000004</v>
      </c>
      <c r="AV76" s="155">
        <v>125</v>
      </c>
      <c r="AW76" s="150">
        <f t="shared" si="182"/>
        <v>2.6007856453277403</v>
      </c>
      <c r="AX76" s="151">
        <f t="shared" si="183"/>
        <v>5.2080000000000011</v>
      </c>
      <c r="AY76" s="151">
        <f t="shared" si="245"/>
        <v>410.31900000000002</v>
      </c>
      <c r="AZ76" s="151">
        <f t="shared" si="246"/>
        <v>4.8538560000000013</v>
      </c>
      <c r="BA76" s="151">
        <f t="shared" si="247"/>
        <v>396.51690399999995</v>
      </c>
      <c r="BB76" s="156">
        <v>1999</v>
      </c>
      <c r="BC76" s="154">
        <v>73</v>
      </c>
      <c r="BD76" s="151">
        <v>65.000001907348633</v>
      </c>
      <c r="BE76" s="151">
        <f t="shared" si="184"/>
        <v>47.450001392364499</v>
      </c>
      <c r="BF76" s="155">
        <v>125</v>
      </c>
      <c r="BG76" s="150">
        <f t="shared" si="185"/>
        <v>2.634351872118482</v>
      </c>
      <c r="BH76" s="151">
        <f t="shared" si="186"/>
        <v>5.1099999999999994</v>
      </c>
      <c r="BI76" s="151">
        <f t="shared" si="248"/>
        <v>407.22500000000008</v>
      </c>
      <c r="BJ76" s="151">
        <f t="shared" si="249"/>
        <v>4.7625199999999994</v>
      </c>
      <c r="BK76" s="151">
        <f t="shared" si="250"/>
        <v>393.70180499999998</v>
      </c>
      <c r="BL76" s="156">
        <v>1969.9999690055847</v>
      </c>
      <c r="BM76" s="154">
        <v>67</v>
      </c>
      <c r="BN76" s="151">
        <v>66.5</v>
      </c>
      <c r="BO76" s="151">
        <f t="shared" si="187"/>
        <v>44.555</v>
      </c>
      <c r="BP76" s="155">
        <v>125</v>
      </c>
      <c r="BQ76" s="150">
        <f t="shared" si="188"/>
        <v>2.805521265851195</v>
      </c>
      <c r="BR76" s="151">
        <f t="shared" si="189"/>
        <v>4.6900000000000004</v>
      </c>
      <c r="BS76" s="151">
        <f t="shared" si="251"/>
        <v>397.53000000000003</v>
      </c>
      <c r="BT76" s="151">
        <f t="shared" si="252"/>
        <v>4.371080000000001</v>
      </c>
      <c r="BU76" s="151">
        <f t="shared" si="253"/>
        <v>384.19555999999994</v>
      </c>
      <c r="BV76" s="156">
        <v>1924.5</v>
      </c>
      <c r="BW76" s="154">
        <v>68.599999999999994</v>
      </c>
      <c r="BX76" s="151">
        <v>64.2</v>
      </c>
      <c r="BY76" s="151">
        <f t="shared" si="190"/>
        <v>44.041199999999996</v>
      </c>
      <c r="BZ76" s="155">
        <v>125</v>
      </c>
      <c r="CA76" s="150">
        <f t="shared" si="191"/>
        <v>2.8382514554553464</v>
      </c>
      <c r="CB76" s="151">
        <f t="shared" si="192"/>
        <v>4.8019999999999996</v>
      </c>
      <c r="CC76" s="151">
        <f t="shared" si="254"/>
        <v>401.01600000000002</v>
      </c>
      <c r="CD76" s="151">
        <f t="shared" si="255"/>
        <v>4.4754639999999997</v>
      </c>
      <c r="CE76" s="151">
        <f t="shared" si="256"/>
        <v>387.73553000000004</v>
      </c>
      <c r="CF76" s="156">
        <v>1973.5</v>
      </c>
      <c r="CG76" s="154">
        <v>76.2</v>
      </c>
      <c r="CH76" s="151">
        <f t="shared" si="165"/>
        <v>63.249999999999872</v>
      </c>
      <c r="CI76" s="151">
        <f t="shared" si="193"/>
        <v>48.196499999999901</v>
      </c>
      <c r="CJ76" s="155">
        <v>125</v>
      </c>
      <c r="CK76" s="150">
        <f t="shared" si="194"/>
        <v>2.5935493241210517</v>
      </c>
      <c r="CL76" s="151">
        <f t="shared" si="195"/>
        <v>5.3339999999999996</v>
      </c>
      <c r="CM76" s="151">
        <f t="shared" si="257"/>
        <v>423.35999999999996</v>
      </c>
      <c r="CN76" s="151">
        <f t="shared" si="258"/>
        <v>4.9712879999999995</v>
      </c>
      <c r="CO76" s="151">
        <f t="shared" si="259"/>
        <v>409.16125600000021</v>
      </c>
      <c r="CP76" s="156">
        <v>2015</v>
      </c>
      <c r="CQ76" s="154">
        <v>63.5</v>
      </c>
      <c r="CR76" s="151">
        <v>66.699999999998994</v>
      </c>
      <c r="CS76" s="151">
        <f t="shared" si="196"/>
        <v>42.354499999999362</v>
      </c>
      <c r="CT76" s="155">
        <v>115</v>
      </c>
      <c r="CU76" s="150">
        <f t="shared" si="197"/>
        <v>2.7151778441488328</v>
      </c>
      <c r="CV76" s="151">
        <f t="shared" si="198"/>
        <v>4.4450000000000003</v>
      </c>
      <c r="CW76" s="151">
        <f t="shared" si="260"/>
        <v>395.97599999999994</v>
      </c>
      <c r="CX76" s="151">
        <f t="shared" si="261"/>
        <v>4.1427400000000008</v>
      </c>
      <c r="CY76" s="151">
        <f t="shared" si="262"/>
        <v>382.63289400000002</v>
      </c>
      <c r="CZ76" s="156">
        <v>1795</v>
      </c>
      <c r="DA76" s="154">
        <v>66.8</v>
      </c>
      <c r="DB76" s="148">
        <v>64.400000000000006</v>
      </c>
      <c r="DC76" s="151">
        <f t="shared" si="199"/>
        <v>43.019199999999998</v>
      </c>
      <c r="DD76" s="138">
        <v>115</v>
      </c>
      <c r="DE76" s="150">
        <f t="shared" si="172"/>
        <v>2.6732249786142002</v>
      </c>
      <c r="DF76" s="151">
        <f t="shared" si="200"/>
        <v>4.6759999999999993</v>
      </c>
      <c r="DG76" s="151">
        <f t="shared" si="263"/>
        <v>401.78600000000006</v>
      </c>
      <c r="DH76" s="151">
        <f t="shared" si="264"/>
        <v>4.3580319999999997</v>
      </c>
      <c r="DI76" s="151">
        <f t="shared" si="265"/>
        <v>388.16004500000008</v>
      </c>
      <c r="DJ76" s="156">
        <v>1720</v>
      </c>
      <c r="DK76" s="154">
        <v>63.5</v>
      </c>
      <c r="DL76" s="141">
        <v>66.699999999998994</v>
      </c>
      <c r="DM76" s="151">
        <f t="shared" si="201"/>
        <v>42.354499999999362</v>
      </c>
      <c r="DN76" s="155">
        <v>115</v>
      </c>
      <c r="DO76" s="150">
        <f t="shared" si="202"/>
        <v>2.7151778441488328</v>
      </c>
      <c r="DP76" s="151">
        <f t="shared" si="203"/>
        <v>4.4450000000000003</v>
      </c>
      <c r="DQ76" s="151">
        <f t="shared" si="266"/>
        <v>395.97599999999994</v>
      </c>
      <c r="DR76" s="151">
        <f t="shared" si="267"/>
        <v>4.1427400000000008</v>
      </c>
      <c r="DS76" s="151">
        <f t="shared" si="268"/>
        <v>382.63289400000002</v>
      </c>
      <c r="DT76" s="156">
        <v>1795</v>
      </c>
      <c r="DU76" s="154">
        <v>72</v>
      </c>
      <c r="DV76" s="151">
        <v>66.3</v>
      </c>
      <c r="DW76" s="151">
        <f t="shared" si="204"/>
        <v>47.735999999999997</v>
      </c>
      <c r="DX76" s="155">
        <v>115</v>
      </c>
      <c r="DY76" s="150">
        <f t="shared" si="205"/>
        <v>2.4090832914362328</v>
      </c>
      <c r="DZ76" s="151">
        <f t="shared" si="206"/>
        <v>5.04</v>
      </c>
      <c r="EA76" s="151">
        <f t="shared" si="269"/>
        <v>415.73000000000013</v>
      </c>
      <c r="EB76" s="151">
        <f t="shared" si="270"/>
        <v>4.6972800000000001</v>
      </c>
      <c r="EC76" s="151">
        <f t="shared" si="271"/>
        <v>401.83864000000017</v>
      </c>
      <c r="ED76" s="156">
        <v>1715</v>
      </c>
      <c r="EE76" s="154">
        <v>78.3</v>
      </c>
      <c r="EF76" s="151">
        <v>66.099999999999994</v>
      </c>
      <c r="EG76" s="151">
        <f t="shared" si="207"/>
        <v>51.756299999999989</v>
      </c>
      <c r="EH76" s="155">
        <v>115</v>
      </c>
      <c r="EI76" s="150">
        <f t="shared" si="208"/>
        <v>2.2219517237515052</v>
      </c>
      <c r="EJ76" s="151">
        <f t="shared" si="209"/>
        <v>5.4809999999999999</v>
      </c>
      <c r="EK76" s="151">
        <f t="shared" si="272"/>
        <v>422.98550000000006</v>
      </c>
      <c r="EL76" s="151">
        <f t="shared" si="273"/>
        <v>5.1082920000000005</v>
      </c>
      <c r="EM76" s="151">
        <f t="shared" si="274"/>
        <v>408.64956650000011</v>
      </c>
      <c r="EN76" s="156">
        <v>1690</v>
      </c>
      <c r="EO76" s="154">
        <v>79.099999999999994</v>
      </c>
      <c r="EP76" s="141">
        <v>66.2</v>
      </c>
      <c r="EQ76" s="151">
        <f t="shared" si="210"/>
        <v>52.364199999999997</v>
      </c>
      <c r="ER76" s="155">
        <v>115</v>
      </c>
      <c r="ES76" s="150">
        <f t="shared" si="211"/>
        <v>2.1961569163665255</v>
      </c>
      <c r="ET76" s="151">
        <f t="shared" si="212"/>
        <v>5.536999999999999</v>
      </c>
      <c r="EU76" s="151">
        <f t="shared" si="275"/>
        <v>421.30899999999997</v>
      </c>
      <c r="EV76" s="151">
        <f t="shared" si="276"/>
        <v>5.1604839999999994</v>
      </c>
      <c r="EW76" s="151">
        <f t="shared" si="277"/>
        <v>407.04487600000004</v>
      </c>
      <c r="EX76" s="156">
        <v>1724</v>
      </c>
      <c r="EY76" s="154"/>
      <c r="EZ76" s="151"/>
      <c r="FA76" s="151">
        <f t="shared" si="213"/>
        <v>0</v>
      </c>
      <c r="FB76" s="155"/>
      <c r="FC76" s="150" t="e">
        <f t="shared" si="214"/>
        <v>#DIV/0!</v>
      </c>
      <c r="FD76" s="151">
        <f t="shared" si="215"/>
        <v>0</v>
      </c>
      <c r="FE76" s="151">
        <f t="shared" si="278"/>
        <v>0</v>
      </c>
      <c r="FF76" s="151">
        <f t="shared" si="279"/>
        <v>0</v>
      </c>
      <c r="FG76" s="151">
        <f t="shared" si="280"/>
        <v>0</v>
      </c>
      <c r="FH76" s="156"/>
      <c r="FI76" s="154"/>
      <c r="FJ76" s="151"/>
      <c r="FK76" s="151">
        <f t="shared" si="216"/>
        <v>0</v>
      </c>
      <c r="FL76" s="155">
        <v>120</v>
      </c>
      <c r="FM76" s="150" t="e">
        <f t="shared" si="217"/>
        <v>#DIV/0!</v>
      </c>
      <c r="FN76" s="151">
        <f t="shared" si="218"/>
        <v>0</v>
      </c>
      <c r="FO76" s="151">
        <f t="shared" si="281"/>
        <v>0</v>
      </c>
      <c r="FP76" s="151">
        <f t="shared" si="282"/>
        <v>0</v>
      </c>
      <c r="FQ76" s="151">
        <f t="shared" si="283"/>
        <v>0</v>
      </c>
      <c r="FR76" s="156"/>
      <c r="FS76" s="154"/>
      <c r="FT76" s="151"/>
      <c r="FU76" s="151">
        <f t="shared" si="219"/>
        <v>0</v>
      </c>
      <c r="FV76" s="155"/>
      <c r="FW76" s="150" t="e">
        <f t="shared" si="220"/>
        <v>#DIV/0!</v>
      </c>
      <c r="FX76" s="151">
        <f t="shared" si="221"/>
        <v>0</v>
      </c>
      <c r="FY76" s="151">
        <f t="shared" si="284"/>
        <v>0</v>
      </c>
      <c r="FZ76" s="151">
        <f t="shared" si="285"/>
        <v>0</v>
      </c>
      <c r="GA76" s="151">
        <f t="shared" si="286"/>
        <v>0</v>
      </c>
      <c r="GB76" s="156"/>
      <c r="GC76" s="154"/>
      <c r="GD76" s="151"/>
      <c r="GE76" s="151">
        <f t="shared" si="222"/>
        <v>0</v>
      </c>
      <c r="GF76" s="155"/>
      <c r="GG76" s="150" t="e">
        <f t="shared" si="223"/>
        <v>#DIV/0!</v>
      </c>
      <c r="GH76" s="151">
        <f t="shared" si="224"/>
        <v>0</v>
      </c>
      <c r="GI76" s="151">
        <f t="shared" si="287"/>
        <v>0</v>
      </c>
      <c r="GJ76" s="151">
        <f t="shared" si="288"/>
        <v>0</v>
      </c>
      <c r="GK76" s="151">
        <f t="shared" si="289"/>
        <v>0</v>
      </c>
      <c r="GL76" s="156"/>
      <c r="GM76" s="154"/>
      <c r="GN76" s="151"/>
      <c r="GO76" s="151">
        <f t="shared" si="225"/>
        <v>0</v>
      </c>
      <c r="GP76" s="155"/>
      <c r="GQ76" s="150" t="e">
        <f t="shared" si="226"/>
        <v>#DIV/0!</v>
      </c>
      <c r="GR76" s="151">
        <f t="shared" si="227"/>
        <v>0</v>
      </c>
      <c r="GS76" s="151">
        <f t="shared" si="290"/>
        <v>0</v>
      </c>
      <c r="GT76" s="151">
        <f t="shared" si="291"/>
        <v>0</v>
      </c>
      <c r="GU76" s="151">
        <f t="shared" si="292"/>
        <v>0</v>
      </c>
      <c r="GV76" s="156"/>
      <c r="GW76" s="154"/>
      <c r="GX76" s="151"/>
      <c r="GY76" s="151">
        <f t="shared" si="228"/>
        <v>0</v>
      </c>
      <c r="GZ76" s="155"/>
      <c r="HA76" s="150" t="e">
        <f t="shared" si="229"/>
        <v>#DIV/0!</v>
      </c>
      <c r="HB76" s="151">
        <f t="shared" si="230"/>
        <v>0</v>
      </c>
      <c r="HC76" s="151">
        <f t="shared" si="293"/>
        <v>0</v>
      </c>
      <c r="HD76" s="151">
        <f t="shared" si="294"/>
        <v>0</v>
      </c>
      <c r="HE76" s="151">
        <f t="shared" si="295"/>
        <v>0</v>
      </c>
      <c r="HF76" s="156"/>
      <c r="HG76" s="154"/>
      <c r="HH76" s="151"/>
      <c r="HI76" s="151"/>
      <c r="HJ76" s="155"/>
      <c r="HK76" s="150"/>
      <c r="HL76" s="151"/>
      <c r="HM76" s="151"/>
      <c r="HN76" s="151"/>
      <c r="HO76" s="151"/>
      <c r="HP76" s="156"/>
      <c r="HQ76" s="154"/>
      <c r="HR76" s="151"/>
      <c r="HS76" s="151"/>
      <c r="HT76" s="155"/>
      <c r="HU76" s="150"/>
      <c r="HV76" s="151"/>
      <c r="HW76" s="151"/>
      <c r="HX76" s="151"/>
      <c r="HY76" s="151"/>
      <c r="HZ76" s="156"/>
      <c r="IA76" s="154"/>
      <c r="IB76" s="151"/>
      <c r="IC76" s="151"/>
      <c r="ID76" s="155"/>
      <c r="IE76" s="150"/>
      <c r="IF76" s="151"/>
      <c r="IG76" s="151"/>
      <c r="IH76" s="151"/>
      <c r="II76" s="151"/>
      <c r="IJ76" s="156"/>
      <c r="IK76" s="154"/>
      <c r="IL76" s="151"/>
      <c r="IM76" s="151"/>
      <c r="IN76" s="155"/>
      <c r="IO76" s="150"/>
      <c r="IP76" s="151"/>
      <c r="IQ76" s="151"/>
      <c r="IR76" s="151"/>
      <c r="IS76" s="151"/>
      <c r="IT76" s="156"/>
      <c r="IU76" s="154"/>
      <c r="IV76" s="151"/>
      <c r="IW76" s="151"/>
      <c r="IX76" s="155"/>
      <c r="IY76" s="150"/>
      <c r="IZ76" s="151"/>
      <c r="JA76" s="151"/>
      <c r="JB76" s="151"/>
      <c r="JC76" s="151"/>
      <c r="JD76" s="156"/>
      <c r="JE76" s="154"/>
      <c r="JF76" s="151"/>
      <c r="JG76" s="151"/>
      <c r="JH76" s="155"/>
      <c r="JI76" s="150"/>
      <c r="JJ76" s="151"/>
      <c r="JK76" s="151"/>
      <c r="JL76" s="151"/>
      <c r="JM76" s="151"/>
      <c r="JN76" s="156"/>
      <c r="JO76" s="154"/>
      <c r="JP76" s="151"/>
      <c r="JQ76" s="151"/>
      <c r="JR76" s="155"/>
      <c r="JS76" s="150"/>
      <c r="JT76" s="151"/>
      <c r="JU76" s="151"/>
      <c r="JV76" s="151"/>
      <c r="JW76" s="151"/>
      <c r="JX76" s="156"/>
      <c r="JY76" s="154"/>
      <c r="JZ76" s="151"/>
      <c r="KA76" s="151"/>
      <c r="KB76" s="155"/>
      <c r="KC76" s="150"/>
      <c r="KD76" s="151"/>
      <c r="KE76" s="151"/>
      <c r="KF76" s="151"/>
      <c r="KG76" s="151"/>
      <c r="KH76" s="156"/>
      <c r="KI76" s="154"/>
      <c r="KJ76" s="151"/>
      <c r="KK76" s="151"/>
      <c r="KL76" s="155"/>
      <c r="KM76" s="150"/>
      <c r="KN76" s="151"/>
      <c r="KO76" s="151"/>
      <c r="KP76" s="151"/>
      <c r="KQ76" s="151"/>
      <c r="KR76" s="156"/>
      <c r="KS76" s="154"/>
      <c r="KT76" s="151"/>
      <c r="KU76" s="151"/>
      <c r="KV76" s="155"/>
      <c r="KW76" s="150"/>
      <c r="KX76" s="151"/>
      <c r="KY76" s="151"/>
      <c r="KZ76" s="151"/>
      <c r="LA76" s="151"/>
      <c r="LB76" s="156"/>
      <c r="LC76" s="154"/>
      <c r="LD76" s="151"/>
      <c r="LE76" s="151"/>
      <c r="LF76" s="155"/>
      <c r="LG76" s="150"/>
      <c r="LH76" s="151"/>
      <c r="LI76" s="151"/>
      <c r="LJ76" s="151"/>
      <c r="LK76" s="151"/>
      <c r="LL76" s="156"/>
      <c r="LM76" s="154"/>
      <c r="LN76" s="151"/>
      <c r="LO76" s="151"/>
      <c r="LP76" s="155"/>
      <c r="LQ76" s="150"/>
      <c r="LR76" s="151"/>
      <c r="LS76" s="151"/>
      <c r="LT76" s="151"/>
      <c r="LU76" s="151"/>
      <c r="LV76" s="156"/>
      <c r="LW76" s="154"/>
      <c r="LX76" s="151"/>
      <c r="LY76" s="151"/>
      <c r="LZ76" s="155"/>
      <c r="MA76" s="150"/>
      <c r="MB76" s="151"/>
      <c r="MC76" s="151"/>
      <c r="MD76" s="151"/>
      <c r="ME76" s="151"/>
      <c r="MF76" s="156"/>
      <c r="MG76" s="154"/>
      <c r="MH76" s="151"/>
      <c r="MI76" s="151"/>
      <c r="MJ76" s="155"/>
      <c r="MK76" s="150"/>
      <c r="ML76" s="151"/>
      <c r="MM76" s="151"/>
      <c r="MN76" s="151"/>
      <c r="MO76" s="151"/>
      <c r="MP76" s="156"/>
      <c r="MQ76" s="154"/>
      <c r="MR76" s="151"/>
      <c r="MS76" s="151"/>
      <c r="MT76" s="155"/>
      <c r="MU76" s="150"/>
      <c r="MV76" s="151"/>
      <c r="MW76" s="151"/>
      <c r="MX76" s="151"/>
      <c r="MY76" s="151"/>
      <c r="MZ76" s="156"/>
      <c r="NA76" s="154"/>
      <c r="NB76" s="151"/>
      <c r="NC76" s="151"/>
      <c r="ND76" s="155"/>
      <c r="NE76" s="150"/>
      <c r="NF76" s="151"/>
      <c r="NG76" s="151"/>
      <c r="NH76" s="151"/>
      <c r="NI76" s="151"/>
      <c r="NJ76" s="156"/>
      <c r="NK76" s="154"/>
      <c r="NL76" s="151"/>
      <c r="NM76" s="151"/>
      <c r="NN76" s="155"/>
      <c r="NO76" s="150"/>
      <c r="NP76" s="151"/>
      <c r="NQ76" s="151"/>
      <c r="NR76" s="151"/>
      <c r="NS76" s="151"/>
      <c r="NT76" s="156"/>
      <c r="NU76" s="154"/>
      <c r="NV76" s="151"/>
      <c r="NW76" s="151"/>
      <c r="NX76" s="155"/>
      <c r="NY76" s="150"/>
      <c r="NZ76" s="151"/>
      <c r="OA76" s="151"/>
      <c r="OB76" s="151"/>
      <c r="OC76" s="151"/>
      <c r="OD76" s="156"/>
      <c r="OE76" s="154"/>
      <c r="OF76" s="151"/>
      <c r="OG76" s="151"/>
      <c r="OH76" s="155"/>
      <c r="OI76" s="150"/>
      <c r="OJ76" s="151"/>
      <c r="OK76" s="151"/>
      <c r="OL76" s="151"/>
      <c r="OM76" s="151"/>
      <c r="ON76" s="156"/>
      <c r="OO76" s="154"/>
      <c r="OP76" s="151"/>
      <c r="OQ76" s="151"/>
      <c r="OR76" s="155"/>
      <c r="OS76" s="150"/>
      <c r="OT76" s="151"/>
      <c r="OU76" s="151"/>
      <c r="OV76" s="151"/>
      <c r="OW76" s="151"/>
      <c r="OX76" s="156"/>
      <c r="OY76" s="154"/>
      <c r="OZ76" s="151"/>
      <c r="PA76" s="151"/>
      <c r="PB76" s="155"/>
      <c r="PC76" s="150"/>
      <c r="PD76" s="151"/>
      <c r="PE76" s="151"/>
      <c r="PF76" s="151"/>
      <c r="PG76" s="151"/>
      <c r="PH76" s="156"/>
      <c r="PI76" s="154"/>
      <c r="PJ76" s="151"/>
      <c r="PK76" s="151"/>
      <c r="PL76" s="155"/>
      <c r="PM76" s="150"/>
      <c r="PN76" s="151"/>
      <c r="PO76" s="151"/>
      <c r="PP76" s="151"/>
      <c r="PQ76" s="151"/>
      <c r="PR76" s="156"/>
      <c r="PS76" s="154"/>
      <c r="PT76" s="151"/>
      <c r="PU76" s="151"/>
      <c r="PV76" s="155"/>
      <c r="PW76" s="150"/>
      <c r="PX76" s="151"/>
      <c r="PY76" s="151"/>
      <c r="PZ76" s="151"/>
      <c r="QA76" s="151"/>
      <c r="QB76" s="156"/>
      <c r="QC76" s="154"/>
      <c r="QD76" s="151"/>
      <c r="QE76" s="151"/>
      <c r="QF76" s="155"/>
      <c r="QG76" s="150"/>
      <c r="QH76" s="151"/>
      <c r="QI76" s="151"/>
      <c r="QJ76" s="151"/>
      <c r="QK76" s="151"/>
      <c r="QL76" s="156"/>
      <c r="QM76" s="154"/>
      <c r="QN76" s="151"/>
      <c r="QO76" s="151"/>
      <c r="QP76" s="155"/>
      <c r="QQ76" s="150"/>
      <c r="QR76" s="151"/>
      <c r="QS76" s="151"/>
      <c r="QT76" s="151"/>
      <c r="QU76" s="151"/>
      <c r="QV76" s="156"/>
      <c r="QW76" s="154"/>
    </row>
    <row r="77" spans="1:465" s="134" customFormat="1" x14ac:dyDescent="0.25">
      <c r="A77" s="146"/>
      <c r="B77" s="144">
        <f t="shared" si="168"/>
        <v>88</v>
      </c>
      <c r="C77" s="144">
        <v>0.1</v>
      </c>
      <c r="D77" s="144">
        <f t="shared" si="169"/>
        <v>6.8999999999999915</v>
      </c>
      <c r="E77" s="153">
        <v>73.600000000000009</v>
      </c>
      <c r="F77" s="148">
        <v>66.999999999999986</v>
      </c>
      <c r="G77" s="148">
        <f t="shared" si="231"/>
        <v>49.311999999999998</v>
      </c>
      <c r="H77" s="157">
        <v>125</v>
      </c>
      <c r="I77" s="152">
        <f t="shared" si="170"/>
        <v>2.534879948085659</v>
      </c>
      <c r="J77" s="148">
        <f t="shared" si="173"/>
        <v>5.152000000000001</v>
      </c>
      <c r="K77" s="148">
        <f t="shared" si="232"/>
        <v>417.72499999999991</v>
      </c>
      <c r="L77" s="148">
        <f t="shared" si="233"/>
        <v>4.7965120000000008</v>
      </c>
      <c r="M77" s="148">
        <f t="shared" si="234"/>
        <v>403.22374400000001</v>
      </c>
      <c r="N77" s="158">
        <v>2012</v>
      </c>
      <c r="O77" s="153">
        <v>73.600000000000009</v>
      </c>
      <c r="P77" s="148">
        <v>66.999999999999986</v>
      </c>
      <c r="Q77" s="148">
        <f t="shared" si="235"/>
        <v>49.311999999999998</v>
      </c>
      <c r="R77" s="157">
        <v>125</v>
      </c>
      <c r="S77" s="152">
        <f t="shared" si="171"/>
        <v>2.534879948085659</v>
      </c>
      <c r="T77" s="148">
        <f t="shared" si="174"/>
        <v>5.152000000000001</v>
      </c>
      <c r="U77" s="148">
        <f t="shared" si="236"/>
        <v>417.72499999999991</v>
      </c>
      <c r="V77" s="148">
        <f t="shared" si="237"/>
        <v>4.7965120000000008</v>
      </c>
      <c r="W77" s="148">
        <f t="shared" si="238"/>
        <v>403.22374400000001</v>
      </c>
      <c r="X77" s="158">
        <v>2012</v>
      </c>
      <c r="Y77" s="153">
        <v>70.3</v>
      </c>
      <c r="Z77" s="148">
        <v>68.499999999999986</v>
      </c>
      <c r="AA77" s="148">
        <f t="shared" si="175"/>
        <v>48.155499999999989</v>
      </c>
      <c r="AB77" s="157">
        <v>125</v>
      </c>
      <c r="AC77" s="152">
        <f t="shared" si="176"/>
        <v>2.5957574939518855</v>
      </c>
      <c r="AD77" s="148">
        <f t="shared" si="177"/>
        <v>4.9209999999999994</v>
      </c>
      <c r="AE77" s="148">
        <f t="shared" si="239"/>
        <v>411.63499999999999</v>
      </c>
      <c r="AF77" s="148">
        <f t="shared" si="240"/>
        <v>4.5814509999999995</v>
      </c>
      <c r="AG77" s="148">
        <f t="shared" si="241"/>
        <v>397.41377900000009</v>
      </c>
      <c r="AH77" s="158">
        <v>2054</v>
      </c>
      <c r="AI77" s="153">
        <v>73.3</v>
      </c>
      <c r="AJ77" s="148">
        <v>66</v>
      </c>
      <c r="AK77" s="148">
        <f t="shared" si="178"/>
        <v>48.378</v>
      </c>
      <c r="AL77" s="157">
        <v>125</v>
      </c>
      <c r="AM77" s="152">
        <f t="shared" si="179"/>
        <v>2.5838190913225021</v>
      </c>
      <c r="AN77" s="148">
        <f t="shared" si="180"/>
        <v>5.1310000000000002</v>
      </c>
      <c r="AO77" s="148">
        <f t="shared" si="242"/>
        <v>415.26800000000003</v>
      </c>
      <c r="AP77" s="148">
        <f t="shared" si="243"/>
        <v>4.7769610000000009</v>
      </c>
      <c r="AQ77" s="148">
        <f t="shared" si="244"/>
        <v>401.14356099999992</v>
      </c>
      <c r="AR77" s="158">
        <v>1999</v>
      </c>
      <c r="AS77" s="153">
        <v>73.900000000000006</v>
      </c>
      <c r="AT77" s="148">
        <v>64.599999999999994</v>
      </c>
      <c r="AU77" s="148">
        <f t="shared" si="181"/>
        <v>47.739400000000003</v>
      </c>
      <c r="AV77" s="157">
        <v>125</v>
      </c>
      <c r="AW77" s="152">
        <f t="shared" si="182"/>
        <v>2.6183823005735301</v>
      </c>
      <c r="AX77" s="148">
        <f t="shared" si="183"/>
        <v>5.1730000000000009</v>
      </c>
      <c r="AY77" s="148">
        <f t="shared" si="245"/>
        <v>415.49200000000002</v>
      </c>
      <c r="AZ77" s="148">
        <f t="shared" si="246"/>
        <v>4.8160630000000015</v>
      </c>
      <c r="BA77" s="148">
        <f t="shared" si="247"/>
        <v>401.33296699999994</v>
      </c>
      <c r="BB77" s="158">
        <v>1999</v>
      </c>
      <c r="BC77" s="153">
        <v>73</v>
      </c>
      <c r="BD77" s="148">
        <v>65.000001907348633</v>
      </c>
      <c r="BE77" s="148">
        <f t="shared" si="184"/>
        <v>47.450001392364499</v>
      </c>
      <c r="BF77" s="157">
        <v>125</v>
      </c>
      <c r="BG77" s="152">
        <f t="shared" si="185"/>
        <v>2.634351872118482</v>
      </c>
      <c r="BH77" s="148">
        <f t="shared" si="186"/>
        <v>5.1099999999999994</v>
      </c>
      <c r="BI77" s="148">
        <f t="shared" si="248"/>
        <v>412.33500000000009</v>
      </c>
      <c r="BJ77" s="148">
        <f t="shared" si="249"/>
        <v>4.7574100000000001</v>
      </c>
      <c r="BK77" s="148">
        <f t="shared" si="250"/>
        <v>398.45921499999997</v>
      </c>
      <c r="BL77" s="158">
        <v>1969.9999690055847</v>
      </c>
      <c r="BM77" s="153">
        <v>66</v>
      </c>
      <c r="BN77" s="148">
        <v>66.5</v>
      </c>
      <c r="BO77" s="148">
        <f t="shared" si="187"/>
        <v>43.89</v>
      </c>
      <c r="BP77" s="157">
        <v>125</v>
      </c>
      <c r="BQ77" s="152">
        <f t="shared" si="188"/>
        <v>2.8480291638186372</v>
      </c>
      <c r="BR77" s="148">
        <f t="shared" si="189"/>
        <v>4.62</v>
      </c>
      <c r="BS77" s="148">
        <f t="shared" si="251"/>
        <v>402.15000000000003</v>
      </c>
      <c r="BT77" s="148">
        <f t="shared" si="252"/>
        <v>4.3012200000000007</v>
      </c>
      <c r="BU77" s="148">
        <f t="shared" si="253"/>
        <v>388.49677999999994</v>
      </c>
      <c r="BV77" s="158">
        <v>1925</v>
      </c>
      <c r="BW77" s="153">
        <v>68.099999999999994</v>
      </c>
      <c r="BX77" s="148">
        <v>64.2</v>
      </c>
      <c r="BY77" s="148">
        <f t="shared" si="190"/>
        <v>43.720199999999998</v>
      </c>
      <c r="BZ77" s="157">
        <v>125</v>
      </c>
      <c r="CA77" s="152">
        <f t="shared" si="191"/>
        <v>2.8590903060827717</v>
      </c>
      <c r="CB77" s="148">
        <f t="shared" si="192"/>
        <v>4.7669999999999995</v>
      </c>
      <c r="CC77" s="148">
        <f t="shared" si="254"/>
        <v>405.78300000000002</v>
      </c>
      <c r="CD77" s="148">
        <f t="shared" si="255"/>
        <v>4.4380769999999998</v>
      </c>
      <c r="CE77" s="148">
        <f t="shared" si="256"/>
        <v>392.17360700000006</v>
      </c>
      <c r="CF77" s="158">
        <v>1974</v>
      </c>
      <c r="CG77" s="153">
        <v>75.3</v>
      </c>
      <c r="CH77" s="148">
        <f t="shared" si="165"/>
        <v>63.299999999999869</v>
      </c>
      <c r="CI77" s="148">
        <f t="shared" si="193"/>
        <v>47.664899999999903</v>
      </c>
      <c r="CJ77" s="157">
        <v>125</v>
      </c>
      <c r="CK77" s="152">
        <f t="shared" si="194"/>
        <v>2.6224748189967935</v>
      </c>
      <c r="CL77" s="148">
        <f t="shared" si="195"/>
        <v>5.2709999999999999</v>
      </c>
      <c r="CM77" s="148">
        <f t="shared" si="257"/>
        <v>428.63099999999997</v>
      </c>
      <c r="CN77" s="148">
        <f t="shared" si="258"/>
        <v>4.9073010000000004</v>
      </c>
      <c r="CO77" s="148">
        <f t="shared" si="259"/>
        <v>414.06855700000023</v>
      </c>
      <c r="CP77" s="158">
        <v>2015</v>
      </c>
      <c r="CQ77" s="153">
        <v>62.5</v>
      </c>
      <c r="CR77" s="148">
        <v>66.749999999998906</v>
      </c>
      <c r="CS77" s="148">
        <f t="shared" si="196"/>
        <v>41.718749999999318</v>
      </c>
      <c r="CT77" s="157">
        <v>115</v>
      </c>
      <c r="CU77" s="152">
        <f t="shared" si="197"/>
        <v>2.7565543071161498</v>
      </c>
      <c r="CV77" s="148">
        <f t="shared" si="198"/>
        <v>4.375</v>
      </c>
      <c r="CW77" s="148">
        <f t="shared" si="260"/>
        <v>400.35099999999994</v>
      </c>
      <c r="CX77" s="148">
        <f t="shared" si="261"/>
        <v>4.0731250000000001</v>
      </c>
      <c r="CY77" s="148">
        <f t="shared" si="262"/>
        <v>386.70601900000003</v>
      </c>
      <c r="CZ77" s="158">
        <v>1796</v>
      </c>
      <c r="DA77" s="153">
        <v>65.8</v>
      </c>
      <c r="DB77" s="148">
        <v>64.400000000000006</v>
      </c>
      <c r="DC77" s="148">
        <f t="shared" si="199"/>
        <v>42.3752</v>
      </c>
      <c r="DD77" s="134">
        <v>115</v>
      </c>
      <c r="DE77" s="152">
        <f t="shared" si="172"/>
        <v>2.7138514980460271</v>
      </c>
      <c r="DF77" s="148">
        <f t="shared" si="200"/>
        <v>4.6059999999999999</v>
      </c>
      <c r="DG77" s="148">
        <f t="shared" si="263"/>
        <v>406.39200000000005</v>
      </c>
      <c r="DH77" s="148">
        <f t="shared" si="264"/>
        <v>4.2881860000000005</v>
      </c>
      <c r="DI77" s="148">
        <f t="shared" si="265"/>
        <v>392.44823100000008</v>
      </c>
      <c r="DJ77" s="158">
        <v>1721</v>
      </c>
      <c r="DK77" s="153">
        <v>62.5</v>
      </c>
      <c r="DL77" s="148">
        <v>66.749999999998906</v>
      </c>
      <c r="DM77" s="148">
        <f t="shared" si="201"/>
        <v>41.718749999999318</v>
      </c>
      <c r="DN77" s="157">
        <v>115</v>
      </c>
      <c r="DO77" s="152">
        <f t="shared" si="202"/>
        <v>2.7565543071161498</v>
      </c>
      <c r="DP77" s="148">
        <f t="shared" si="203"/>
        <v>4.375</v>
      </c>
      <c r="DQ77" s="148">
        <f t="shared" si="266"/>
        <v>400.35099999999994</v>
      </c>
      <c r="DR77" s="148">
        <f t="shared" si="267"/>
        <v>4.0731250000000001</v>
      </c>
      <c r="DS77" s="148">
        <f t="shared" si="268"/>
        <v>386.70601900000003</v>
      </c>
      <c r="DT77" s="158">
        <v>1796</v>
      </c>
      <c r="DU77" s="153">
        <v>72</v>
      </c>
      <c r="DV77" s="148">
        <v>66.400000000000006</v>
      </c>
      <c r="DW77" s="148">
        <f t="shared" si="204"/>
        <v>47.808</v>
      </c>
      <c r="DX77" s="157">
        <v>115</v>
      </c>
      <c r="DY77" s="152">
        <f t="shared" si="205"/>
        <v>2.4054551539491298</v>
      </c>
      <c r="DZ77" s="148">
        <f t="shared" si="206"/>
        <v>5.04</v>
      </c>
      <c r="EA77" s="148">
        <f t="shared" si="269"/>
        <v>420.77000000000015</v>
      </c>
      <c r="EB77" s="148">
        <f t="shared" si="270"/>
        <v>4.69224</v>
      </c>
      <c r="EC77" s="148">
        <f t="shared" si="271"/>
        <v>406.5308800000002</v>
      </c>
      <c r="ED77" s="158">
        <v>1715</v>
      </c>
      <c r="EE77" s="153">
        <v>77.8</v>
      </c>
      <c r="EF77" s="148">
        <v>66.099999999999994</v>
      </c>
      <c r="EG77" s="148">
        <f t="shared" si="207"/>
        <v>51.425799999999995</v>
      </c>
      <c r="EH77" s="157">
        <v>115</v>
      </c>
      <c r="EI77" s="152">
        <f t="shared" si="208"/>
        <v>2.2362316191483655</v>
      </c>
      <c r="EJ77" s="148">
        <f t="shared" si="209"/>
        <v>5.4459999999999997</v>
      </c>
      <c r="EK77" s="148">
        <f t="shared" si="272"/>
        <v>428.43150000000009</v>
      </c>
      <c r="EL77" s="148">
        <f t="shared" si="273"/>
        <v>5.0702259999999999</v>
      </c>
      <c r="EM77" s="148">
        <f t="shared" si="274"/>
        <v>413.7197925000001</v>
      </c>
      <c r="EN77" s="158">
        <v>1690</v>
      </c>
      <c r="EO77" s="153">
        <v>78.8</v>
      </c>
      <c r="EP77" s="141">
        <v>66.3</v>
      </c>
      <c r="EQ77" s="148">
        <f t="shared" si="210"/>
        <v>52.244399999999992</v>
      </c>
      <c r="ER77" s="157">
        <v>115</v>
      </c>
      <c r="ES77" s="152">
        <f t="shared" si="211"/>
        <v>2.2011928551194009</v>
      </c>
      <c r="ET77" s="148">
        <f t="shared" si="212"/>
        <v>5.5159999999999991</v>
      </c>
      <c r="EU77" s="148">
        <f t="shared" si="275"/>
        <v>426.82499999999999</v>
      </c>
      <c r="EV77" s="148">
        <f t="shared" si="276"/>
        <v>5.1353959999999992</v>
      </c>
      <c r="EW77" s="148">
        <f t="shared" si="277"/>
        <v>412.18027200000006</v>
      </c>
      <c r="EX77" s="158">
        <v>1725</v>
      </c>
      <c r="EY77" s="153"/>
      <c r="EZ77" s="148"/>
      <c r="FA77" s="148">
        <f t="shared" si="213"/>
        <v>0</v>
      </c>
      <c r="FB77" s="157"/>
      <c r="FC77" s="152" t="e">
        <f t="shared" si="214"/>
        <v>#DIV/0!</v>
      </c>
      <c r="FD77" s="148">
        <f t="shared" si="215"/>
        <v>0</v>
      </c>
      <c r="FE77" s="148">
        <f t="shared" si="278"/>
        <v>0</v>
      </c>
      <c r="FF77" s="148">
        <f t="shared" si="279"/>
        <v>0</v>
      </c>
      <c r="FG77" s="148">
        <f t="shared" si="280"/>
        <v>0</v>
      </c>
      <c r="FH77" s="158"/>
      <c r="FI77" s="153"/>
      <c r="FJ77" s="148"/>
      <c r="FK77" s="148">
        <f t="shared" si="216"/>
        <v>0</v>
      </c>
      <c r="FL77" s="157">
        <v>120</v>
      </c>
      <c r="FM77" s="152" t="e">
        <f t="shared" si="217"/>
        <v>#DIV/0!</v>
      </c>
      <c r="FN77" s="148">
        <f t="shared" si="218"/>
        <v>0</v>
      </c>
      <c r="FO77" s="148">
        <f t="shared" si="281"/>
        <v>0</v>
      </c>
      <c r="FP77" s="148">
        <f t="shared" si="282"/>
        <v>0</v>
      </c>
      <c r="FQ77" s="148">
        <f t="shared" si="283"/>
        <v>0</v>
      </c>
      <c r="FR77" s="158"/>
      <c r="FS77" s="153"/>
      <c r="FT77" s="148"/>
      <c r="FU77" s="148">
        <f t="shared" si="219"/>
        <v>0</v>
      </c>
      <c r="FV77" s="157"/>
      <c r="FW77" s="152" t="e">
        <f t="shared" si="220"/>
        <v>#DIV/0!</v>
      </c>
      <c r="FX77" s="148">
        <f t="shared" si="221"/>
        <v>0</v>
      </c>
      <c r="FY77" s="148">
        <f t="shared" si="284"/>
        <v>0</v>
      </c>
      <c r="FZ77" s="148">
        <f t="shared" si="285"/>
        <v>0</v>
      </c>
      <c r="GA77" s="148">
        <f t="shared" si="286"/>
        <v>0</v>
      </c>
      <c r="GB77" s="158"/>
      <c r="GC77" s="153"/>
      <c r="GD77" s="148"/>
      <c r="GE77" s="148">
        <f t="shared" si="222"/>
        <v>0</v>
      </c>
      <c r="GF77" s="157"/>
      <c r="GG77" s="152" t="e">
        <f t="shared" si="223"/>
        <v>#DIV/0!</v>
      </c>
      <c r="GH77" s="148">
        <f t="shared" si="224"/>
        <v>0</v>
      </c>
      <c r="GI77" s="148">
        <f t="shared" si="287"/>
        <v>0</v>
      </c>
      <c r="GJ77" s="148">
        <f t="shared" si="288"/>
        <v>0</v>
      </c>
      <c r="GK77" s="148">
        <f t="shared" si="289"/>
        <v>0</v>
      </c>
      <c r="GL77" s="158"/>
      <c r="GM77" s="153"/>
      <c r="GN77" s="148"/>
      <c r="GO77" s="148">
        <f t="shared" si="225"/>
        <v>0</v>
      </c>
      <c r="GP77" s="157"/>
      <c r="GQ77" s="152" t="e">
        <f t="shared" si="226"/>
        <v>#DIV/0!</v>
      </c>
      <c r="GR77" s="148">
        <f t="shared" si="227"/>
        <v>0</v>
      </c>
      <c r="GS77" s="148">
        <f t="shared" si="290"/>
        <v>0</v>
      </c>
      <c r="GT77" s="148">
        <f t="shared" si="291"/>
        <v>0</v>
      </c>
      <c r="GU77" s="148">
        <f t="shared" si="292"/>
        <v>0</v>
      </c>
      <c r="GV77" s="158"/>
      <c r="GW77" s="153"/>
      <c r="GX77" s="148"/>
      <c r="GY77" s="148">
        <f t="shared" si="228"/>
        <v>0</v>
      </c>
      <c r="GZ77" s="157"/>
      <c r="HA77" s="152" t="e">
        <f t="shared" si="229"/>
        <v>#DIV/0!</v>
      </c>
      <c r="HB77" s="148">
        <f t="shared" si="230"/>
        <v>0</v>
      </c>
      <c r="HC77" s="148">
        <f t="shared" si="293"/>
        <v>0</v>
      </c>
      <c r="HD77" s="148">
        <f t="shared" si="294"/>
        <v>0</v>
      </c>
      <c r="HE77" s="148">
        <f t="shared" si="295"/>
        <v>0</v>
      </c>
      <c r="HF77" s="158"/>
      <c r="HG77" s="153"/>
      <c r="HH77" s="148"/>
      <c r="HI77" s="148"/>
      <c r="HJ77" s="157"/>
      <c r="HK77" s="152"/>
      <c r="HL77" s="148"/>
      <c r="HM77" s="148"/>
      <c r="HN77" s="148"/>
      <c r="HO77" s="148"/>
      <c r="HP77" s="158"/>
      <c r="HQ77" s="153"/>
      <c r="HR77" s="148"/>
      <c r="HS77" s="148"/>
      <c r="HT77" s="157"/>
      <c r="HU77" s="152"/>
      <c r="HV77" s="148"/>
      <c r="HW77" s="148"/>
      <c r="HX77" s="148"/>
      <c r="HY77" s="148"/>
      <c r="HZ77" s="158"/>
      <c r="IA77" s="153"/>
      <c r="IB77" s="148"/>
      <c r="IC77" s="148"/>
      <c r="ID77" s="157"/>
      <c r="IE77" s="152"/>
      <c r="IF77" s="148"/>
      <c r="IG77" s="148"/>
      <c r="IH77" s="148"/>
      <c r="II77" s="148"/>
      <c r="IJ77" s="158"/>
      <c r="IK77" s="153"/>
      <c r="IL77" s="148"/>
      <c r="IM77" s="148"/>
      <c r="IN77" s="157"/>
      <c r="IO77" s="152"/>
      <c r="IP77" s="148"/>
      <c r="IQ77" s="148"/>
      <c r="IR77" s="148"/>
      <c r="IS77" s="148"/>
      <c r="IT77" s="158"/>
      <c r="IU77" s="153"/>
      <c r="IV77" s="148"/>
      <c r="IW77" s="148"/>
      <c r="IX77" s="157"/>
      <c r="IY77" s="152"/>
      <c r="IZ77" s="148"/>
      <c r="JA77" s="148"/>
      <c r="JB77" s="148"/>
      <c r="JC77" s="148"/>
      <c r="JD77" s="158"/>
      <c r="JE77" s="153"/>
      <c r="JF77" s="148"/>
      <c r="JG77" s="148"/>
      <c r="JH77" s="157"/>
      <c r="JI77" s="152"/>
      <c r="JJ77" s="148"/>
      <c r="JK77" s="148"/>
      <c r="JL77" s="148"/>
      <c r="JM77" s="148"/>
      <c r="JN77" s="158"/>
      <c r="JO77" s="153"/>
      <c r="JP77" s="148"/>
      <c r="JQ77" s="148"/>
      <c r="JR77" s="157"/>
      <c r="JS77" s="152"/>
      <c r="JT77" s="148"/>
      <c r="JU77" s="148"/>
      <c r="JV77" s="148"/>
      <c r="JW77" s="148"/>
      <c r="JX77" s="158"/>
      <c r="JY77" s="153"/>
      <c r="JZ77" s="148"/>
      <c r="KA77" s="148"/>
      <c r="KB77" s="157"/>
      <c r="KC77" s="152"/>
      <c r="KD77" s="148"/>
      <c r="KE77" s="148"/>
      <c r="KF77" s="148"/>
      <c r="KG77" s="148"/>
      <c r="KH77" s="158"/>
      <c r="KI77" s="153"/>
      <c r="KJ77" s="148"/>
      <c r="KK77" s="148"/>
      <c r="KL77" s="157"/>
      <c r="KM77" s="152"/>
      <c r="KN77" s="148"/>
      <c r="KO77" s="148"/>
      <c r="KP77" s="148"/>
      <c r="KQ77" s="148"/>
      <c r="KR77" s="158"/>
      <c r="KS77" s="153"/>
      <c r="KT77" s="148"/>
      <c r="KU77" s="148"/>
      <c r="KV77" s="157"/>
      <c r="KW77" s="152"/>
      <c r="KX77" s="148"/>
      <c r="KY77" s="148"/>
      <c r="KZ77" s="148"/>
      <c r="LA77" s="148"/>
      <c r="LB77" s="158"/>
      <c r="LC77" s="153"/>
      <c r="LD77" s="148"/>
      <c r="LE77" s="148"/>
      <c r="LF77" s="157"/>
      <c r="LG77" s="152"/>
      <c r="LH77" s="148"/>
      <c r="LI77" s="148"/>
      <c r="LJ77" s="148"/>
      <c r="LK77" s="148"/>
      <c r="LL77" s="158"/>
      <c r="LM77" s="153"/>
      <c r="LN77" s="148"/>
      <c r="LO77" s="148"/>
      <c r="LP77" s="157"/>
      <c r="LQ77" s="152"/>
      <c r="LR77" s="148"/>
      <c r="LS77" s="148"/>
      <c r="LT77" s="148"/>
      <c r="LU77" s="148"/>
      <c r="LV77" s="158"/>
      <c r="LW77" s="153"/>
      <c r="LX77" s="148"/>
      <c r="LY77" s="148"/>
      <c r="LZ77" s="157"/>
      <c r="MA77" s="152"/>
      <c r="MB77" s="148"/>
      <c r="MC77" s="148"/>
      <c r="MD77" s="148"/>
      <c r="ME77" s="148"/>
      <c r="MF77" s="158"/>
      <c r="MG77" s="153"/>
      <c r="MH77" s="148"/>
      <c r="MI77" s="148"/>
      <c r="MJ77" s="157"/>
      <c r="MK77" s="152"/>
      <c r="ML77" s="148"/>
      <c r="MM77" s="148"/>
      <c r="MN77" s="148"/>
      <c r="MO77" s="148"/>
      <c r="MP77" s="158"/>
      <c r="MQ77" s="153"/>
      <c r="MR77" s="148"/>
      <c r="MS77" s="148"/>
      <c r="MT77" s="157"/>
      <c r="MU77" s="152"/>
      <c r="MV77" s="148"/>
      <c r="MW77" s="148"/>
      <c r="MX77" s="148"/>
      <c r="MY77" s="148"/>
      <c r="MZ77" s="158"/>
      <c r="NA77" s="153"/>
      <c r="NB77" s="148"/>
      <c r="NC77" s="148"/>
      <c r="ND77" s="157"/>
      <c r="NE77" s="152"/>
      <c r="NF77" s="148"/>
      <c r="NG77" s="148"/>
      <c r="NH77" s="148"/>
      <c r="NI77" s="148"/>
      <c r="NJ77" s="158"/>
      <c r="NK77" s="153"/>
      <c r="NL77" s="148"/>
      <c r="NM77" s="148"/>
      <c r="NN77" s="157"/>
      <c r="NO77" s="152"/>
      <c r="NP77" s="148"/>
      <c r="NQ77" s="148"/>
      <c r="NR77" s="148"/>
      <c r="NS77" s="148"/>
      <c r="NT77" s="158"/>
      <c r="NU77" s="153"/>
      <c r="NV77" s="148"/>
      <c r="NW77" s="148"/>
      <c r="NX77" s="157"/>
      <c r="NY77" s="152"/>
      <c r="NZ77" s="148"/>
      <c r="OA77" s="148"/>
      <c r="OB77" s="148"/>
      <c r="OC77" s="148"/>
      <c r="OD77" s="158"/>
      <c r="OE77" s="153"/>
      <c r="OF77" s="148"/>
      <c r="OG77" s="148"/>
      <c r="OH77" s="157"/>
      <c r="OI77" s="152"/>
      <c r="OJ77" s="148"/>
      <c r="OK77" s="148"/>
      <c r="OL77" s="148"/>
      <c r="OM77" s="148"/>
      <c r="ON77" s="158"/>
      <c r="OO77" s="153"/>
      <c r="OP77" s="148"/>
      <c r="OQ77" s="148"/>
      <c r="OR77" s="157"/>
      <c r="OS77" s="152"/>
      <c r="OT77" s="148"/>
      <c r="OU77" s="148"/>
      <c r="OV77" s="148"/>
      <c r="OW77" s="148"/>
      <c r="OX77" s="158"/>
      <c r="OY77" s="153"/>
      <c r="OZ77" s="148"/>
      <c r="PA77" s="148"/>
      <c r="PB77" s="157"/>
      <c r="PC77" s="152"/>
      <c r="PD77" s="148"/>
      <c r="PE77" s="148"/>
      <c r="PF77" s="148"/>
      <c r="PG77" s="148"/>
      <c r="PH77" s="158"/>
      <c r="PI77" s="153"/>
      <c r="PJ77" s="148"/>
      <c r="PK77" s="148"/>
      <c r="PL77" s="157"/>
      <c r="PM77" s="152"/>
      <c r="PN77" s="148"/>
      <c r="PO77" s="148"/>
      <c r="PP77" s="148"/>
      <c r="PQ77" s="148"/>
      <c r="PR77" s="158"/>
      <c r="PS77" s="153"/>
      <c r="PT77" s="148"/>
      <c r="PU77" s="148"/>
      <c r="PV77" s="157"/>
      <c r="PW77" s="152"/>
      <c r="PX77" s="148"/>
      <c r="PY77" s="148"/>
      <c r="PZ77" s="148"/>
      <c r="QA77" s="148"/>
      <c r="QB77" s="158"/>
      <c r="QC77" s="153"/>
      <c r="QD77" s="148"/>
      <c r="QE77" s="148"/>
      <c r="QF77" s="157"/>
      <c r="QG77" s="152"/>
      <c r="QH77" s="148"/>
      <c r="QI77" s="148"/>
      <c r="QJ77" s="148"/>
      <c r="QK77" s="148"/>
      <c r="QL77" s="158"/>
      <c r="QM77" s="153"/>
      <c r="QN77" s="148"/>
      <c r="QO77" s="148"/>
      <c r="QP77" s="157"/>
      <c r="QQ77" s="152"/>
      <c r="QR77" s="148"/>
      <c r="QS77" s="148"/>
      <c r="QT77" s="148"/>
      <c r="QU77" s="148"/>
      <c r="QV77" s="158"/>
      <c r="QW77" s="153"/>
    </row>
    <row r="78" spans="1:465" s="138" customFormat="1" ht="12.75" customHeight="1" x14ac:dyDescent="0.25">
      <c r="A78" s="141"/>
      <c r="B78" s="139">
        <f t="shared" si="168"/>
        <v>89</v>
      </c>
      <c r="C78" s="139">
        <v>0.1</v>
      </c>
      <c r="D78" s="139">
        <f t="shared" si="169"/>
        <v>6.9999999999999911</v>
      </c>
      <c r="E78" s="154">
        <v>72.800000000000011</v>
      </c>
      <c r="F78" s="151">
        <v>66.999999999999986</v>
      </c>
      <c r="G78" s="151">
        <f t="shared" si="231"/>
        <v>48.775999999999996</v>
      </c>
      <c r="H78" s="155">
        <v>125</v>
      </c>
      <c r="I78" s="150">
        <f t="shared" si="170"/>
        <v>2.562735771690996</v>
      </c>
      <c r="J78" s="151">
        <f t="shared" si="173"/>
        <v>5.096000000000001</v>
      </c>
      <c r="K78" s="151">
        <f t="shared" si="232"/>
        <v>422.82099999999991</v>
      </c>
      <c r="L78" s="151">
        <f t="shared" si="233"/>
        <v>4.7392800000000017</v>
      </c>
      <c r="M78" s="151">
        <f t="shared" si="234"/>
        <v>407.96302400000002</v>
      </c>
      <c r="N78" s="156">
        <v>2013</v>
      </c>
      <c r="O78" s="154">
        <v>72.800000000000011</v>
      </c>
      <c r="P78" s="151">
        <v>66.999999999999986</v>
      </c>
      <c r="Q78" s="151">
        <f t="shared" si="235"/>
        <v>48.775999999999996</v>
      </c>
      <c r="R78" s="155">
        <v>125</v>
      </c>
      <c r="S78" s="150">
        <f t="shared" si="171"/>
        <v>2.562735771690996</v>
      </c>
      <c r="T78" s="151">
        <f t="shared" si="174"/>
        <v>5.096000000000001</v>
      </c>
      <c r="U78" s="151">
        <f t="shared" si="236"/>
        <v>422.82099999999991</v>
      </c>
      <c r="V78" s="151">
        <f t="shared" si="237"/>
        <v>4.7392800000000017</v>
      </c>
      <c r="W78" s="151">
        <f t="shared" si="238"/>
        <v>407.96302400000002</v>
      </c>
      <c r="X78" s="156">
        <v>2013</v>
      </c>
      <c r="Y78" s="154">
        <v>69.3</v>
      </c>
      <c r="Z78" s="151">
        <v>68.499999999999986</v>
      </c>
      <c r="AA78" s="151">
        <f t="shared" si="175"/>
        <v>47.470499999999987</v>
      </c>
      <c r="AB78" s="155">
        <v>125</v>
      </c>
      <c r="AC78" s="150">
        <f t="shared" si="176"/>
        <v>2.6332143120464298</v>
      </c>
      <c r="AD78" s="151">
        <f t="shared" si="177"/>
        <v>4.851</v>
      </c>
      <c r="AE78" s="151">
        <f t="shared" si="239"/>
        <v>416.48599999999999</v>
      </c>
      <c r="AF78" s="151">
        <f t="shared" si="240"/>
        <v>4.5114300000000007</v>
      </c>
      <c r="AG78" s="151">
        <f t="shared" si="241"/>
        <v>401.92520900000011</v>
      </c>
      <c r="AH78" s="156">
        <v>2055</v>
      </c>
      <c r="AI78" s="154">
        <v>72.8</v>
      </c>
      <c r="AJ78" s="151">
        <v>66.099999999999994</v>
      </c>
      <c r="AK78" s="151">
        <f t="shared" si="178"/>
        <v>48.120799999999996</v>
      </c>
      <c r="AL78" s="155">
        <v>125</v>
      </c>
      <c r="AM78" s="150">
        <f t="shared" si="179"/>
        <v>2.5976292995960168</v>
      </c>
      <c r="AN78" s="151">
        <f t="shared" si="180"/>
        <v>5.0960000000000001</v>
      </c>
      <c r="AO78" s="151">
        <f t="shared" si="242"/>
        <v>420.36400000000003</v>
      </c>
      <c r="AP78" s="151">
        <f t="shared" si="243"/>
        <v>4.7392800000000008</v>
      </c>
      <c r="AQ78" s="151">
        <f t="shared" si="244"/>
        <v>405.88284099999993</v>
      </c>
      <c r="AR78" s="156">
        <v>2000</v>
      </c>
      <c r="AS78" s="154">
        <v>73.400000000000006</v>
      </c>
      <c r="AT78" s="151">
        <v>64.599999999999994</v>
      </c>
      <c r="AU78" s="151">
        <f t="shared" si="181"/>
        <v>47.416400000000003</v>
      </c>
      <c r="AV78" s="155">
        <v>125</v>
      </c>
      <c r="AW78" s="150">
        <f t="shared" si="182"/>
        <v>2.6362186922668105</v>
      </c>
      <c r="AX78" s="151">
        <f t="shared" si="183"/>
        <v>5.1380000000000008</v>
      </c>
      <c r="AY78" s="151">
        <f t="shared" si="245"/>
        <v>420.63</v>
      </c>
      <c r="AZ78" s="151">
        <f t="shared" si="246"/>
        <v>4.7783400000000018</v>
      </c>
      <c r="BA78" s="151">
        <f t="shared" si="247"/>
        <v>406.11130699999995</v>
      </c>
      <c r="BB78" s="156">
        <v>2000</v>
      </c>
      <c r="BC78" s="154">
        <v>73</v>
      </c>
      <c r="BD78" s="151">
        <v>65.000001907348633</v>
      </c>
      <c r="BE78" s="151">
        <f t="shared" si="184"/>
        <v>47.450001392364499</v>
      </c>
      <c r="BF78" s="155">
        <v>125</v>
      </c>
      <c r="BG78" s="150">
        <f t="shared" si="185"/>
        <v>2.634351872118482</v>
      </c>
      <c r="BH78" s="151">
        <f t="shared" si="186"/>
        <v>5.1099999999999994</v>
      </c>
      <c r="BI78" s="151">
        <f t="shared" si="248"/>
        <v>417.44500000000011</v>
      </c>
      <c r="BJ78" s="151">
        <f t="shared" si="249"/>
        <v>4.7523</v>
      </c>
      <c r="BK78" s="151">
        <f t="shared" si="250"/>
        <v>403.21151499999996</v>
      </c>
      <c r="BL78" s="156">
        <v>1969.9999690055847</v>
      </c>
      <c r="BM78" s="154">
        <v>65</v>
      </c>
      <c r="BN78" s="151">
        <v>66.599999999999994</v>
      </c>
      <c r="BO78" s="151">
        <f t="shared" si="187"/>
        <v>43.29</v>
      </c>
      <c r="BP78" s="155">
        <v>125</v>
      </c>
      <c r="BQ78" s="150">
        <f t="shared" si="188"/>
        <v>2.8875028875028876</v>
      </c>
      <c r="BR78" s="151">
        <f t="shared" si="189"/>
        <v>4.55</v>
      </c>
      <c r="BS78" s="151">
        <f t="shared" si="251"/>
        <v>406.70000000000005</v>
      </c>
      <c r="BT78" s="151">
        <f t="shared" si="252"/>
        <v>4.2315000000000005</v>
      </c>
      <c r="BU78" s="151">
        <f t="shared" si="253"/>
        <v>392.72827999999993</v>
      </c>
      <c r="BV78" s="156">
        <v>1925.5</v>
      </c>
      <c r="BW78" s="154">
        <v>67.599999999999994</v>
      </c>
      <c r="BX78" s="151">
        <v>64.2</v>
      </c>
      <c r="BY78" s="151">
        <f t="shared" si="190"/>
        <v>43.3992</v>
      </c>
      <c r="BZ78" s="155">
        <v>125</v>
      </c>
      <c r="CA78" s="150">
        <f t="shared" si="191"/>
        <v>2.8802374237313129</v>
      </c>
      <c r="CB78" s="151">
        <f t="shared" si="192"/>
        <v>4.7319999999999993</v>
      </c>
      <c r="CC78" s="151">
        <f t="shared" si="254"/>
        <v>410.51499999999999</v>
      </c>
      <c r="CD78" s="151">
        <f t="shared" si="255"/>
        <v>4.40076</v>
      </c>
      <c r="CE78" s="151">
        <f t="shared" si="256"/>
        <v>396.57436700000005</v>
      </c>
      <c r="CF78" s="156">
        <v>1974.5</v>
      </c>
      <c r="CG78" s="154">
        <v>74.400000000000006</v>
      </c>
      <c r="CH78" s="151">
        <f t="shared" si="165"/>
        <v>63.349999999999866</v>
      </c>
      <c r="CI78" s="151">
        <f t="shared" si="193"/>
        <v>47.132399999999905</v>
      </c>
      <c r="CJ78" s="155">
        <v>125</v>
      </c>
      <c r="CK78" s="150">
        <f t="shared" si="194"/>
        <v>2.6521034362773857</v>
      </c>
      <c r="CL78" s="151">
        <f t="shared" si="195"/>
        <v>5.2080000000000011</v>
      </c>
      <c r="CM78" s="151">
        <f t="shared" si="257"/>
        <v>433.839</v>
      </c>
      <c r="CN78" s="151">
        <f t="shared" si="258"/>
        <v>4.843440000000002</v>
      </c>
      <c r="CO78" s="151">
        <f t="shared" si="259"/>
        <v>418.91199700000021</v>
      </c>
      <c r="CP78" s="156">
        <v>2020</v>
      </c>
      <c r="CQ78" s="154">
        <v>61.5</v>
      </c>
      <c r="CR78" s="151">
        <v>66.799999999998903</v>
      </c>
      <c r="CS78" s="151">
        <f t="shared" si="196"/>
        <v>41.081999999999326</v>
      </c>
      <c r="CT78" s="155">
        <v>115</v>
      </c>
      <c r="CU78" s="150">
        <f t="shared" si="197"/>
        <v>2.7992794898009321</v>
      </c>
      <c r="CV78" s="151">
        <f t="shared" si="198"/>
        <v>4.3049999999999997</v>
      </c>
      <c r="CW78" s="151">
        <f t="shared" si="260"/>
        <v>404.65599999999995</v>
      </c>
      <c r="CX78" s="151">
        <f t="shared" si="261"/>
        <v>4.0036500000000004</v>
      </c>
      <c r="CY78" s="151">
        <f t="shared" si="262"/>
        <v>390.70966900000002</v>
      </c>
      <c r="CZ78" s="156">
        <v>1796</v>
      </c>
      <c r="DA78" s="154">
        <v>64.8</v>
      </c>
      <c r="DB78" s="148">
        <v>64.400000000000006</v>
      </c>
      <c r="DC78" s="151">
        <f t="shared" si="199"/>
        <v>41.731200000000008</v>
      </c>
      <c r="DD78" s="138">
        <v>115</v>
      </c>
      <c r="DE78" s="150">
        <f t="shared" si="172"/>
        <v>2.7557319223985886</v>
      </c>
      <c r="DF78" s="151">
        <f t="shared" si="200"/>
        <v>4.5360000000000005</v>
      </c>
      <c r="DG78" s="151">
        <f t="shared" si="263"/>
        <v>410.92800000000005</v>
      </c>
      <c r="DH78" s="151">
        <f t="shared" si="264"/>
        <v>4.2184800000000013</v>
      </c>
      <c r="DI78" s="151">
        <f t="shared" si="265"/>
        <v>396.66671100000008</v>
      </c>
      <c r="DJ78" s="156">
        <v>1721</v>
      </c>
      <c r="DK78" s="154">
        <v>61.5</v>
      </c>
      <c r="DL78" s="141">
        <v>66.799999999998903</v>
      </c>
      <c r="DM78" s="151">
        <f t="shared" si="201"/>
        <v>41.081999999999326</v>
      </c>
      <c r="DN78" s="155">
        <v>115</v>
      </c>
      <c r="DO78" s="150">
        <f t="shared" si="202"/>
        <v>2.7992794898009321</v>
      </c>
      <c r="DP78" s="151">
        <f t="shared" si="203"/>
        <v>4.3049999999999997</v>
      </c>
      <c r="DQ78" s="151">
        <f t="shared" si="266"/>
        <v>404.65599999999995</v>
      </c>
      <c r="DR78" s="151">
        <f t="shared" si="267"/>
        <v>4.0036500000000004</v>
      </c>
      <c r="DS78" s="151">
        <f t="shared" si="268"/>
        <v>390.70966900000002</v>
      </c>
      <c r="DT78" s="156">
        <v>1796</v>
      </c>
      <c r="DU78" s="154">
        <v>71</v>
      </c>
      <c r="DV78" s="151">
        <v>66.400000000000006</v>
      </c>
      <c r="DW78" s="151">
        <f t="shared" si="204"/>
        <v>47.143999999999998</v>
      </c>
      <c r="DX78" s="155">
        <v>115</v>
      </c>
      <c r="DY78" s="150">
        <f t="shared" si="205"/>
        <v>2.4393348040047513</v>
      </c>
      <c r="DZ78" s="151">
        <f t="shared" si="206"/>
        <v>4.97</v>
      </c>
      <c r="EA78" s="151">
        <f t="shared" si="269"/>
        <v>425.74000000000018</v>
      </c>
      <c r="EB78" s="151">
        <f t="shared" si="270"/>
        <v>4.6221000000000005</v>
      </c>
      <c r="EC78" s="151">
        <f t="shared" si="271"/>
        <v>411.15298000000018</v>
      </c>
      <c r="ED78" s="156">
        <v>1715</v>
      </c>
      <c r="EE78" s="154">
        <v>77.650000000000006</v>
      </c>
      <c r="EF78" s="151">
        <v>66.2</v>
      </c>
      <c r="EG78" s="151">
        <f t="shared" si="207"/>
        <v>51.404300000000006</v>
      </c>
      <c r="EH78" s="155">
        <v>115</v>
      </c>
      <c r="EI78" s="150">
        <f t="shared" si="208"/>
        <v>2.2371669296148373</v>
      </c>
      <c r="EJ78" s="151">
        <f t="shared" si="209"/>
        <v>5.4355000000000002</v>
      </c>
      <c r="EK78" s="151">
        <f t="shared" si="272"/>
        <v>433.86700000000008</v>
      </c>
      <c r="EL78" s="151">
        <f t="shared" si="273"/>
        <v>5.0550150000000009</v>
      </c>
      <c r="EM78" s="151">
        <f t="shared" si="274"/>
        <v>418.77480750000012</v>
      </c>
      <c r="EN78" s="156">
        <v>1690</v>
      </c>
      <c r="EO78" s="154">
        <v>78.400000000000006</v>
      </c>
      <c r="EP78" s="141">
        <v>66.400000000000006</v>
      </c>
      <c r="EQ78" s="151">
        <f t="shared" si="210"/>
        <v>52.057600000000008</v>
      </c>
      <c r="ER78" s="155">
        <v>115</v>
      </c>
      <c r="ES78" s="150">
        <f t="shared" si="211"/>
        <v>2.209091467912466</v>
      </c>
      <c r="ET78" s="151">
        <f t="shared" si="212"/>
        <v>5.4880000000000004</v>
      </c>
      <c r="EU78" s="151">
        <f t="shared" si="275"/>
        <v>432.31299999999999</v>
      </c>
      <c r="EV78" s="151">
        <f t="shared" si="276"/>
        <v>5.1038400000000017</v>
      </c>
      <c r="EW78" s="151">
        <f t="shared" si="277"/>
        <v>417.28411200000005</v>
      </c>
      <c r="EX78" s="156">
        <v>1725</v>
      </c>
      <c r="EY78" s="154"/>
      <c r="EZ78" s="151"/>
      <c r="FA78" s="151">
        <f t="shared" si="213"/>
        <v>0</v>
      </c>
      <c r="FB78" s="155"/>
      <c r="FC78" s="150" t="e">
        <f t="shared" si="214"/>
        <v>#DIV/0!</v>
      </c>
      <c r="FD78" s="151">
        <f t="shared" si="215"/>
        <v>0</v>
      </c>
      <c r="FE78" s="151">
        <f t="shared" si="278"/>
        <v>0</v>
      </c>
      <c r="FF78" s="151">
        <f t="shared" si="279"/>
        <v>0</v>
      </c>
      <c r="FG78" s="151">
        <f t="shared" si="280"/>
        <v>0</v>
      </c>
      <c r="FH78" s="156"/>
      <c r="FI78" s="154"/>
      <c r="FJ78" s="151"/>
      <c r="FK78" s="151">
        <f t="shared" si="216"/>
        <v>0</v>
      </c>
      <c r="FL78" s="155">
        <v>120</v>
      </c>
      <c r="FM78" s="150" t="e">
        <f t="shared" si="217"/>
        <v>#DIV/0!</v>
      </c>
      <c r="FN78" s="151">
        <f t="shared" si="218"/>
        <v>0</v>
      </c>
      <c r="FO78" s="151">
        <f t="shared" si="281"/>
        <v>0</v>
      </c>
      <c r="FP78" s="151">
        <f t="shared" si="282"/>
        <v>0</v>
      </c>
      <c r="FQ78" s="151">
        <f t="shared" si="283"/>
        <v>0</v>
      </c>
      <c r="FR78" s="156"/>
      <c r="FS78" s="154"/>
      <c r="FT78" s="151"/>
      <c r="FU78" s="151">
        <f t="shared" si="219"/>
        <v>0</v>
      </c>
      <c r="FV78" s="155"/>
      <c r="FW78" s="150" t="e">
        <f t="shared" si="220"/>
        <v>#DIV/0!</v>
      </c>
      <c r="FX78" s="151">
        <f t="shared" si="221"/>
        <v>0</v>
      </c>
      <c r="FY78" s="151">
        <f t="shared" si="284"/>
        <v>0</v>
      </c>
      <c r="FZ78" s="151">
        <f t="shared" si="285"/>
        <v>0</v>
      </c>
      <c r="GA78" s="151">
        <f t="shared" si="286"/>
        <v>0</v>
      </c>
      <c r="GB78" s="156"/>
      <c r="GC78" s="154"/>
      <c r="GD78" s="151"/>
      <c r="GE78" s="151">
        <f t="shared" si="222"/>
        <v>0</v>
      </c>
      <c r="GF78" s="155"/>
      <c r="GG78" s="150" t="e">
        <f t="shared" si="223"/>
        <v>#DIV/0!</v>
      </c>
      <c r="GH78" s="151">
        <f t="shared" si="224"/>
        <v>0</v>
      </c>
      <c r="GI78" s="151">
        <f t="shared" si="287"/>
        <v>0</v>
      </c>
      <c r="GJ78" s="151">
        <f t="shared" si="288"/>
        <v>0</v>
      </c>
      <c r="GK78" s="151">
        <f t="shared" si="289"/>
        <v>0</v>
      </c>
      <c r="GL78" s="156"/>
      <c r="GM78" s="154"/>
      <c r="GN78" s="151"/>
      <c r="GO78" s="151">
        <f t="shared" si="225"/>
        <v>0</v>
      </c>
      <c r="GP78" s="155"/>
      <c r="GQ78" s="150" t="e">
        <f t="shared" si="226"/>
        <v>#DIV/0!</v>
      </c>
      <c r="GR78" s="151">
        <f t="shared" si="227"/>
        <v>0</v>
      </c>
      <c r="GS78" s="151">
        <f t="shared" si="290"/>
        <v>0</v>
      </c>
      <c r="GT78" s="151">
        <f t="shared" si="291"/>
        <v>0</v>
      </c>
      <c r="GU78" s="151">
        <f t="shared" si="292"/>
        <v>0</v>
      </c>
      <c r="GV78" s="156"/>
      <c r="GW78" s="154"/>
      <c r="GX78" s="151"/>
      <c r="GY78" s="151">
        <f t="shared" si="228"/>
        <v>0</v>
      </c>
      <c r="GZ78" s="155"/>
      <c r="HA78" s="150" t="e">
        <f t="shared" si="229"/>
        <v>#DIV/0!</v>
      </c>
      <c r="HB78" s="151">
        <f t="shared" si="230"/>
        <v>0</v>
      </c>
      <c r="HC78" s="151">
        <f t="shared" si="293"/>
        <v>0</v>
      </c>
      <c r="HD78" s="151">
        <f t="shared" si="294"/>
        <v>0</v>
      </c>
      <c r="HE78" s="151">
        <f t="shared" si="295"/>
        <v>0</v>
      </c>
      <c r="HF78" s="156"/>
      <c r="HG78" s="154"/>
      <c r="HH78" s="151"/>
      <c r="HI78" s="151"/>
      <c r="HJ78" s="155"/>
      <c r="HK78" s="150"/>
      <c r="HL78" s="151"/>
      <c r="HM78" s="151"/>
      <c r="HN78" s="151"/>
      <c r="HO78" s="151"/>
      <c r="HP78" s="156"/>
      <c r="HQ78" s="154"/>
      <c r="HR78" s="151"/>
      <c r="HS78" s="151"/>
      <c r="HT78" s="155"/>
      <c r="HU78" s="150"/>
      <c r="HV78" s="151"/>
      <c r="HW78" s="151"/>
      <c r="HX78" s="151"/>
      <c r="HY78" s="151"/>
      <c r="HZ78" s="156"/>
      <c r="IA78" s="154"/>
      <c r="IB78" s="151"/>
      <c r="IC78" s="151"/>
      <c r="ID78" s="155"/>
      <c r="IE78" s="150"/>
      <c r="IF78" s="151"/>
      <c r="IG78" s="151"/>
      <c r="IH78" s="151"/>
      <c r="II78" s="151"/>
      <c r="IJ78" s="156"/>
      <c r="IK78" s="154"/>
      <c r="IL78" s="151"/>
      <c r="IM78" s="151"/>
      <c r="IN78" s="155"/>
      <c r="IO78" s="150"/>
      <c r="IP78" s="151"/>
      <c r="IQ78" s="151"/>
      <c r="IR78" s="151"/>
      <c r="IS78" s="151"/>
      <c r="IT78" s="156"/>
      <c r="IU78" s="154"/>
      <c r="IV78" s="151"/>
      <c r="IW78" s="151"/>
      <c r="IX78" s="155"/>
      <c r="IY78" s="150"/>
      <c r="IZ78" s="151"/>
      <c r="JA78" s="151"/>
      <c r="JB78" s="151"/>
      <c r="JC78" s="151"/>
      <c r="JD78" s="156"/>
      <c r="JE78" s="154"/>
      <c r="JF78" s="151"/>
      <c r="JG78" s="151"/>
      <c r="JH78" s="155"/>
      <c r="JI78" s="150"/>
      <c r="JJ78" s="151"/>
      <c r="JK78" s="151"/>
      <c r="JL78" s="151"/>
      <c r="JM78" s="151"/>
      <c r="JN78" s="156"/>
      <c r="JO78" s="154"/>
      <c r="JP78" s="151"/>
      <c r="JQ78" s="151"/>
      <c r="JR78" s="155"/>
      <c r="JS78" s="150"/>
      <c r="JT78" s="151"/>
      <c r="JU78" s="151"/>
      <c r="JV78" s="151"/>
      <c r="JW78" s="151"/>
      <c r="JX78" s="156"/>
      <c r="JY78" s="154"/>
      <c r="JZ78" s="151"/>
      <c r="KA78" s="151"/>
      <c r="KB78" s="155"/>
      <c r="KC78" s="150"/>
      <c r="KD78" s="151"/>
      <c r="KE78" s="151"/>
      <c r="KF78" s="151"/>
      <c r="KG78" s="151"/>
      <c r="KH78" s="156"/>
      <c r="KI78" s="154"/>
      <c r="KJ78" s="151"/>
      <c r="KK78" s="151"/>
      <c r="KL78" s="155"/>
      <c r="KM78" s="150"/>
      <c r="KN78" s="151"/>
      <c r="KO78" s="151"/>
      <c r="KP78" s="151"/>
      <c r="KQ78" s="151"/>
      <c r="KR78" s="156"/>
      <c r="KS78" s="154"/>
      <c r="KT78" s="151"/>
      <c r="KU78" s="151"/>
      <c r="KV78" s="155"/>
      <c r="KW78" s="150"/>
      <c r="KX78" s="151"/>
      <c r="KY78" s="151"/>
      <c r="KZ78" s="151"/>
      <c r="LA78" s="151"/>
      <c r="LB78" s="156"/>
      <c r="LC78" s="154"/>
      <c r="LD78" s="151"/>
      <c r="LE78" s="151"/>
      <c r="LF78" s="155"/>
      <c r="LG78" s="150"/>
      <c r="LH78" s="151"/>
      <c r="LI78" s="151"/>
      <c r="LJ78" s="151"/>
      <c r="LK78" s="151"/>
      <c r="LL78" s="156"/>
      <c r="LM78" s="154"/>
      <c r="LN78" s="151"/>
      <c r="LO78" s="151"/>
      <c r="LP78" s="155"/>
      <c r="LQ78" s="150"/>
      <c r="LR78" s="151"/>
      <c r="LS78" s="151"/>
      <c r="LT78" s="151"/>
      <c r="LU78" s="151"/>
      <c r="LV78" s="156"/>
      <c r="LW78" s="154"/>
      <c r="LX78" s="151"/>
      <c r="LY78" s="151"/>
      <c r="LZ78" s="155"/>
      <c r="MA78" s="150"/>
      <c r="MB78" s="151"/>
      <c r="MC78" s="151"/>
      <c r="MD78" s="151"/>
      <c r="ME78" s="151"/>
      <c r="MF78" s="156"/>
      <c r="MG78" s="154"/>
      <c r="MH78" s="151"/>
      <c r="MI78" s="151"/>
      <c r="MJ78" s="155"/>
      <c r="MK78" s="150"/>
      <c r="ML78" s="151"/>
      <c r="MM78" s="151"/>
      <c r="MN78" s="151"/>
      <c r="MO78" s="151"/>
      <c r="MP78" s="156"/>
      <c r="MQ78" s="154"/>
      <c r="MR78" s="151"/>
      <c r="MS78" s="151"/>
      <c r="MT78" s="155"/>
      <c r="MU78" s="150"/>
      <c r="MV78" s="151"/>
      <c r="MW78" s="151"/>
      <c r="MX78" s="151"/>
      <c r="MY78" s="151"/>
      <c r="MZ78" s="156"/>
      <c r="NA78" s="154"/>
      <c r="NB78" s="151"/>
      <c r="NC78" s="151"/>
      <c r="ND78" s="155"/>
      <c r="NE78" s="150"/>
      <c r="NF78" s="151"/>
      <c r="NG78" s="151"/>
      <c r="NH78" s="151"/>
      <c r="NI78" s="151"/>
      <c r="NJ78" s="156"/>
      <c r="NK78" s="154"/>
      <c r="NL78" s="151"/>
      <c r="NM78" s="151"/>
      <c r="NN78" s="155"/>
      <c r="NO78" s="150"/>
      <c r="NP78" s="151"/>
      <c r="NQ78" s="151"/>
      <c r="NR78" s="151"/>
      <c r="NS78" s="151"/>
      <c r="NT78" s="156"/>
      <c r="NU78" s="154"/>
      <c r="NV78" s="151"/>
      <c r="NW78" s="151"/>
      <c r="NX78" s="155"/>
      <c r="NY78" s="150"/>
      <c r="NZ78" s="151"/>
      <c r="OA78" s="151"/>
      <c r="OB78" s="151"/>
      <c r="OC78" s="151"/>
      <c r="OD78" s="156"/>
      <c r="OE78" s="154"/>
      <c r="OF78" s="151"/>
      <c r="OG78" s="151"/>
      <c r="OH78" s="155"/>
      <c r="OI78" s="150"/>
      <c r="OJ78" s="151"/>
      <c r="OK78" s="151"/>
      <c r="OL78" s="151"/>
      <c r="OM78" s="151"/>
      <c r="ON78" s="156"/>
      <c r="OO78" s="154"/>
      <c r="OP78" s="151"/>
      <c r="OQ78" s="151"/>
      <c r="OR78" s="155"/>
      <c r="OS78" s="150"/>
      <c r="OT78" s="151"/>
      <c r="OU78" s="151"/>
      <c r="OV78" s="151"/>
      <c r="OW78" s="151"/>
      <c r="OX78" s="156"/>
      <c r="OY78" s="154"/>
      <c r="OZ78" s="151"/>
      <c r="PA78" s="151"/>
      <c r="PB78" s="155"/>
      <c r="PC78" s="150"/>
      <c r="PD78" s="151"/>
      <c r="PE78" s="151"/>
      <c r="PF78" s="151"/>
      <c r="PG78" s="151"/>
      <c r="PH78" s="156"/>
      <c r="PI78" s="154"/>
      <c r="PJ78" s="151"/>
      <c r="PK78" s="151"/>
      <c r="PL78" s="155"/>
      <c r="PM78" s="150"/>
      <c r="PN78" s="151"/>
      <c r="PO78" s="151"/>
      <c r="PP78" s="151"/>
      <c r="PQ78" s="151"/>
      <c r="PR78" s="156"/>
      <c r="PS78" s="154"/>
      <c r="PT78" s="151"/>
      <c r="PU78" s="151"/>
      <c r="PV78" s="155"/>
      <c r="PW78" s="150"/>
      <c r="PX78" s="151"/>
      <c r="PY78" s="151"/>
      <c r="PZ78" s="151"/>
      <c r="QA78" s="151"/>
      <c r="QB78" s="156"/>
      <c r="QC78" s="154"/>
      <c r="QD78" s="151"/>
      <c r="QE78" s="151"/>
      <c r="QF78" s="155"/>
      <c r="QG78" s="150"/>
      <c r="QH78" s="151"/>
      <c r="QI78" s="151"/>
      <c r="QJ78" s="151"/>
      <c r="QK78" s="151"/>
      <c r="QL78" s="156"/>
      <c r="QM78" s="154"/>
      <c r="QN78" s="151"/>
      <c r="QO78" s="151"/>
      <c r="QP78" s="155"/>
      <c r="QQ78" s="150"/>
      <c r="QR78" s="151"/>
      <c r="QS78" s="151"/>
      <c r="QT78" s="151"/>
      <c r="QU78" s="151"/>
      <c r="QV78" s="156"/>
      <c r="QW78" s="154"/>
    </row>
    <row r="79" spans="1:465" s="134" customFormat="1" x14ac:dyDescent="0.25">
      <c r="A79" s="146"/>
      <c r="B79" s="144">
        <f t="shared" si="168"/>
        <v>90</v>
      </c>
      <c r="C79" s="144">
        <v>0.1</v>
      </c>
      <c r="D79" s="144">
        <f t="shared" si="169"/>
        <v>7.0999999999999908</v>
      </c>
      <c r="E79" s="153">
        <v>72.000000000000014</v>
      </c>
      <c r="F79" s="148">
        <v>67.09999999999998</v>
      </c>
      <c r="G79" s="148">
        <f t="shared" si="231"/>
        <v>48.311999999999998</v>
      </c>
      <c r="H79" s="157">
        <v>125</v>
      </c>
      <c r="I79" s="152">
        <f t="shared" si="170"/>
        <v>2.5873488988243087</v>
      </c>
      <c r="J79" s="148">
        <f t="shared" si="173"/>
        <v>5.0400000000000009</v>
      </c>
      <c r="K79" s="148">
        <f t="shared" si="232"/>
        <v>427.86099999999993</v>
      </c>
      <c r="L79" s="148">
        <f t="shared" si="233"/>
        <v>4.6821600000000014</v>
      </c>
      <c r="M79" s="148">
        <f t="shared" si="234"/>
        <v>412.64518400000003</v>
      </c>
      <c r="N79" s="158">
        <v>2015</v>
      </c>
      <c r="O79" s="153">
        <v>72.000000000000014</v>
      </c>
      <c r="P79" s="148">
        <v>67.09999999999998</v>
      </c>
      <c r="Q79" s="148">
        <f t="shared" si="235"/>
        <v>48.311999999999998</v>
      </c>
      <c r="R79" s="157">
        <v>125</v>
      </c>
      <c r="S79" s="152">
        <f t="shared" si="171"/>
        <v>2.5873488988243087</v>
      </c>
      <c r="T79" s="148">
        <f t="shared" si="174"/>
        <v>5.0400000000000009</v>
      </c>
      <c r="U79" s="148">
        <f t="shared" si="236"/>
        <v>427.86099999999993</v>
      </c>
      <c r="V79" s="148">
        <f t="shared" si="237"/>
        <v>4.6821600000000014</v>
      </c>
      <c r="W79" s="148">
        <f t="shared" si="238"/>
        <v>412.64518400000003</v>
      </c>
      <c r="X79" s="158">
        <v>2015</v>
      </c>
      <c r="Y79" s="153">
        <v>68.3</v>
      </c>
      <c r="Z79" s="148">
        <v>68.59999999999998</v>
      </c>
      <c r="AA79" s="148">
        <f t="shared" si="175"/>
        <v>46.853799999999985</v>
      </c>
      <c r="AB79" s="157">
        <v>125</v>
      </c>
      <c r="AC79" s="152">
        <f t="shared" si="176"/>
        <v>2.6678732568116148</v>
      </c>
      <c r="AD79" s="148">
        <f t="shared" si="177"/>
        <v>4.7809999999999997</v>
      </c>
      <c r="AE79" s="148">
        <f t="shared" si="239"/>
        <v>421.267</v>
      </c>
      <c r="AF79" s="148">
        <f t="shared" si="240"/>
        <v>4.4415490000000002</v>
      </c>
      <c r="AG79" s="148">
        <f t="shared" si="241"/>
        <v>406.36675800000012</v>
      </c>
      <c r="AH79" s="158">
        <v>2056</v>
      </c>
      <c r="AI79" s="153">
        <v>72.2</v>
      </c>
      <c r="AJ79" s="148">
        <v>66.099999999999994</v>
      </c>
      <c r="AK79" s="148">
        <f t="shared" si="178"/>
        <v>47.724199999999996</v>
      </c>
      <c r="AL79" s="157">
        <v>125</v>
      </c>
      <c r="AM79" s="152">
        <f t="shared" si="179"/>
        <v>2.6192162466840725</v>
      </c>
      <c r="AN79" s="148">
        <f t="shared" si="180"/>
        <v>5.0540000000000003</v>
      </c>
      <c r="AO79" s="148">
        <f t="shared" si="242"/>
        <v>425.41800000000001</v>
      </c>
      <c r="AP79" s="148">
        <f t="shared" si="243"/>
        <v>4.6951660000000004</v>
      </c>
      <c r="AQ79" s="148">
        <f t="shared" si="244"/>
        <v>410.57800699999996</v>
      </c>
      <c r="AR79" s="158">
        <v>2000</v>
      </c>
      <c r="AS79" s="153">
        <v>73</v>
      </c>
      <c r="AT79" s="148">
        <v>64.7</v>
      </c>
      <c r="AU79" s="148">
        <f t="shared" si="181"/>
        <v>47.231000000000002</v>
      </c>
      <c r="AV79" s="157">
        <v>125</v>
      </c>
      <c r="AW79" s="152">
        <f t="shared" si="182"/>
        <v>2.6465668734517585</v>
      </c>
      <c r="AX79" s="148">
        <f t="shared" si="183"/>
        <v>5.1099999999999994</v>
      </c>
      <c r="AY79" s="148">
        <f t="shared" si="245"/>
        <v>425.74</v>
      </c>
      <c r="AZ79" s="148">
        <f t="shared" si="246"/>
        <v>4.7471899999999998</v>
      </c>
      <c r="BA79" s="148">
        <f t="shared" si="247"/>
        <v>410.85849699999994</v>
      </c>
      <c r="BB79" s="158">
        <v>2000</v>
      </c>
      <c r="BC79" s="153">
        <v>73</v>
      </c>
      <c r="BD79" s="148">
        <v>65.000001907348633</v>
      </c>
      <c r="BE79" s="148">
        <f t="shared" si="184"/>
        <v>47.450001392364499</v>
      </c>
      <c r="BF79" s="157">
        <v>125</v>
      </c>
      <c r="BG79" s="152">
        <f t="shared" si="185"/>
        <v>2.634351872118482</v>
      </c>
      <c r="BH79" s="148">
        <f t="shared" si="186"/>
        <v>5.1099999999999994</v>
      </c>
      <c r="BI79" s="148">
        <f t="shared" si="248"/>
        <v>422.55500000000012</v>
      </c>
      <c r="BJ79" s="148">
        <f t="shared" si="249"/>
        <v>4.7471899999999998</v>
      </c>
      <c r="BK79" s="148">
        <f t="shared" si="250"/>
        <v>407.95870499999995</v>
      </c>
      <c r="BL79" s="158">
        <v>1969.9999690055847</v>
      </c>
      <c r="BM79" s="153">
        <v>64</v>
      </c>
      <c r="BN79" s="148">
        <v>66.599999999999994</v>
      </c>
      <c r="BO79" s="148">
        <f t="shared" si="187"/>
        <v>42.623999999999995</v>
      </c>
      <c r="BP79" s="157">
        <v>125</v>
      </c>
      <c r="BQ79" s="152">
        <f t="shared" si="188"/>
        <v>2.9326201201201205</v>
      </c>
      <c r="BR79" s="148">
        <f t="shared" si="189"/>
        <v>4.4800000000000004</v>
      </c>
      <c r="BS79" s="148">
        <f t="shared" si="251"/>
        <v>411.18000000000006</v>
      </c>
      <c r="BT79" s="148">
        <f t="shared" si="252"/>
        <v>4.1619200000000003</v>
      </c>
      <c r="BU79" s="148">
        <f t="shared" si="253"/>
        <v>396.89019999999994</v>
      </c>
      <c r="BV79" s="158">
        <v>1926</v>
      </c>
      <c r="BW79" s="153">
        <v>67.099999999999994</v>
      </c>
      <c r="BX79" s="148">
        <v>64.2</v>
      </c>
      <c r="BY79" s="148">
        <f t="shared" si="190"/>
        <v>43.078199999999995</v>
      </c>
      <c r="BZ79" s="157">
        <v>125</v>
      </c>
      <c r="CA79" s="152">
        <f t="shared" si="191"/>
        <v>2.9016996996160476</v>
      </c>
      <c r="CB79" s="148">
        <f t="shared" si="192"/>
        <v>4.6969999999999992</v>
      </c>
      <c r="CC79" s="148">
        <f t="shared" si="254"/>
        <v>415.21199999999999</v>
      </c>
      <c r="CD79" s="148">
        <f t="shared" si="255"/>
        <v>4.3635129999999993</v>
      </c>
      <c r="CE79" s="148">
        <f t="shared" si="256"/>
        <v>400.93788000000006</v>
      </c>
      <c r="CF79" s="158">
        <v>1975</v>
      </c>
      <c r="CG79" s="153">
        <v>73.5</v>
      </c>
      <c r="CH79" s="148">
        <f t="shared" si="165"/>
        <v>63.399999999999864</v>
      </c>
      <c r="CI79" s="148">
        <f t="shared" si="193"/>
        <v>46.598999999999897</v>
      </c>
      <c r="CJ79" s="157">
        <v>125</v>
      </c>
      <c r="CK79" s="152">
        <f t="shared" si="194"/>
        <v>2.6824609970171092</v>
      </c>
      <c r="CL79" s="148">
        <f t="shared" si="195"/>
        <v>5.1449999999999996</v>
      </c>
      <c r="CM79" s="148">
        <f t="shared" si="257"/>
        <v>438.98399999999998</v>
      </c>
      <c r="CN79" s="148">
        <f t="shared" si="258"/>
        <v>4.7797049999999999</v>
      </c>
      <c r="CO79" s="148">
        <f t="shared" si="259"/>
        <v>423.69170200000019</v>
      </c>
      <c r="CP79" s="158">
        <v>2020</v>
      </c>
      <c r="CQ79" s="153">
        <v>60.5</v>
      </c>
      <c r="CR79" s="148">
        <v>66.849999999998801</v>
      </c>
      <c r="CS79" s="148">
        <f t="shared" si="196"/>
        <v>40.444249999999272</v>
      </c>
      <c r="CT79" s="157">
        <v>115</v>
      </c>
      <c r="CU79" s="152">
        <f t="shared" si="197"/>
        <v>2.8434202636963737</v>
      </c>
      <c r="CV79" s="148">
        <f t="shared" si="198"/>
        <v>4.2349999999999994</v>
      </c>
      <c r="CW79" s="148">
        <f t="shared" si="260"/>
        <v>408.89099999999996</v>
      </c>
      <c r="CX79" s="148">
        <f t="shared" si="261"/>
        <v>3.9343149999999998</v>
      </c>
      <c r="CY79" s="148">
        <f t="shared" si="262"/>
        <v>394.64398400000005</v>
      </c>
      <c r="CZ79" s="158">
        <v>1797</v>
      </c>
      <c r="DA79" s="153">
        <v>63.8</v>
      </c>
      <c r="DB79" s="148">
        <v>64.400000000000006</v>
      </c>
      <c r="DC79" s="148">
        <f t="shared" si="199"/>
        <v>41.087200000000003</v>
      </c>
      <c r="DD79" s="134">
        <v>115</v>
      </c>
      <c r="DE79" s="152">
        <f t="shared" si="172"/>
        <v>2.798925212718316</v>
      </c>
      <c r="DF79" s="148">
        <f t="shared" si="200"/>
        <v>4.4660000000000002</v>
      </c>
      <c r="DG79" s="148">
        <f t="shared" si="263"/>
        <v>415.39400000000006</v>
      </c>
      <c r="DH79" s="148">
        <f t="shared" si="264"/>
        <v>4.1489140000000004</v>
      </c>
      <c r="DI79" s="148">
        <f t="shared" si="265"/>
        <v>400.81562500000007</v>
      </c>
      <c r="DJ79" s="158">
        <v>1721</v>
      </c>
      <c r="DK79" s="153">
        <v>60.5</v>
      </c>
      <c r="DL79" s="148">
        <v>66.849999999998801</v>
      </c>
      <c r="DM79" s="148">
        <f t="shared" si="201"/>
        <v>40.444249999999272</v>
      </c>
      <c r="DN79" s="157">
        <v>115</v>
      </c>
      <c r="DO79" s="152">
        <f t="shared" si="202"/>
        <v>2.8434202636963737</v>
      </c>
      <c r="DP79" s="148">
        <f t="shared" si="203"/>
        <v>4.2349999999999994</v>
      </c>
      <c r="DQ79" s="148">
        <f t="shared" si="266"/>
        <v>408.89099999999996</v>
      </c>
      <c r="DR79" s="148">
        <f t="shared" si="267"/>
        <v>3.9343149999999998</v>
      </c>
      <c r="DS79" s="148">
        <f t="shared" si="268"/>
        <v>394.64398400000005</v>
      </c>
      <c r="DT79" s="158">
        <v>1797</v>
      </c>
      <c r="DU79" s="153">
        <v>76</v>
      </c>
      <c r="DV79" s="148">
        <f>DV78+0.05</f>
        <v>66.45</v>
      </c>
      <c r="DW79" s="148">
        <f t="shared" si="204"/>
        <v>50.502000000000002</v>
      </c>
      <c r="DX79" s="157">
        <v>115</v>
      </c>
      <c r="DY79" s="152">
        <f t="shared" si="205"/>
        <v>2.2771375391073621</v>
      </c>
      <c r="DZ79" s="148">
        <f t="shared" si="206"/>
        <v>5.32</v>
      </c>
      <c r="EA79" s="148">
        <f t="shared" si="269"/>
        <v>431.06000000000017</v>
      </c>
      <c r="EB79" s="148">
        <f t="shared" si="270"/>
        <v>4.9422800000000002</v>
      </c>
      <c r="EC79" s="148">
        <f t="shared" si="271"/>
        <v>416.09526000000017</v>
      </c>
      <c r="ED79" s="158">
        <v>1715</v>
      </c>
      <c r="EE79" s="153">
        <v>76.900000000000006</v>
      </c>
      <c r="EF79" s="148">
        <v>66.2</v>
      </c>
      <c r="EG79" s="148">
        <f t="shared" si="207"/>
        <v>50.907800000000002</v>
      </c>
      <c r="EH79" s="157">
        <v>115</v>
      </c>
      <c r="EI79" s="152">
        <f t="shared" si="208"/>
        <v>2.2589858528555546</v>
      </c>
      <c r="EJ79" s="148">
        <f t="shared" si="209"/>
        <v>5.383</v>
      </c>
      <c r="EK79" s="148">
        <f t="shared" si="272"/>
        <v>439.25000000000006</v>
      </c>
      <c r="EL79" s="148">
        <f t="shared" si="273"/>
        <v>5.000807</v>
      </c>
      <c r="EM79" s="148">
        <f t="shared" si="274"/>
        <v>423.77561450000013</v>
      </c>
      <c r="EN79" s="158">
        <v>1690</v>
      </c>
      <c r="EO79" s="153">
        <v>78</v>
      </c>
      <c r="EP79" s="141">
        <v>66.5</v>
      </c>
      <c r="EQ79" s="148">
        <f t="shared" si="210"/>
        <v>51.870000000000005</v>
      </c>
      <c r="ER79" s="157">
        <v>115</v>
      </c>
      <c r="ES79" s="152">
        <f t="shared" si="211"/>
        <v>2.2170811644495854</v>
      </c>
      <c r="ET79" s="148">
        <f t="shared" si="212"/>
        <v>5.46</v>
      </c>
      <c r="EU79" s="148">
        <f t="shared" si="275"/>
        <v>437.77299999999997</v>
      </c>
      <c r="EV79" s="148">
        <f t="shared" si="276"/>
        <v>5.0723400000000005</v>
      </c>
      <c r="EW79" s="148">
        <f t="shared" si="277"/>
        <v>422.35645200000005</v>
      </c>
      <c r="EX79" s="158">
        <v>1725</v>
      </c>
      <c r="EY79" s="153"/>
      <c r="EZ79" s="148"/>
      <c r="FA79" s="148">
        <f t="shared" si="213"/>
        <v>0</v>
      </c>
      <c r="FB79" s="157"/>
      <c r="FC79" s="152" t="e">
        <f t="shared" si="214"/>
        <v>#DIV/0!</v>
      </c>
      <c r="FD79" s="148">
        <f t="shared" si="215"/>
        <v>0</v>
      </c>
      <c r="FE79" s="148">
        <f t="shared" si="278"/>
        <v>0</v>
      </c>
      <c r="FF79" s="148">
        <f t="shared" si="279"/>
        <v>0</v>
      </c>
      <c r="FG79" s="148">
        <f t="shared" si="280"/>
        <v>0</v>
      </c>
      <c r="FH79" s="158"/>
      <c r="FI79" s="153"/>
      <c r="FJ79" s="148"/>
      <c r="FK79" s="148">
        <f t="shared" si="216"/>
        <v>0</v>
      </c>
      <c r="FL79" s="157">
        <v>120</v>
      </c>
      <c r="FM79" s="152" t="e">
        <f t="shared" si="217"/>
        <v>#DIV/0!</v>
      </c>
      <c r="FN79" s="148">
        <f t="shared" si="218"/>
        <v>0</v>
      </c>
      <c r="FO79" s="148">
        <f t="shared" si="281"/>
        <v>0</v>
      </c>
      <c r="FP79" s="148">
        <f t="shared" si="282"/>
        <v>0</v>
      </c>
      <c r="FQ79" s="148">
        <f t="shared" si="283"/>
        <v>0</v>
      </c>
      <c r="FR79" s="158"/>
      <c r="FS79" s="153"/>
      <c r="FT79" s="148"/>
      <c r="FU79" s="148">
        <f t="shared" si="219"/>
        <v>0</v>
      </c>
      <c r="FV79" s="157"/>
      <c r="FW79" s="152" t="e">
        <f t="shared" si="220"/>
        <v>#DIV/0!</v>
      </c>
      <c r="FX79" s="148">
        <f t="shared" si="221"/>
        <v>0</v>
      </c>
      <c r="FY79" s="148">
        <f t="shared" si="284"/>
        <v>0</v>
      </c>
      <c r="FZ79" s="148">
        <f t="shared" si="285"/>
        <v>0</v>
      </c>
      <c r="GA79" s="148">
        <f t="shared" si="286"/>
        <v>0</v>
      </c>
      <c r="GB79" s="158"/>
      <c r="GC79" s="153"/>
      <c r="GD79" s="148"/>
      <c r="GE79" s="148">
        <f t="shared" si="222"/>
        <v>0</v>
      </c>
      <c r="GF79" s="157"/>
      <c r="GG79" s="152" t="e">
        <f t="shared" si="223"/>
        <v>#DIV/0!</v>
      </c>
      <c r="GH79" s="148">
        <f t="shared" si="224"/>
        <v>0</v>
      </c>
      <c r="GI79" s="148">
        <f t="shared" si="287"/>
        <v>0</v>
      </c>
      <c r="GJ79" s="148">
        <f t="shared" si="288"/>
        <v>0</v>
      </c>
      <c r="GK79" s="148">
        <f t="shared" si="289"/>
        <v>0</v>
      </c>
      <c r="GL79" s="158"/>
      <c r="GM79" s="153"/>
      <c r="GN79" s="148"/>
      <c r="GO79" s="148">
        <f t="shared" si="225"/>
        <v>0</v>
      </c>
      <c r="GP79" s="157"/>
      <c r="GQ79" s="152" t="e">
        <f t="shared" si="226"/>
        <v>#DIV/0!</v>
      </c>
      <c r="GR79" s="148">
        <f t="shared" si="227"/>
        <v>0</v>
      </c>
      <c r="GS79" s="148">
        <f t="shared" si="290"/>
        <v>0</v>
      </c>
      <c r="GT79" s="148">
        <f t="shared" si="291"/>
        <v>0</v>
      </c>
      <c r="GU79" s="148">
        <f t="shared" si="292"/>
        <v>0</v>
      </c>
      <c r="GV79" s="158"/>
      <c r="GW79" s="153"/>
      <c r="GX79" s="148"/>
      <c r="GY79" s="148">
        <f t="shared" si="228"/>
        <v>0</v>
      </c>
      <c r="GZ79" s="157"/>
      <c r="HA79" s="152" t="e">
        <f t="shared" si="229"/>
        <v>#DIV/0!</v>
      </c>
      <c r="HB79" s="148">
        <f t="shared" si="230"/>
        <v>0</v>
      </c>
      <c r="HC79" s="148">
        <f t="shared" si="293"/>
        <v>0</v>
      </c>
      <c r="HD79" s="148">
        <f t="shared" si="294"/>
        <v>0</v>
      </c>
      <c r="HE79" s="148">
        <f t="shared" si="295"/>
        <v>0</v>
      </c>
      <c r="HF79" s="158"/>
      <c r="HG79" s="153"/>
      <c r="HH79" s="148"/>
      <c r="HI79" s="148"/>
      <c r="HJ79" s="157"/>
      <c r="HK79" s="152"/>
      <c r="HL79" s="148"/>
      <c r="HM79" s="148"/>
      <c r="HN79" s="148"/>
      <c r="HO79" s="148"/>
      <c r="HP79" s="158"/>
      <c r="HQ79" s="153"/>
      <c r="HR79" s="148"/>
      <c r="HS79" s="148"/>
      <c r="HT79" s="157"/>
      <c r="HU79" s="152"/>
      <c r="HV79" s="148"/>
      <c r="HW79" s="148"/>
      <c r="HX79" s="148"/>
      <c r="HY79" s="148"/>
      <c r="HZ79" s="158"/>
      <c r="IA79" s="153"/>
      <c r="IB79" s="148"/>
      <c r="IC79" s="148"/>
      <c r="ID79" s="157"/>
      <c r="IE79" s="152"/>
      <c r="IF79" s="148"/>
      <c r="IG79" s="148"/>
      <c r="IH79" s="148"/>
      <c r="II79" s="148"/>
      <c r="IJ79" s="158"/>
      <c r="IK79" s="153"/>
      <c r="IL79" s="148"/>
      <c r="IM79" s="148"/>
      <c r="IN79" s="157"/>
      <c r="IO79" s="152"/>
      <c r="IP79" s="148"/>
      <c r="IQ79" s="148"/>
      <c r="IR79" s="148"/>
      <c r="IS79" s="148"/>
      <c r="IT79" s="158"/>
      <c r="IU79" s="153"/>
      <c r="IV79" s="148"/>
      <c r="IW79" s="148"/>
      <c r="IX79" s="157"/>
      <c r="IY79" s="152"/>
      <c r="IZ79" s="148"/>
      <c r="JA79" s="148"/>
      <c r="JB79" s="148"/>
      <c r="JC79" s="148"/>
      <c r="JD79" s="158"/>
      <c r="JE79" s="153"/>
      <c r="JF79" s="148"/>
      <c r="JG79" s="148"/>
      <c r="JH79" s="157"/>
      <c r="JI79" s="152"/>
      <c r="JJ79" s="148"/>
      <c r="JK79" s="148"/>
      <c r="JL79" s="148"/>
      <c r="JM79" s="148"/>
      <c r="JN79" s="158"/>
      <c r="JO79" s="153"/>
      <c r="JP79" s="148"/>
      <c r="JQ79" s="148"/>
      <c r="JR79" s="157"/>
      <c r="JS79" s="152"/>
      <c r="JT79" s="148"/>
      <c r="JU79" s="148"/>
      <c r="JV79" s="148"/>
      <c r="JW79" s="148"/>
      <c r="JX79" s="158"/>
      <c r="JY79" s="153"/>
      <c r="JZ79" s="148"/>
      <c r="KA79" s="148"/>
      <c r="KB79" s="157"/>
      <c r="KC79" s="152"/>
      <c r="KD79" s="148"/>
      <c r="KE79" s="148"/>
      <c r="KF79" s="148"/>
      <c r="KG79" s="148"/>
      <c r="KH79" s="158"/>
      <c r="KI79" s="153"/>
      <c r="KJ79" s="148"/>
      <c r="KK79" s="148"/>
      <c r="KL79" s="157"/>
      <c r="KM79" s="152"/>
      <c r="KN79" s="148"/>
      <c r="KO79" s="148"/>
      <c r="KP79" s="148"/>
      <c r="KQ79" s="148"/>
      <c r="KR79" s="158"/>
      <c r="KS79" s="153"/>
      <c r="KT79" s="148"/>
      <c r="KU79" s="148"/>
      <c r="KV79" s="157"/>
      <c r="KW79" s="152"/>
      <c r="KX79" s="148"/>
      <c r="KY79" s="148"/>
      <c r="KZ79" s="148"/>
      <c r="LA79" s="148"/>
      <c r="LB79" s="158"/>
      <c r="LC79" s="153"/>
      <c r="LD79" s="148"/>
      <c r="LE79" s="148"/>
      <c r="LF79" s="157"/>
      <c r="LG79" s="152"/>
      <c r="LH79" s="148"/>
      <c r="LI79" s="148"/>
      <c r="LJ79" s="148"/>
      <c r="LK79" s="148"/>
      <c r="LL79" s="158"/>
      <c r="LM79" s="153"/>
      <c r="LN79" s="148"/>
      <c r="LO79" s="148"/>
      <c r="LP79" s="157"/>
      <c r="LQ79" s="152"/>
      <c r="LR79" s="148"/>
      <c r="LS79" s="148"/>
      <c r="LT79" s="148"/>
      <c r="LU79" s="148"/>
      <c r="LV79" s="158"/>
      <c r="LW79" s="153"/>
      <c r="LX79" s="148"/>
      <c r="LY79" s="148"/>
      <c r="LZ79" s="157"/>
      <c r="MA79" s="152"/>
      <c r="MB79" s="148"/>
      <c r="MC79" s="148"/>
      <c r="MD79" s="148"/>
      <c r="ME79" s="148"/>
      <c r="MF79" s="158"/>
      <c r="MG79" s="153"/>
      <c r="MH79" s="148"/>
      <c r="MI79" s="148"/>
      <c r="MJ79" s="157"/>
      <c r="MK79" s="152"/>
      <c r="ML79" s="148"/>
      <c r="MM79" s="148"/>
      <c r="MN79" s="148"/>
      <c r="MO79" s="148"/>
      <c r="MP79" s="158"/>
      <c r="MQ79" s="153"/>
      <c r="MR79" s="148"/>
      <c r="MS79" s="148"/>
      <c r="MT79" s="157"/>
      <c r="MU79" s="152"/>
      <c r="MV79" s="148"/>
      <c r="MW79" s="148"/>
      <c r="MX79" s="148"/>
      <c r="MY79" s="148"/>
      <c r="MZ79" s="158"/>
      <c r="NA79" s="153"/>
      <c r="NB79" s="148"/>
      <c r="NC79" s="148"/>
      <c r="ND79" s="157"/>
      <c r="NE79" s="152"/>
      <c r="NF79" s="148"/>
      <c r="NG79" s="148"/>
      <c r="NH79" s="148"/>
      <c r="NI79" s="148"/>
      <c r="NJ79" s="158"/>
      <c r="NK79" s="153"/>
      <c r="NL79" s="148"/>
      <c r="NM79" s="148"/>
      <c r="NN79" s="157"/>
      <c r="NO79" s="152"/>
      <c r="NP79" s="148"/>
      <c r="NQ79" s="148"/>
      <c r="NR79" s="148"/>
      <c r="NS79" s="148"/>
      <c r="NT79" s="158"/>
      <c r="NU79" s="153"/>
      <c r="NV79" s="148"/>
      <c r="NW79" s="148"/>
      <c r="NX79" s="157"/>
      <c r="NY79" s="152"/>
      <c r="NZ79" s="148"/>
      <c r="OA79" s="148"/>
      <c r="OB79" s="148"/>
      <c r="OC79" s="148"/>
      <c r="OD79" s="158"/>
      <c r="OE79" s="153"/>
      <c r="OF79" s="148"/>
      <c r="OG79" s="148"/>
      <c r="OH79" s="157"/>
      <c r="OI79" s="152"/>
      <c r="OJ79" s="148"/>
      <c r="OK79" s="148"/>
      <c r="OL79" s="148"/>
      <c r="OM79" s="148"/>
      <c r="ON79" s="158"/>
      <c r="OO79" s="153"/>
      <c r="OP79" s="148"/>
      <c r="OQ79" s="148"/>
      <c r="OR79" s="157"/>
      <c r="OS79" s="152"/>
      <c r="OT79" s="148"/>
      <c r="OU79" s="148"/>
      <c r="OV79" s="148"/>
      <c r="OW79" s="148"/>
      <c r="OX79" s="158"/>
      <c r="OY79" s="153"/>
      <c r="OZ79" s="148"/>
      <c r="PA79" s="148"/>
      <c r="PB79" s="157"/>
      <c r="PC79" s="152"/>
      <c r="PD79" s="148"/>
      <c r="PE79" s="148"/>
      <c r="PF79" s="148"/>
      <c r="PG79" s="148"/>
      <c r="PH79" s="158"/>
      <c r="PI79" s="153"/>
      <c r="PJ79" s="148"/>
      <c r="PK79" s="148"/>
      <c r="PL79" s="157"/>
      <c r="PM79" s="152"/>
      <c r="PN79" s="148"/>
      <c r="PO79" s="148"/>
      <c r="PP79" s="148"/>
      <c r="PQ79" s="148"/>
      <c r="PR79" s="158"/>
      <c r="PS79" s="153"/>
      <c r="PT79" s="148"/>
      <c r="PU79" s="148"/>
      <c r="PV79" s="157"/>
      <c r="PW79" s="152"/>
      <c r="PX79" s="148"/>
      <c r="PY79" s="148"/>
      <c r="PZ79" s="148"/>
      <c r="QA79" s="148"/>
      <c r="QB79" s="158"/>
      <c r="QC79" s="153"/>
      <c r="QD79" s="148"/>
      <c r="QE79" s="148"/>
      <c r="QF79" s="157"/>
      <c r="QG79" s="152"/>
      <c r="QH79" s="148"/>
      <c r="QI79" s="148"/>
      <c r="QJ79" s="148"/>
      <c r="QK79" s="148"/>
      <c r="QL79" s="158"/>
      <c r="QM79" s="153"/>
      <c r="QN79" s="148"/>
      <c r="QO79" s="148"/>
      <c r="QP79" s="157"/>
      <c r="QQ79" s="152"/>
      <c r="QR79" s="148"/>
      <c r="QS79" s="148"/>
      <c r="QT79" s="148"/>
      <c r="QU79" s="148"/>
      <c r="QV79" s="158"/>
      <c r="QW79" s="153"/>
    </row>
    <row r="80" spans="1:465" s="138" customFormat="1" ht="12.75" customHeight="1" x14ac:dyDescent="0.25">
      <c r="A80" s="141"/>
      <c r="B80" s="139">
        <f t="shared" si="168"/>
        <v>91</v>
      </c>
      <c r="C80" s="139">
        <v>0.1</v>
      </c>
      <c r="D80" s="139">
        <f t="shared" si="169"/>
        <v>7.1999999999999904</v>
      </c>
      <c r="E80" s="154">
        <v>71.200000000000017</v>
      </c>
      <c r="F80" s="151">
        <v>67.09999999999998</v>
      </c>
      <c r="G80" s="151">
        <f t="shared" si="231"/>
        <v>47.775199999999998</v>
      </c>
      <c r="H80" s="155">
        <v>125</v>
      </c>
      <c r="I80" s="150">
        <f t="shared" si="170"/>
        <v>2.6164202347661547</v>
      </c>
      <c r="J80" s="151">
        <f t="shared" si="173"/>
        <v>4.9840000000000018</v>
      </c>
      <c r="K80" s="151">
        <f t="shared" si="232"/>
        <v>432.84499999999991</v>
      </c>
      <c r="L80" s="151">
        <f t="shared" si="233"/>
        <v>4.6251520000000026</v>
      </c>
      <c r="M80" s="151">
        <f t="shared" si="234"/>
        <v>417.27033600000004</v>
      </c>
      <c r="N80" s="156">
        <v>2017</v>
      </c>
      <c r="O80" s="154">
        <v>71.200000000000017</v>
      </c>
      <c r="P80" s="151">
        <v>67.09999999999998</v>
      </c>
      <c r="Q80" s="151">
        <f t="shared" si="235"/>
        <v>47.775199999999998</v>
      </c>
      <c r="R80" s="155">
        <v>125</v>
      </c>
      <c r="S80" s="150">
        <f t="shared" si="171"/>
        <v>2.6164202347661547</v>
      </c>
      <c r="T80" s="151">
        <f t="shared" si="174"/>
        <v>4.9840000000000018</v>
      </c>
      <c r="U80" s="151">
        <f t="shared" si="236"/>
        <v>432.84499999999991</v>
      </c>
      <c r="V80" s="151">
        <f t="shared" si="237"/>
        <v>4.6251520000000026</v>
      </c>
      <c r="W80" s="151">
        <f t="shared" si="238"/>
        <v>417.27033600000004</v>
      </c>
      <c r="X80" s="156">
        <v>2017</v>
      </c>
      <c r="Y80" s="154">
        <v>67.3</v>
      </c>
      <c r="Z80" s="151">
        <v>68.59999999999998</v>
      </c>
      <c r="AA80" s="151">
        <f t="shared" si="175"/>
        <v>46.167799999999978</v>
      </c>
      <c r="AB80" s="155">
        <v>125</v>
      </c>
      <c r="AC80" s="150">
        <f t="shared" si="176"/>
        <v>2.7075147613704802</v>
      </c>
      <c r="AD80" s="151">
        <f t="shared" si="177"/>
        <v>4.7109999999999994</v>
      </c>
      <c r="AE80" s="151">
        <f t="shared" si="239"/>
        <v>425.97800000000001</v>
      </c>
      <c r="AF80" s="151">
        <f t="shared" si="240"/>
        <v>4.3718080000000006</v>
      </c>
      <c r="AG80" s="151">
        <f t="shared" si="241"/>
        <v>410.73856600000011</v>
      </c>
      <c r="AH80" s="156">
        <v>2057</v>
      </c>
      <c r="AI80" s="154">
        <v>71.7</v>
      </c>
      <c r="AJ80" s="151">
        <v>66.2</v>
      </c>
      <c r="AK80" s="151">
        <f t="shared" si="178"/>
        <v>47.46540000000001</v>
      </c>
      <c r="AL80" s="159">
        <v>125</v>
      </c>
      <c r="AM80" s="150">
        <f t="shared" si="179"/>
        <v>2.6334972422016873</v>
      </c>
      <c r="AN80" s="151">
        <f t="shared" si="180"/>
        <v>5.0190000000000001</v>
      </c>
      <c r="AO80" s="151">
        <f t="shared" si="242"/>
        <v>430.43700000000001</v>
      </c>
      <c r="AP80" s="151">
        <f t="shared" si="243"/>
        <v>4.6576320000000013</v>
      </c>
      <c r="AQ80" s="151">
        <f t="shared" si="244"/>
        <v>415.23563899999994</v>
      </c>
      <c r="AR80" s="156">
        <v>2000</v>
      </c>
      <c r="AS80" s="154">
        <v>72.5</v>
      </c>
      <c r="AT80" s="151">
        <v>64.7</v>
      </c>
      <c r="AU80" s="151">
        <f t="shared" si="181"/>
        <v>46.907499999999999</v>
      </c>
      <c r="AV80" s="155">
        <v>125</v>
      </c>
      <c r="AW80" s="150">
        <f t="shared" si="182"/>
        <v>2.6648190587859086</v>
      </c>
      <c r="AX80" s="151">
        <f t="shared" si="183"/>
        <v>5.0750000000000002</v>
      </c>
      <c r="AY80" s="151">
        <f t="shared" si="245"/>
        <v>430.815</v>
      </c>
      <c r="AZ80" s="151">
        <f t="shared" si="246"/>
        <v>4.7096000000000009</v>
      </c>
      <c r="BA80" s="151">
        <f t="shared" si="247"/>
        <v>415.56809699999997</v>
      </c>
      <c r="BB80" s="156">
        <v>2000</v>
      </c>
      <c r="BC80" s="154">
        <v>72</v>
      </c>
      <c r="BD80" s="151">
        <v>65.100000381469727</v>
      </c>
      <c r="BE80" s="151">
        <f t="shared" si="184"/>
        <v>46.872000274658198</v>
      </c>
      <c r="BF80" s="155">
        <v>125</v>
      </c>
      <c r="BG80" s="150">
        <f t="shared" si="185"/>
        <v>2.6668373286296991</v>
      </c>
      <c r="BH80" s="151">
        <f t="shared" si="186"/>
        <v>5.04</v>
      </c>
      <c r="BI80" s="151">
        <f t="shared" si="248"/>
        <v>427.59500000000014</v>
      </c>
      <c r="BJ80" s="151">
        <f t="shared" si="249"/>
        <v>4.6771200000000004</v>
      </c>
      <c r="BK80" s="151">
        <f t="shared" si="250"/>
        <v>412.63582499999995</v>
      </c>
      <c r="BL80" s="156">
        <v>1979.9999594688416</v>
      </c>
      <c r="BM80" s="154">
        <v>63</v>
      </c>
      <c r="BN80" s="148">
        <v>66.599999999999994</v>
      </c>
      <c r="BO80" s="151">
        <f t="shared" si="187"/>
        <v>41.957999999999998</v>
      </c>
      <c r="BP80" s="155">
        <v>125</v>
      </c>
      <c r="BQ80" s="150">
        <f t="shared" si="188"/>
        <v>2.9791696458363126</v>
      </c>
      <c r="BR80" s="151">
        <f t="shared" si="189"/>
        <v>4.41</v>
      </c>
      <c r="BS80" s="151">
        <f t="shared" si="251"/>
        <v>415.59000000000009</v>
      </c>
      <c r="BT80" s="151">
        <f t="shared" si="252"/>
        <v>4.092480000000001</v>
      </c>
      <c r="BU80" s="151">
        <f t="shared" si="253"/>
        <v>400.98267999999996</v>
      </c>
      <c r="BV80" s="156">
        <v>1926.5</v>
      </c>
      <c r="BW80" s="154">
        <v>66.599999999999994</v>
      </c>
      <c r="BX80" s="151">
        <v>64.3</v>
      </c>
      <c r="BY80" s="151">
        <f t="shared" si="190"/>
        <v>42.823799999999991</v>
      </c>
      <c r="BZ80" s="155">
        <v>125</v>
      </c>
      <c r="CA80" s="150">
        <f t="shared" si="191"/>
        <v>2.9189376001195604</v>
      </c>
      <c r="CB80" s="151">
        <f t="shared" si="192"/>
        <v>4.661999999999999</v>
      </c>
      <c r="CC80" s="151">
        <f t="shared" si="254"/>
        <v>419.87399999999997</v>
      </c>
      <c r="CD80" s="151">
        <f t="shared" si="255"/>
        <v>4.3263359999999995</v>
      </c>
      <c r="CE80" s="151">
        <f t="shared" si="256"/>
        <v>405.26421600000009</v>
      </c>
      <c r="CF80" s="156">
        <v>1975.5</v>
      </c>
      <c r="CG80" s="154">
        <v>72.599999999999994</v>
      </c>
      <c r="CH80" s="151">
        <f t="shared" si="165"/>
        <v>63.449999999999861</v>
      </c>
      <c r="CI80" s="151">
        <f t="shared" si="193"/>
        <v>46.064699999999895</v>
      </c>
      <c r="CJ80" s="155">
        <v>125</v>
      </c>
      <c r="CK80" s="150">
        <f t="shared" si="194"/>
        <v>2.7135746026784129</v>
      </c>
      <c r="CL80" s="151">
        <f t="shared" si="195"/>
        <v>5.0819999999999999</v>
      </c>
      <c r="CM80" s="151">
        <f t="shared" si="257"/>
        <v>444.06599999999997</v>
      </c>
      <c r="CN80" s="151">
        <f t="shared" si="258"/>
        <v>4.7160960000000003</v>
      </c>
      <c r="CO80" s="151">
        <f t="shared" si="259"/>
        <v>428.40779800000018</v>
      </c>
      <c r="CP80" s="156">
        <v>2020</v>
      </c>
      <c r="CQ80" s="154">
        <v>59.5</v>
      </c>
      <c r="CR80" s="151">
        <v>66.899999999998698</v>
      </c>
      <c r="CS80" s="151">
        <f t="shared" si="196"/>
        <v>39.805499999999221</v>
      </c>
      <c r="CT80" s="155">
        <v>115</v>
      </c>
      <c r="CU80" s="150">
        <f t="shared" si="197"/>
        <v>2.889047995880023</v>
      </c>
      <c r="CV80" s="151">
        <f t="shared" si="198"/>
        <v>4.165</v>
      </c>
      <c r="CW80" s="151">
        <f t="shared" si="260"/>
        <v>413.05599999999998</v>
      </c>
      <c r="CX80" s="151">
        <f t="shared" si="261"/>
        <v>3.8651200000000006</v>
      </c>
      <c r="CY80" s="151">
        <f t="shared" si="262"/>
        <v>398.50910400000004</v>
      </c>
      <c r="CZ80" s="156">
        <v>1798</v>
      </c>
      <c r="DA80" s="154">
        <v>62.8</v>
      </c>
      <c r="DB80" s="151">
        <v>64.5</v>
      </c>
      <c r="DC80" s="151">
        <f t="shared" si="199"/>
        <v>40.506</v>
      </c>
      <c r="DD80" s="138">
        <v>115</v>
      </c>
      <c r="DE80" s="150">
        <f t="shared" si="172"/>
        <v>2.8390855675702364</v>
      </c>
      <c r="DF80" s="151">
        <f t="shared" si="200"/>
        <v>4.3959999999999999</v>
      </c>
      <c r="DG80" s="151">
        <f t="shared" si="263"/>
        <v>419.79000000000008</v>
      </c>
      <c r="DH80" s="151">
        <f t="shared" si="264"/>
        <v>4.0794880000000004</v>
      </c>
      <c r="DI80" s="151">
        <f t="shared" si="265"/>
        <v>404.89511300000009</v>
      </c>
      <c r="DJ80" s="156">
        <v>1722</v>
      </c>
      <c r="DK80" s="154">
        <v>59.5</v>
      </c>
      <c r="DL80" s="141">
        <v>66.899999999998698</v>
      </c>
      <c r="DM80" s="151">
        <f t="shared" si="201"/>
        <v>39.805499999999221</v>
      </c>
      <c r="DN80" s="155">
        <v>115</v>
      </c>
      <c r="DO80" s="150">
        <f t="shared" si="202"/>
        <v>2.889047995880023</v>
      </c>
      <c r="DP80" s="151">
        <f t="shared" si="203"/>
        <v>4.165</v>
      </c>
      <c r="DQ80" s="151">
        <f t="shared" si="266"/>
        <v>413.05599999999998</v>
      </c>
      <c r="DR80" s="151">
        <f t="shared" si="267"/>
        <v>3.8651200000000006</v>
      </c>
      <c r="DS80" s="151">
        <f t="shared" si="268"/>
        <v>398.50910400000004</v>
      </c>
      <c r="DT80" s="156">
        <v>1798</v>
      </c>
      <c r="DU80" s="154">
        <v>75.5</v>
      </c>
      <c r="DV80" s="151">
        <f t="shared" ref="DV80:DV89" si="296">DV79+0.05</f>
        <v>66.5</v>
      </c>
      <c r="DW80" s="151">
        <f t="shared" si="204"/>
        <v>50.207500000000003</v>
      </c>
      <c r="DX80" s="155">
        <v>115</v>
      </c>
      <c r="DY80" s="150">
        <f t="shared" si="205"/>
        <v>2.2904944480406311</v>
      </c>
      <c r="DZ80" s="151">
        <f t="shared" si="206"/>
        <v>5.2850000000000001</v>
      </c>
      <c r="EA80" s="151">
        <f t="shared" si="269"/>
        <v>436.3450000000002</v>
      </c>
      <c r="EB80" s="151">
        <f t="shared" si="270"/>
        <v>4.9044800000000013</v>
      </c>
      <c r="EC80" s="151">
        <f t="shared" si="271"/>
        <v>420.99974000000014</v>
      </c>
      <c r="ED80" s="156"/>
      <c r="EE80" s="154">
        <v>76.650000000000006</v>
      </c>
      <c r="EF80" s="151">
        <v>66.2</v>
      </c>
      <c r="EG80" s="151">
        <f t="shared" si="207"/>
        <v>50.742300000000007</v>
      </c>
      <c r="EH80" s="155">
        <v>115</v>
      </c>
      <c r="EI80" s="150">
        <f t="shared" si="208"/>
        <v>2.2663537127800666</v>
      </c>
      <c r="EJ80" s="151">
        <f t="shared" si="209"/>
        <v>5.3655000000000008</v>
      </c>
      <c r="EK80" s="151">
        <f t="shared" si="272"/>
        <v>444.61550000000005</v>
      </c>
      <c r="EL80" s="151">
        <f t="shared" si="273"/>
        <v>4.9791840000000018</v>
      </c>
      <c r="EM80" s="151">
        <f t="shared" si="274"/>
        <v>428.75479850000011</v>
      </c>
      <c r="EN80" s="156">
        <v>1700</v>
      </c>
      <c r="EO80" s="154">
        <v>77.599999999999994</v>
      </c>
      <c r="EP80" s="141">
        <v>66.599999999999994</v>
      </c>
      <c r="EQ80" s="151">
        <f t="shared" si="210"/>
        <v>51.681599999999989</v>
      </c>
      <c r="ER80" s="155">
        <v>115</v>
      </c>
      <c r="ES80" s="150">
        <f t="shared" si="211"/>
        <v>2.2251633076375348</v>
      </c>
      <c r="ET80" s="151">
        <f t="shared" si="212"/>
        <v>5.4319999999999995</v>
      </c>
      <c r="EU80" s="151">
        <f t="shared" si="275"/>
        <v>443.20499999999998</v>
      </c>
      <c r="EV80" s="151">
        <f t="shared" si="276"/>
        <v>5.040896</v>
      </c>
      <c r="EW80" s="151">
        <f t="shared" si="277"/>
        <v>427.39734800000002</v>
      </c>
      <c r="EX80" s="156">
        <v>1726</v>
      </c>
      <c r="EY80" s="154"/>
      <c r="EZ80" s="151"/>
      <c r="FA80" s="151">
        <f t="shared" si="213"/>
        <v>0</v>
      </c>
      <c r="FB80" s="155"/>
      <c r="FC80" s="150" t="e">
        <f t="shared" si="214"/>
        <v>#DIV/0!</v>
      </c>
      <c r="FD80" s="151">
        <f t="shared" si="215"/>
        <v>0</v>
      </c>
      <c r="FE80" s="151">
        <f t="shared" si="278"/>
        <v>0</v>
      </c>
      <c r="FF80" s="151">
        <f t="shared" si="279"/>
        <v>0</v>
      </c>
      <c r="FG80" s="151">
        <f t="shared" si="280"/>
        <v>0</v>
      </c>
      <c r="FH80" s="156"/>
      <c r="FI80" s="154"/>
      <c r="FJ80" s="151"/>
      <c r="FK80" s="151">
        <f t="shared" si="216"/>
        <v>0</v>
      </c>
      <c r="FL80" s="155">
        <v>120</v>
      </c>
      <c r="FM80" s="150" t="e">
        <f t="shared" si="217"/>
        <v>#DIV/0!</v>
      </c>
      <c r="FN80" s="151">
        <f t="shared" si="218"/>
        <v>0</v>
      </c>
      <c r="FO80" s="151">
        <f t="shared" si="281"/>
        <v>0</v>
      </c>
      <c r="FP80" s="151">
        <f t="shared" si="282"/>
        <v>0</v>
      </c>
      <c r="FQ80" s="151">
        <f t="shared" si="283"/>
        <v>0</v>
      </c>
      <c r="FR80" s="156"/>
      <c r="FS80" s="154"/>
      <c r="FT80" s="151"/>
      <c r="FU80" s="151">
        <f t="shared" si="219"/>
        <v>0</v>
      </c>
      <c r="FV80" s="155"/>
      <c r="FW80" s="150" t="e">
        <f t="shared" si="220"/>
        <v>#DIV/0!</v>
      </c>
      <c r="FX80" s="151">
        <f t="shared" si="221"/>
        <v>0</v>
      </c>
      <c r="FY80" s="151">
        <f t="shared" si="284"/>
        <v>0</v>
      </c>
      <c r="FZ80" s="151">
        <f t="shared" si="285"/>
        <v>0</v>
      </c>
      <c r="GA80" s="151">
        <f t="shared" si="286"/>
        <v>0</v>
      </c>
      <c r="GB80" s="156"/>
      <c r="GC80" s="154"/>
      <c r="GD80" s="151"/>
      <c r="GE80" s="151">
        <f t="shared" si="222"/>
        <v>0</v>
      </c>
      <c r="GF80" s="155"/>
      <c r="GG80" s="150" t="e">
        <f t="shared" si="223"/>
        <v>#DIV/0!</v>
      </c>
      <c r="GH80" s="151">
        <f t="shared" si="224"/>
        <v>0</v>
      </c>
      <c r="GI80" s="151">
        <f t="shared" si="287"/>
        <v>0</v>
      </c>
      <c r="GJ80" s="151">
        <f t="shared" si="288"/>
        <v>0</v>
      </c>
      <c r="GK80" s="151">
        <f t="shared" si="289"/>
        <v>0</v>
      </c>
      <c r="GL80" s="156"/>
      <c r="GM80" s="154"/>
      <c r="GN80" s="151"/>
      <c r="GO80" s="151">
        <f t="shared" si="225"/>
        <v>0</v>
      </c>
      <c r="GP80" s="155"/>
      <c r="GQ80" s="150" t="e">
        <f t="shared" si="226"/>
        <v>#DIV/0!</v>
      </c>
      <c r="GR80" s="151">
        <f t="shared" si="227"/>
        <v>0</v>
      </c>
      <c r="GS80" s="151">
        <f t="shared" si="290"/>
        <v>0</v>
      </c>
      <c r="GT80" s="151">
        <f t="shared" si="291"/>
        <v>0</v>
      </c>
      <c r="GU80" s="151">
        <f t="shared" si="292"/>
        <v>0</v>
      </c>
      <c r="GV80" s="156"/>
      <c r="GW80" s="154"/>
      <c r="GX80" s="151"/>
      <c r="GY80" s="151">
        <f t="shared" si="228"/>
        <v>0</v>
      </c>
      <c r="GZ80" s="155"/>
      <c r="HA80" s="150" t="e">
        <f t="shared" si="229"/>
        <v>#DIV/0!</v>
      </c>
      <c r="HB80" s="151">
        <f t="shared" si="230"/>
        <v>0</v>
      </c>
      <c r="HC80" s="151">
        <f t="shared" si="293"/>
        <v>0</v>
      </c>
      <c r="HD80" s="151">
        <f t="shared" si="294"/>
        <v>0</v>
      </c>
      <c r="HE80" s="151">
        <f t="shared" si="295"/>
        <v>0</v>
      </c>
      <c r="HF80" s="156"/>
      <c r="HG80" s="154"/>
      <c r="HH80" s="151"/>
      <c r="HI80" s="151"/>
      <c r="HJ80" s="155"/>
      <c r="HK80" s="150"/>
      <c r="HL80" s="151"/>
      <c r="HM80" s="151"/>
      <c r="HN80" s="151"/>
      <c r="HO80" s="151"/>
      <c r="HP80" s="156"/>
      <c r="HQ80" s="154"/>
      <c r="HR80" s="151"/>
      <c r="HS80" s="151"/>
      <c r="HT80" s="155"/>
      <c r="HU80" s="150"/>
      <c r="HV80" s="151"/>
      <c r="HW80" s="151"/>
      <c r="HX80" s="151"/>
      <c r="HY80" s="151"/>
      <c r="HZ80" s="156"/>
      <c r="IA80" s="154"/>
      <c r="IB80" s="151"/>
      <c r="IC80" s="151"/>
      <c r="ID80" s="155"/>
      <c r="IE80" s="150"/>
      <c r="IF80" s="151"/>
      <c r="IG80" s="151"/>
      <c r="IH80" s="151"/>
      <c r="II80" s="151"/>
      <c r="IJ80" s="156"/>
      <c r="IK80" s="154"/>
      <c r="IL80" s="151"/>
      <c r="IM80" s="151"/>
      <c r="IN80" s="155"/>
      <c r="IO80" s="150"/>
      <c r="IP80" s="151"/>
      <c r="IQ80" s="151"/>
      <c r="IR80" s="151"/>
      <c r="IS80" s="151"/>
      <c r="IT80" s="156"/>
      <c r="IU80" s="154"/>
      <c r="IV80" s="151"/>
      <c r="IW80" s="151"/>
      <c r="IX80" s="155"/>
      <c r="IY80" s="150"/>
      <c r="IZ80" s="151"/>
      <c r="JA80" s="151"/>
      <c r="JB80" s="151"/>
      <c r="JC80" s="151"/>
      <c r="JD80" s="156"/>
      <c r="JE80" s="154"/>
      <c r="JF80" s="151"/>
      <c r="JG80" s="151"/>
      <c r="JH80" s="155"/>
      <c r="JI80" s="150"/>
      <c r="JJ80" s="151"/>
      <c r="JK80" s="151"/>
      <c r="JL80" s="151"/>
      <c r="JM80" s="151"/>
      <c r="JN80" s="156"/>
      <c r="JO80" s="154"/>
      <c r="JP80" s="151"/>
      <c r="JQ80" s="151"/>
      <c r="JR80" s="155"/>
      <c r="JS80" s="150"/>
      <c r="JT80" s="151"/>
      <c r="JU80" s="151"/>
      <c r="JV80" s="151"/>
      <c r="JW80" s="151"/>
      <c r="JX80" s="156"/>
      <c r="JY80" s="154"/>
      <c r="JZ80" s="151"/>
      <c r="KA80" s="151"/>
      <c r="KB80" s="155"/>
      <c r="KC80" s="150"/>
      <c r="KD80" s="151"/>
      <c r="KE80" s="151"/>
      <c r="KF80" s="151"/>
      <c r="KG80" s="151"/>
      <c r="KH80" s="156"/>
      <c r="KI80" s="154"/>
      <c r="KJ80" s="151"/>
      <c r="KK80" s="151"/>
      <c r="KL80" s="155"/>
      <c r="KM80" s="150"/>
      <c r="KN80" s="151"/>
      <c r="KO80" s="151"/>
      <c r="KP80" s="151"/>
      <c r="KQ80" s="151"/>
      <c r="KR80" s="156"/>
      <c r="KS80" s="154"/>
      <c r="KT80" s="151"/>
      <c r="KU80" s="151"/>
      <c r="KV80" s="155"/>
      <c r="KW80" s="150"/>
      <c r="KX80" s="151"/>
      <c r="KY80" s="151"/>
      <c r="KZ80" s="151"/>
      <c r="LA80" s="151"/>
      <c r="LB80" s="156"/>
      <c r="LC80" s="154"/>
      <c r="LD80" s="151"/>
      <c r="LE80" s="151"/>
      <c r="LF80" s="155"/>
      <c r="LG80" s="150"/>
      <c r="LH80" s="151"/>
      <c r="LI80" s="151"/>
      <c r="LJ80" s="151"/>
      <c r="LK80" s="151"/>
      <c r="LL80" s="156"/>
      <c r="LM80" s="154"/>
      <c r="LN80" s="151"/>
      <c r="LO80" s="151"/>
      <c r="LP80" s="155"/>
      <c r="LQ80" s="150"/>
      <c r="LR80" s="151"/>
      <c r="LS80" s="151"/>
      <c r="LT80" s="151"/>
      <c r="LU80" s="151"/>
      <c r="LV80" s="156"/>
      <c r="LW80" s="154"/>
      <c r="LX80" s="151"/>
      <c r="LY80" s="151"/>
      <c r="LZ80" s="155"/>
      <c r="MA80" s="150"/>
      <c r="MB80" s="151"/>
      <c r="MC80" s="151"/>
      <c r="MD80" s="151"/>
      <c r="ME80" s="151"/>
      <c r="MF80" s="156"/>
      <c r="MG80" s="154"/>
      <c r="MH80" s="151"/>
      <c r="MI80" s="151"/>
      <c r="MJ80" s="155"/>
      <c r="MK80" s="150"/>
      <c r="ML80" s="151"/>
      <c r="MM80" s="151"/>
      <c r="MN80" s="151"/>
      <c r="MO80" s="151"/>
      <c r="MP80" s="156"/>
      <c r="MQ80" s="154"/>
      <c r="MR80" s="151"/>
      <c r="MS80" s="151"/>
      <c r="MT80" s="155"/>
      <c r="MU80" s="150"/>
      <c r="MV80" s="151"/>
      <c r="MW80" s="151"/>
      <c r="MX80" s="151"/>
      <c r="MY80" s="151"/>
      <c r="MZ80" s="156"/>
      <c r="NA80" s="154"/>
      <c r="NB80" s="151"/>
      <c r="NC80" s="151"/>
      <c r="ND80" s="155"/>
      <c r="NE80" s="150"/>
      <c r="NF80" s="151"/>
      <c r="NG80" s="151"/>
      <c r="NH80" s="151"/>
      <c r="NI80" s="151"/>
      <c r="NJ80" s="156"/>
      <c r="NK80" s="154"/>
      <c r="NL80" s="151"/>
      <c r="NM80" s="151"/>
      <c r="NN80" s="155"/>
      <c r="NO80" s="150"/>
      <c r="NP80" s="151"/>
      <c r="NQ80" s="151"/>
      <c r="NR80" s="151"/>
      <c r="NS80" s="151"/>
      <c r="NT80" s="156"/>
      <c r="NU80" s="154"/>
      <c r="NV80" s="151"/>
      <c r="NW80" s="151"/>
      <c r="NX80" s="155"/>
      <c r="NY80" s="150"/>
      <c r="NZ80" s="151"/>
      <c r="OA80" s="151"/>
      <c r="OB80" s="151"/>
      <c r="OC80" s="151"/>
      <c r="OD80" s="156"/>
      <c r="OE80" s="154"/>
      <c r="OF80" s="151"/>
      <c r="OG80" s="151"/>
      <c r="OH80" s="155"/>
      <c r="OI80" s="150"/>
      <c r="OJ80" s="151"/>
      <c r="OK80" s="151"/>
      <c r="OL80" s="151"/>
      <c r="OM80" s="151"/>
      <c r="ON80" s="156"/>
      <c r="OO80" s="154"/>
      <c r="OP80" s="151"/>
      <c r="OQ80" s="151"/>
      <c r="OR80" s="155"/>
      <c r="OS80" s="150"/>
      <c r="OT80" s="151"/>
      <c r="OU80" s="151"/>
      <c r="OV80" s="151"/>
      <c r="OW80" s="151"/>
      <c r="OX80" s="156"/>
      <c r="OY80" s="154"/>
      <c r="OZ80" s="151"/>
      <c r="PA80" s="151"/>
      <c r="PB80" s="155"/>
      <c r="PC80" s="150"/>
      <c r="PD80" s="151"/>
      <c r="PE80" s="151"/>
      <c r="PF80" s="151"/>
      <c r="PG80" s="151"/>
      <c r="PH80" s="156"/>
      <c r="PI80" s="154"/>
      <c r="PJ80" s="151"/>
      <c r="PK80" s="151"/>
      <c r="PL80" s="155"/>
      <c r="PM80" s="150"/>
      <c r="PN80" s="151"/>
      <c r="PO80" s="151"/>
      <c r="PP80" s="151"/>
      <c r="PQ80" s="151"/>
      <c r="PR80" s="156"/>
      <c r="PS80" s="154"/>
      <c r="PT80" s="151"/>
      <c r="PU80" s="151"/>
      <c r="PV80" s="155"/>
      <c r="PW80" s="150"/>
      <c r="PX80" s="151"/>
      <c r="PY80" s="151"/>
      <c r="PZ80" s="151"/>
      <c r="QA80" s="151"/>
      <c r="QB80" s="156"/>
      <c r="QC80" s="154"/>
      <c r="QD80" s="151"/>
      <c r="QE80" s="151"/>
      <c r="QF80" s="155"/>
      <c r="QG80" s="150"/>
      <c r="QH80" s="151"/>
      <c r="QI80" s="151"/>
      <c r="QJ80" s="151"/>
      <c r="QK80" s="151"/>
      <c r="QL80" s="156"/>
      <c r="QM80" s="154"/>
      <c r="QN80" s="151"/>
      <c r="QO80" s="151"/>
      <c r="QP80" s="155"/>
      <c r="QQ80" s="150"/>
      <c r="QR80" s="151"/>
      <c r="QS80" s="151"/>
      <c r="QT80" s="151"/>
      <c r="QU80" s="151"/>
      <c r="QV80" s="156"/>
      <c r="QW80" s="154"/>
    </row>
    <row r="81" spans="1:465" s="134" customFormat="1" x14ac:dyDescent="0.25">
      <c r="A81" s="146"/>
      <c r="B81" s="144">
        <f t="shared" si="168"/>
        <v>92</v>
      </c>
      <c r="C81" s="144">
        <v>0.1</v>
      </c>
      <c r="D81" s="144">
        <f t="shared" si="169"/>
        <v>7.2999999999999901</v>
      </c>
      <c r="E81" s="153">
        <v>70.40000000000002</v>
      </c>
      <c r="F81" s="148">
        <v>67.199999999999974</v>
      </c>
      <c r="G81" s="148">
        <f t="shared" si="231"/>
        <v>47.308799999999991</v>
      </c>
      <c r="H81" s="157">
        <v>125</v>
      </c>
      <c r="I81" s="152">
        <f t="shared" si="170"/>
        <v>2.6422145562770569</v>
      </c>
      <c r="J81" s="148">
        <f t="shared" si="173"/>
        <v>4.9280000000000008</v>
      </c>
      <c r="K81" s="148">
        <f t="shared" si="232"/>
        <v>437.77299999999991</v>
      </c>
      <c r="L81" s="148">
        <f t="shared" si="233"/>
        <v>4.5682560000000016</v>
      </c>
      <c r="M81" s="148">
        <f t="shared" si="234"/>
        <v>421.83859200000006</v>
      </c>
      <c r="N81" s="158">
        <v>2019</v>
      </c>
      <c r="O81" s="153">
        <v>70.40000000000002</v>
      </c>
      <c r="P81" s="148">
        <v>67.199999999999974</v>
      </c>
      <c r="Q81" s="148">
        <f t="shared" si="235"/>
        <v>47.308799999999991</v>
      </c>
      <c r="R81" s="157">
        <v>125</v>
      </c>
      <c r="S81" s="152">
        <f t="shared" si="171"/>
        <v>2.6422145562770569</v>
      </c>
      <c r="T81" s="148">
        <f t="shared" si="174"/>
        <v>4.9280000000000008</v>
      </c>
      <c r="U81" s="148">
        <f t="shared" si="236"/>
        <v>437.77299999999991</v>
      </c>
      <c r="V81" s="148">
        <f t="shared" si="237"/>
        <v>4.5682560000000016</v>
      </c>
      <c r="W81" s="148">
        <f t="shared" si="238"/>
        <v>421.83859200000006</v>
      </c>
      <c r="X81" s="158">
        <v>2019</v>
      </c>
      <c r="Y81" s="153">
        <v>66.3</v>
      </c>
      <c r="Z81" s="148">
        <v>68.699999999999974</v>
      </c>
      <c r="AA81" s="148">
        <f t="shared" si="175"/>
        <v>45.548099999999977</v>
      </c>
      <c r="AB81" s="157">
        <v>125</v>
      </c>
      <c r="AC81" s="152">
        <f t="shared" si="176"/>
        <v>2.7443515755871282</v>
      </c>
      <c r="AD81" s="148">
        <f t="shared" si="177"/>
        <v>4.6409999999999991</v>
      </c>
      <c r="AE81" s="148">
        <f t="shared" si="239"/>
        <v>430.61900000000003</v>
      </c>
      <c r="AF81" s="148">
        <f t="shared" si="240"/>
        <v>4.3022070000000001</v>
      </c>
      <c r="AG81" s="148">
        <f t="shared" si="241"/>
        <v>415.04077300000012</v>
      </c>
      <c r="AH81" s="158">
        <v>2058</v>
      </c>
      <c r="AI81" s="153">
        <v>71.2</v>
      </c>
      <c r="AJ81" s="148">
        <v>66.2</v>
      </c>
      <c r="AK81" s="148">
        <f t="shared" si="178"/>
        <v>47.134400000000007</v>
      </c>
      <c r="AL81" s="157">
        <v>125</v>
      </c>
      <c r="AM81" s="152">
        <f t="shared" si="179"/>
        <v>2.6519909026104074</v>
      </c>
      <c r="AN81" s="148">
        <f t="shared" si="180"/>
        <v>4.9840000000000009</v>
      </c>
      <c r="AO81" s="148">
        <f t="shared" si="242"/>
        <v>435.42099999999999</v>
      </c>
      <c r="AP81" s="148">
        <f t="shared" si="243"/>
        <v>4.6201680000000014</v>
      </c>
      <c r="AQ81" s="148">
        <f t="shared" si="244"/>
        <v>419.85580699999991</v>
      </c>
      <c r="AR81" s="158">
        <v>2001</v>
      </c>
      <c r="AS81" s="153">
        <v>72</v>
      </c>
      <c r="AT81" s="148">
        <v>64.7</v>
      </c>
      <c r="AU81" s="148">
        <f t="shared" si="181"/>
        <v>46.584000000000003</v>
      </c>
      <c r="AV81" s="157">
        <v>125</v>
      </c>
      <c r="AW81" s="152">
        <f t="shared" si="182"/>
        <v>2.6833247466941437</v>
      </c>
      <c r="AX81" s="148">
        <f t="shared" si="183"/>
        <v>5.04</v>
      </c>
      <c r="AY81" s="148">
        <f t="shared" si="245"/>
        <v>435.85500000000002</v>
      </c>
      <c r="AZ81" s="148">
        <f t="shared" si="246"/>
        <v>4.6720800000000011</v>
      </c>
      <c r="BA81" s="148">
        <f t="shared" si="247"/>
        <v>420.24017699999996</v>
      </c>
      <c r="BB81" s="158">
        <v>2001</v>
      </c>
      <c r="BC81" s="153">
        <v>72</v>
      </c>
      <c r="BD81" s="148">
        <v>65.100000381469727</v>
      </c>
      <c r="BE81" s="148">
        <f t="shared" si="184"/>
        <v>46.872000274658198</v>
      </c>
      <c r="BF81" s="157">
        <v>125</v>
      </c>
      <c r="BG81" s="152">
        <f t="shared" si="185"/>
        <v>2.6668373286296991</v>
      </c>
      <c r="BH81" s="148">
        <f t="shared" si="186"/>
        <v>5.04</v>
      </c>
      <c r="BI81" s="148">
        <f t="shared" si="248"/>
        <v>432.63500000000016</v>
      </c>
      <c r="BJ81" s="148">
        <f t="shared" si="249"/>
        <v>4.6720800000000011</v>
      </c>
      <c r="BK81" s="148">
        <f t="shared" si="250"/>
        <v>417.30790499999995</v>
      </c>
      <c r="BL81" s="158">
        <v>1979.9999594688416</v>
      </c>
      <c r="BM81" s="153">
        <v>62</v>
      </c>
      <c r="BN81" s="148">
        <v>66.7</v>
      </c>
      <c r="BO81" s="148">
        <f t="shared" si="187"/>
        <v>41.353999999999999</v>
      </c>
      <c r="BP81" s="157">
        <v>125</v>
      </c>
      <c r="BQ81" s="152">
        <f t="shared" si="188"/>
        <v>3.0226822072834549</v>
      </c>
      <c r="BR81" s="148">
        <f t="shared" si="189"/>
        <v>4.34</v>
      </c>
      <c r="BS81" s="148">
        <f t="shared" si="251"/>
        <v>419.93000000000006</v>
      </c>
      <c r="BT81" s="148">
        <f t="shared" si="252"/>
        <v>4.0231800000000009</v>
      </c>
      <c r="BU81" s="148">
        <f t="shared" si="253"/>
        <v>405.00585999999998</v>
      </c>
      <c r="BV81" s="158">
        <v>1927</v>
      </c>
      <c r="BW81" s="153">
        <v>66.099999999999994</v>
      </c>
      <c r="BX81" s="148">
        <v>64.3</v>
      </c>
      <c r="BY81" s="148">
        <f t="shared" si="190"/>
        <v>42.502299999999991</v>
      </c>
      <c r="BZ81" s="157">
        <v>125</v>
      </c>
      <c r="CA81" s="152">
        <f t="shared" si="191"/>
        <v>2.9410173096514782</v>
      </c>
      <c r="CB81" s="148">
        <f t="shared" si="192"/>
        <v>4.6269999999999998</v>
      </c>
      <c r="CC81" s="148">
        <f t="shared" si="254"/>
        <v>424.50099999999998</v>
      </c>
      <c r="CD81" s="148">
        <f t="shared" si="255"/>
        <v>4.2892290000000006</v>
      </c>
      <c r="CE81" s="148">
        <f t="shared" si="256"/>
        <v>409.55344500000007</v>
      </c>
      <c r="CF81" s="158">
        <v>1976</v>
      </c>
      <c r="CG81" s="153">
        <v>71.7</v>
      </c>
      <c r="CH81" s="148">
        <f t="shared" si="165"/>
        <v>63.499999999999858</v>
      </c>
      <c r="CI81" s="148">
        <f t="shared" si="193"/>
        <v>45.529499999999906</v>
      </c>
      <c r="CJ81" s="157">
        <v>125</v>
      </c>
      <c r="CK81" s="152">
        <f t="shared" si="194"/>
        <v>2.7454727154921592</v>
      </c>
      <c r="CL81" s="148">
        <f t="shared" si="195"/>
        <v>5.0190000000000001</v>
      </c>
      <c r="CM81" s="148">
        <f t="shared" si="257"/>
        <v>449.08499999999998</v>
      </c>
      <c r="CN81" s="148">
        <f t="shared" si="258"/>
        <v>4.6526130000000006</v>
      </c>
      <c r="CO81" s="148">
        <f t="shared" si="259"/>
        <v>433.06041100000016</v>
      </c>
      <c r="CP81" s="158">
        <v>2020</v>
      </c>
      <c r="CQ81" s="153">
        <v>58.5</v>
      </c>
      <c r="CR81" s="148">
        <v>66.949999999998596</v>
      </c>
      <c r="CS81" s="148">
        <f t="shared" si="196"/>
        <v>39.165749999999178</v>
      </c>
      <c r="CT81" s="157">
        <v>115</v>
      </c>
      <c r="CU81" s="152">
        <f t="shared" si="197"/>
        <v>2.9362389332516909</v>
      </c>
      <c r="CV81" s="148">
        <f t="shared" si="198"/>
        <v>4.0949999999999998</v>
      </c>
      <c r="CW81" s="148">
        <f t="shared" si="260"/>
        <v>417.15100000000001</v>
      </c>
      <c r="CX81" s="148">
        <f t="shared" si="261"/>
        <v>3.7960650000000005</v>
      </c>
      <c r="CY81" s="148">
        <f t="shared" si="262"/>
        <v>402.30516900000003</v>
      </c>
      <c r="CZ81" s="158">
        <v>1798</v>
      </c>
      <c r="DA81" s="153">
        <v>61.8</v>
      </c>
      <c r="DB81" s="151">
        <v>64.5</v>
      </c>
      <c r="DC81" s="148">
        <f t="shared" si="199"/>
        <v>39.860999999999997</v>
      </c>
      <c r="DD81" s="134">
        <v>115</v>
      </c>
      <c r="DE81" s="152">
        <f t="shared" si="172"/>
        <v>2.8850254634856127</v>
      </c>
      <c r="DF81" s="148">
        <f t="shared" si="200"/>
        <v>4.3259999999999996</v>
      </c>
      <c r="DG81" s="148">
        <f t="shared" si="263"/>
        <v>424.1160000000001</v>
      </c>
      <c r="DH81" s="148">
        <f t="shared" si="264"/>
        <v>4.0102020000000005</v>
      </c>
      <c r="DI81" s="148">
        <f t="shared" si="265"/>
        <v>408.90531500000009</v>
      </c>
      <c r="DJ81" s="158">
        <v>1722</v>
      </c>
      <c r="DK81" s="153">
        <v>58.5</v>
      </c>
      <c r="DL81" s="148">
        <v>66.949999999998596</v>
      </c>
      <c r="DM81" s="148">
        <f t="shared" si="201"/>
        <v>39.165749999999178</v>
      </c>
      <c r="DN81" s="157">
        <v>115</v>
      </c>
      <c r="DO81" s="152">
        <f t="shared" si="202"/>
        <v>2.9362389332516909</v>
      </c>
      <c r="DP81" s="148">
        <f t="shared" si="203"/>
        <v>4.0949999999999998</v>
      </c>
      <c r="DQ81" s="148">
        <f t="shared" si="266"/>
        <v>417.15100000000001</v>
      </c>
      <c r="DR81" s="148">
        <f t="shared" si="267"/>
        <v>3.7960650000000005</v>
      </c>
      <c r="DS81" s="148">
        <f t="shared" si="268"/>
        <v>402.30516900000003</v>
      </c>
      <c r="DT81" s="158">
        <v>1798</v>
      </c>
      <c r="DU81" s="153">
        <v>75</v>
      </c>
      <c r="DV81" s="148">
        <f t="shared" si="296"/>
        <v>66.55</v>
      </c>
      <c r="DW81" s="148">
        <f t="shared" si="204"/>
        <v>49.912499999999994</v>
      </c>
      <c r="DX81" s="157">
        <v>115</v>
      </c>
      <c r="DY81" s="152">
        <f t="shared" si="205"/>
        <v>2.3040320560981722</v>
      </c>
      <c r="DZ81" s="148">
        <f t="shared" si="206"/>
        <v>5.25</v>
      </c>
      <c r="EA81" s="148">
        <f t="shared" si="269"/>
        <v>441.5950000000002</v>
      </c>
      <c r="EB81" s="148">
        <f t="shared" si="270"/>
        <v>4.8667500000000006</v>
      </c>
      <c r="EC81" s="148">
        <f t="shared" si="271"/>
        <v>425.86649000000017</v>
      </c>
      <c r="ED81" s="158"/>
      <c r="EE81" s="153">
        <v>76.199999999999989</v>
      </c>
      <c r="EF81" s="148">
        <v>66.3</v>
      </c>
      <c r="EG81" s="148">
        <f t="shared" si="207"/>
        <v>50.520599999999995</v>
      </c>
      <c r="EH81" s="157">
        <v>115</v>
      </c>
      <c r="EI81" s="152">
        <f t="shared" si="208"/>
        <v>2.2762991730106137</v>
      </c>
      <c r="EJ81" s="148">
        <f t="shared" si="209"/>
        <v>5.3339999999999996</v>
      </c>
      <c r="EK81" s="148">
        <f t="shared" si="272"/>
        <v>449.94950000000006</v>
      </c>
      <c r="EL81" s="148">
        <f t="shared" si="273"/>
        <v>4.9446180000000002</v>
      </c>
      <c r="EM81" s="148">
        <f t="shared" si="274"/>
        <v>433.6994165000001</v>
      </c>
      <c r="EN81" s="158">
        <v>1700</v>
      </c>
      <c r="EO81" s="153">
        <v>77.2</v>
      </c>
      <c r="EP81" s="141">
        <v>66.7</v>
      </c>
      <c r="EQ81" s="148">
        <f t="shared" si="210"/>
        <v>51.492400000000004</v>
      </c>
      <c r="ER81" s="157">
        <v>115</v>
      </c>
      <c r="ES81" s="152">
        <f t="shared" si="211"/>
        <v>2.2333392889047703</v>
      </c>
      <c r="ET81" s="148">
        <f t="shared" si="212"/>
        <v>5.4039999999999999</v>
      </c>
      <c r="EU81" s="148">
        <f t="shared" si="275"/>
        <v>448.60899999999998</v>
      </c>
      <c r="EV81" s="148">
        <f t="shared" si="276"/>
        <v>5.0095080000000012</v>
      </c>
      <c r="EW81" s="148">
        <f t="shared" si="277"/>
        <v>432.406856</v>
      </c>
      <c r="EX81" s="158">
        <v>1726</v>
      </c>
      <c r="EY81" s="153"/>
      <c r="EZ81" s="148"/>
      <c r="FA81" s="148">
        <f t="shared" si="213"/>
        <v>0</v>
      </c>
      <c r="FB81" s="157"/>
      <c r="FC81" s="152" t="e">
        <f t="shared" si="214"/>
        <v>#DIV/0!</v>
      </c>
      <c r="FD81" s="148">
        <f t="shared" si="215"/>
        <v>0</v>
      </c>
      <c r="FE81" s="148">
        <f t="shared" si="278"/>
        <v>0</v>
      </c>
      <c r="FF81" s="148">
        <f t="shared" si="279"/>
        <v>0</v>
      </c>
      <c r="FG81" s="148">
        <f t="shared" si="280"/>
        <v>0</v>
      </c>
      <c r="FH81" s="158"/>
      <c r="FI81" s="153"/>
      <c r="FJ81" s="148"/>
      <c r="FK81" s="148">
        <f t="shared" si="216"/>
        <v>0</v>
      </c>
      <c r="FL81" s="157">
        <v>120</v>
      </c>
      <c r="FM81" s="152" t="e">
        <f t="shared" si="217"/>
        <v>#DIV/0!</v>
      </c>
      <c r="FN81" s="148">
        <f t="shared" si="218"/>
        <v>0</v>
      </c>
      <c r="FO81" s="148">
        <f t="shared" si="281"/>
        <v>0</v>
      </c>
      <c r="FP81" s="148">
        <f t="shared" si="282"/>
        <v>0</v>
      </c>
      <c r="FQ81" s="148">
        <f t="shared" si="283"/>
        <v>0</v>
      </c>
      <c r="FR81" s="158"/>
      <c r="FS81" s="153"/>
      <c r="FT81" s="148"/>
      <c r="FU81" s="148">
        <f t="shared" si="219"/>
        <v>0</v>
      </c>
      <c r="FV81" s="157"/>
      <c r="FW81" s="152" t="e">
        <f t="shared" si="220"/>
        <v>#DIV/0!</v>
      </c>
      <c r="FX81" s="148">
        <f t="shared" si="221"/>
        <v>0</v>
      </c>
      <c r="FY81" s="148">
        <f t="shared" si="284"/>
        <v>0</v>
      </c>
      <c r="FZ81" s="148">
        <f t="shared" si="285"/>
        <v>0</v>
      </c>
      <c r="GA81" s="148">
        <f t="shared" si="286"/>
        <v>0</v>
      </c>
      <c r="GB81" s="158"/>
      <c r="GC81" s="153"/>
      <c r="GD81" s="148"/>
      <c r="GE81" s="148">
        <f t="shared" si="222"/>
        <v>0</v>
      </c>
      <c r="GF81" s="157"/>
      <c r="GG81" s="152" t="e">
        <f t="shared" si="223"/>
        <v>#DIV/0!</v>
      </c>
      <c r="GH81" s="148">
        <f t="shared" si="224"/>
        <v>0</v>
      </c>
      <c r="GI81" s="148">
        <f t="shared" si="287"/>
        <v>0</v>
      </c>
      <c r="GJ81" s="148">
        <f t="shared" si="288"/>
        <v>0</v>
      </c>
      <c r="GK81" s="148">
        <f t="shared" si="289"/>
        <v>0</v>
      </c>
      <c r="GL81" s="158"/>
      <c r="GM81" s="153"/>
      <c r="GN81" s="148"/>
      <c r="GO81" s="148">
        <f t="shared" si="225"/>
        <v>0</v>
      </c>
      <c r="GP81" s="157"/>
      <c r="GQ81" s="152" t="e">
        <f t="shared" si="226"/>
        <v>#DIV/0!</v>
      </c>
      <c r="GR81" s="148">
        <f t="shared" si="227"/>
        <v>0</v>
      </c>
      <c r="GS81" s="148">
        <f t="shared" si="290"/>
        <v>0</v>
      </c>
      <c r="GT81" s="148">
        <f t="shared" si="291"/>
        <v>0</v>
      </c>
      <c r="GU81" s="148">
        <f t="shared" si="292"/>
        <v>0</v>
      </c>
      <c r="GV81" s="158"/>
      <c r="GW81" s="153"/>
      <c r="GX81" s="148"/>
      <c r="GY81" s="148">
        <f t="shared" si="228"/>
        <v>0</v>
      </c>
      <c r="GZ81" s="157"/>
      <c r="HA81" s="152" t="e">
        <f t="shared" si="229"/>
        <v>#DIV/0!</v>
      </c>
      <c r="HB81" s="148">
        <f t="shared" si="230"/>
        <v>0</v>
      </c>
      <c r="HC81" s="148">
        <f t="shared" si="293"/>
        <v>0</v>
      </c>
      <c r="HD81" s="148">
        <f t="shared" si="294"/>
        <v>0</v>
      </c>
      <c r="HE81" s="148">
        <f t="shared" si="295"/>
        <v>0</v>
      </c>
      <c r="HF81" s="158"/>
      <c r="HG81" s="153"/>
      <c r="HH81" s="148"/>
      <c r="HI81" s="148"/>
      <c r="HJ81" s="157"/>
      <c r="HK81" s="152"/>
      <c r="HL81" s="148"/>
      <c r="HM81" s="148"/>
      <c r="HN81" s="148"/>
      <c r="HO81" s="148"/>
      <c r="HP81" s="158"/>
      <c r="HQ81" s="153"/>
      <c r="HR81" s="148"/>
      <c r="HS81" s="148"/>
      <c r="HT81" s="157"/>
      <c r="HU81" s="152"/>
      <c r="HV81" s="148"/>
      <c r="HW81" s="148"/>
      <c r="HX81" s="148"/>
      <c r="HY81" s="148"/>
      <c r="HZ81" s="158"/>
      <c r="IA81" s="153"/>
      <c r="IB81" s="148"/>
      <c r="IC81" s="148"/>
      <c r="ID81" s="157"/>
      <c r="IE81" s="152"/>
      <c r="IF81" s="148"/>
      <c r="IG81" s="148"/>
      <c r="IH81" s="148"/>
      <c r="II81" s="148"/>
      <c r="IJ81" s="158"/>
      <c r="IK81" s="153"/>
      <c r="IL81" s="148"/>
      <c r="IM81" s="148"/>
      <c r="IN81" s="157"/>
      <c r="IO81" s="152"/>
      <c r="IP81" s="148"/>
      <c r="IQ81" s="148"/>
      <c r="IR81" s="148"/>
      <c r="IS81" s="148"/>
      <c r="IT81" s="158"/>
      <c r="IU81" s="153"/>
      <c r="IV81" s="148"/>
      <c r="IW81" s="148"/>
      <c r="IX81" s="157"/>
      <c r="IY81" s="152"/>
      <c r="IZ81" s="148"/>
      <c r="JA81" s="148"/>
      <c r="JB81" s="148"/>
      <c r="JC81" s="148"/>
      <c r="JD81" s="158"/>
      <c r="JE81" s="153"/>
      <c r="JF81" s="148"/>
      <c r="JG81" s="148"/>
      <c r="JH81" s="157"/>
      <c r="JI81" s="152"/>
      <c r="JJ81" s="148"/>
      <c r="JK81" s="148"/>
      <c r="JL81" s="148"/>
      <c r="JM81" s="148"/>
      <c r="JN81" s="158"/>
      <c r="JO81" s="153"/>
      <c r="JP81" s="148"/>
      <c r="JQ81" s="148"/>
      <c r="JR81" s="157"/>
      <c r="JS81" s="152"/>
      <c r="JT81" s="148"/>
      <c r="JU81" s="148"/>
      <c r="JV81" s="148"/>
      <c r="JW81" s="148"/>
      <c r="JX81" s="158"/>
      <c r="JY81" s="153"/>
      <c r="JZ81" s="148"/>
      <c r="KA81" s="148"/>
      <c r="KB81" s="157"/>
      <c r="KC81" s="152"/>
      <c r="KD81" s="148"/>
      <c r="KE81" s="148"/>
      <c r="KF81" s="148"/>
      <c r="KG81" s="148"/>
      <c r="KH81" s="158"/>
      <c r="KI81" s="153"/>
      <c r="KJ81" s="148"/>
      <c r="KK81" s="148"/>
      <c r="KL81" s="157"/>
      <c r="KM81" s="152"/>
      <c r="KN81" s="148"/>
      <c r="KO81" s="148"/>
      <c r="KP81" s="148"/>
      <c r="KQ81" s="148"/>
      <c r="KR81" s="158"/>
      <c r="KS81" s="153"/>
      <c r="KT81" s="148"/>
      <c r="KU81" s="148"/>
      <c r="KV81" s="157"/>
      <c r="KW81" s="152"/>
      <c r="KX81" s="148"/>
      <c r="KY81" s="148"/>
      <c r="KZ81" s="148"/>
      <c r="LA81" s="148"/>
      <c r="LB81" s="158"/>
      <c r="LC81" s="153"/>
      <c r="LD81" s="148"/>
      <c r="LE81" s="148"/>
      <c r="LF81" s="157"/>
      <c r="LG81" s="152"/>
      <c r="LH81" s="148"/>
      <c r="LI81" s="148"/>
      <c r="LJ81" s="148"/>
      <c r="LK81" s="148"/>
      <c r="LL81" s="158"/>
      <c r="LM81" s="153"/>
      <c r="LN81" s="148"/>
      <c r="LO81" s="148"/>
      <c r="LP81" s="157"/>
      <c r="LQ81" s="152"/>
      <c r="LR81" s="148"/>
      <c r="LS81" s="148"/>
      <c r="LT81" s="148"/>
      <c r="LU81" s="148"/>
      <c r="LV81" s="158"/>
      <c r="LW81" s="153"/>
      <c r="LX81" s="148"/>
      <c r="LY81" s="148"/>
      <c r="LZ81" s="157"/>
      <c r="MA81" s="152"/>
      <c r="MB81" s="148"/>
      <c r="MC81" s="148"/>
      <c r="MD81" s="148"/>
      <c r="ME81" s="148"/>
      <c r="MF81" s="158"/>
      <c r="MG81" s="153"/>
      <c r="MH81" s="148"/>
      <c r="MI81" s="148"/>
      <c r="MJ81" s="157"/>
      <c r="MK81" s="152"/>
      <c r="ML81" s="148"/>
      <c r="MM81" s="148"/>
      <c r="MN81" s="148"/>
      <c r="MO81" s="148"/>
      <c r="MP81" s="158"/>
      <c r="MQ81" s="153"/>
      <c r="MR81" s="148"/>
      <c r="MS81" s="148"/>
      <c r="MT81" s="157"/>
      <c r="MU81" s="152"/>
      <c r="MV81" s="148"/>
      <c r="MW81" s="148"/>
      <c r="MX81" s="148"/>
      <c r="MY81" s="148"/>
      <c r="MZ81" s="158"/>
      <c r="NA81" s="153"/>
      <c r="NB81" s="148"/>
      <c r="NC81" s="148"/>
      <c r="ND81" s="157"/>
      <c r="NE81" s="152"/>
      <c r="NF81" s="148"/>
      <c r="NG81" s="148"/>
      <c r="NH81" s="148"/>
      <c r="NI81" s="148"/>
      <c r="NJ81" s="158"/>
      <c r="NK81" s="153"/>
      <c r="NL81" s="148"/>
      <c r="NM81" s="148"/>
      <c r="NN81" s="157"/>
      <c r="NO81" s="152"/>
      <c r="NP81" s="148"/>
      <c r="NQ81" s="148"/>
      <c r="NR81" s="148"/>
      <c r="NS81" s="148"/>
      <c r="NT81" s="158"/>
      <c r="NU81" s="153"/>
      <c r="NV81" s="148"/>
      <c r="NW81" s="148"/>
      <c r="NX81" s="157"/>
      <c r="NY81" s="152"/>
      <c r="NZ81" s="148"/>
      <c r="OA81" s="148"/>
      <c r="OB81" s="148"/>
      <c r="OC81" s="148"/>
      <c r="OD81" s="158"/>
      <c r="OE81" s="153"/>
      <c r="OF81" s="148"/>
      <c r="OG81" s="148"/>
      <c r="OH81" s="157"/>
      <c r="OI81" s="152"/>
      <c r="OJ81" s="148"/>
      <c r="OK81" s="148"/>
      <c r="OL81" s="148"/>
      <c r="OM81" s="148"/>
      <c r="ON81" s="158"/>
      <c r="OO81" s="153"/>
      <c r="OP81" s="148"/>
      <c r="OQ81" s="148"/>
      <c r="OR81" s="157"/>
      <c r="OS81" s="152"/>
      <c r="OT81" s="148"/>
      <c r="OU81" s="148"/>
      <c r="OV81" s="148"/>
      <c r="OW81" s="148"/>
      <c r="OX81" s="158"/>
      <c r="OY81" s="153"/>
      <c r="OZ81" s="148"/>
      <c r="PA81" s="148"/>
      <c r="PB81" s="157"/>
      <c r="PC81" s="152"/>
      <c r="PD81" s="148"/>
      <c r="PE81" s="148"/>
      <c r="PF81" s="148"/>
      <c r="PG81" s="148"/>
      <c r="PH81" s="158"/>
      <c r="PI81" s="153"/>
      <c r="PJ81" s="148"/>
      <c r="PK81" s="148"/>
      <c r="PL81" s="157"/>
      <c r="PM81" s="152"/>
      <c r="PN81" s="148"/>
      <c r="PO81" s="148"/>
      <c r="PP81" s="148"/>
      <c r="PQ81" s="148"/>
      <c r="PR81" s="158"/>
      <c r="PS81" s="153"/>
      <c r="PT81" s="148"/>
      <c r="PU81" s="148"/>
      <c r="PV81" s="157"/>
      <c r="PW81" s="152"/>
      <c r="PX81" s="148"/>
      <c r="PY81" s="148"/>
      <c r="PZ81" s="148"/>
      <c r="QA81" s="148"/>
      <c r="QB81" s="158"/>
      <c r="QC81" s="153"/>
      <c r="QD81" s="148"/>
      <c r="QE81" s="148"/>
      <c r="QF81" s="157"/>
      <c r="QG81" s="152"/>
      <c r="QH81" s="148"/>
      <c r="QI81" s="148"/>
      <c r="QJ81" s="148"/>
      <c r="QK81" s="148"/>
      <c r="QL81" s="158"/>
      <c r="QM81" s="153"/>
      <c r="QN81" s="148"/>
      <c r="QO81" s="148"/>
      <c r="QP81" s="157"/>
      <c r="QQ81" s="152"/>
      <c r="QR81" s="148"/>
      <c r="QS81" s="148"/>
      <c r="QT81" s="148"/>
      <c r="QU81" s="148"/>
      <c r="QV81" s="158"/>
      <c r="QW81" s="153"/>
    </row>
    <row r="82" spans="1:465" s="138" customFormat="1" ht="12.75" customHeight="1" x14ac:dyDescent="0.25">
      <c r="A82" s="141"/>
      <c r="B82" s="139">
        <f t="shared" si="168"/>
        <v>93</v>
      </c>
      <c r="C82" s="139">
        <v>0.1</v>
      </c>
      <c r="D82" s="139">
        <f t="shared" si="169"/>
        <v>7.3999999999999897</v>
      </c>
      <c r="E82" s="154">
        <v>69.600000000000023</v>
      </c>
      <c r="F82" s="151">
        <v>67.199999999999974</v>
      </c>
      <c r="G82" s="151">
        <f t="shared" si="231"/>
        <v>46.771199999999993</v>
      </c>
      <c r="H82" s="155">
        <v>125</v>
      </c>
      <c r="I82" s="150">
        <f t="shared" si="170"/>
        <v>2.6725848385331146</v>
      </c>
      <c r="J82" s="151">
        <f t="shared" si="173"/>
        <v>4.8720000000000017</v>
      </c>
      <c r="K82" s="151">
        <f t="shared" si="232"/>
        <v>442.64499999999992</v>
      </c>
      <c r="L82" s="151">
        <f t="shared" si="233"/>
        <v>4.5114720000000021</v>
      </c>
      <c r="M82" s="151">
        <f t="shared" si="234"/>
        <v>426.35006400000009</v>
      </c>
      <c r="N82" s="156">
        <v>2021</v>
      </c>
      <c r="O82" s="154">
        <v>69.600000000000023</v>
      </c>
      <c r="P82" s="151">
        <v>67.199999999999974</v>
      </c>
      <c r="Q82" s="151">
        <f t="shared" si="235"/>
        <v>46.771199999999993</v>
      </c>
      <c r="R82" s="155">
        <v>125</v>
      </c>
      <c r="S82" s="150">
        <f t="shared" si="171"/>
        <v>2.6725848385331146</v>
      </c>
      <c r="T82" s="151">
        <f t="shared" si="174"/>
        <v>4.8720000000000017</v>
      </c>
      <c r="U82" s="151">
        <f t="shared" si="236"/>
        <v>442.64499999999992</v>
      </c>
      <c r="V82" s="151">
        <f t="shared" si="237"/>
        <v>4.5114720000000021</v>
      </c>
      <c r="W82" s="151">
        <f t="shared" si="238"/>
        <v>426.35006400000009</v>
      </c>
      <c r="X82" s="156">
        <v>2021</v>
      </c>
      <c r="Y82" s="154">
        <v>65.3</v>
      </c>
      <c r="Z82" s="151">
        <v>68.699999999999974</v>
      </c>
      <c r="AA82" s="151">
        <f t="shared" si="175"/>
        <v>44.861099999999986</v>
      </c>
      <c r="AB82" s="155">
        <v>125</v>
      </c>
      <c r="AC82" s="150">
        <f t="shared" si="176"/>
        <v>2.7863783991030098</v>
      </c>
      <c r="AD82" s="151">
        <f t="shared" si="177"/>
        <v>4.5709999999999997</v>
      </c>
      <c r="AE82" s="151">
        <f t="shared" si="239"/>
        <v>435.19000000000005</v>
      </c>
      <c r="AF82" s="151">
        <f t="shared" si="240"/>
        <v>4.2327459999999997</v>
      </c>
      <c r="AG82" s="151">
        <f t="shared" si="241"/>
        <v>419.27351900000014</v>
      </c>
      <c r="AH82" s="156">
        <v>2059</v>
      </c>
      <c r="AI82" s="154">
        <v>70.599999999999994</v>
      </c>
      <c r="AJ82" s="151">
        <v>66.3</v>
      </c>
      <c r="AK82" s="151">
        <f t="shared" si="178"/>
        <v>46.807799999999993</v>
      </c>
      <c r="AL82" s="159">
        <v>125</v>
      </c>
      <c r="AM82" s="150">
        <f t="shared" si="179"/>
        <v>2.6704950884254339</v>
      </c>
      <c r="AN82" s="151">
        <f t="shared" si="180"/>
        <v>4.9420000000000002</v>
      </c>
      <c r="AO82" s="151">
        <f t="shared" si="242"/>
        <v>440.363</v>
      </c>
      <c r="AP82" s="151">
        <f t="shared" si="243"/>
        <v>4.5762920000000005</v>
      </c>
      <c r="AQ82" s="151">
        <f t="shared" si="244"/>
        <v>424.43209899999994</v>
      </c>
      <c r="AR82" s="156">
        <v>2001</v>
      </c>
      <c r="AS82" s="154">
        <v>71.599999999999994</v>
      </c>
      <c r="AT82" s="151">
        <v>64.7</v>
      </c>
      <c r="AU82" s="151">
        <f t="shared" si="181"/>
        <v>46.325200000000002</v>
      </c>
      <c r="AV82" s="155">
        <v>125</v>
      </c>
      <c r="AW82" s="150">
        <f t="shared" si="182"/>
        <v>2.6983153877371278</v>
      </c>
      <c r="AX82" s="151">
        <f t="shared" si="183"/>
        <v>5.0119999999999996</v>
      </c>
      <c r="AY82" s="151">
        <f t="shared" si="245"/>
        <v>440.86700000000002</v>
      </c>
      <c r="AZ82" s="151">
        <f t="shared" si="246"/>
        <v>4.6411119999999997</v>
      </c>
      <c r="BA82" s="151">
        <f t="shared" si="247"/>
        <v>424.88128899999998</v>
      </c>
      <c r="BB82" s="156">
        <v>2001</v>
      </c>
      <c r="BC82" s="154">
        <v>72</v>
      </c>
      <c r="BD82" s="151">
        <v>65.100000381469727</v>
      </c>
      <c r="BE82" s="151">
        <f t="shared" si="184"/>
        <v>46.872000274658198</v>
      </c>
      <c r="BF82" s="155">
        <v>125</v>
      </c>
      <c r="BG82" s="150">
        <f t="shared" si="185"/>
        <v>2.6668373286296991</v>
      </c>
      <c r="BH82" s="151">
        <f t="shared" si="186"/>
        <v>5.04</v>
      </c>
      <c r="BI82" s="151">
        <f t="shared" si="248"/>
        <v>437.67500000000018</v>
      </c>
      <c r="BJ82" s="151">
        <f t="shared" si="249"/>
        <v>4.6670400000000001</v>
      </c>
      <c r="BK82" s="151">
        <f t="shared" si="250"/>
        <v>421.97494499999993</v>
      </c>
      <c r="BL82" s="156">
        <v>1979.9999594688416</v>
      </c>
      <c r="BM82" s="154">
        <v>61</v>
      </c>
      <c r="BN82" s="148">
        <v>66.7</v>
      </c>
      <c r="BO82" s="151">
        <f t="shared" si="187"/>
        <v>40.686999999999998</v>
      </c>
      <c r="BP82" s="155">
        <v>125</v>
      </c>
      <c r="BQ82" s="150">
        <f t="shared" si="188"/>
        <v>3.072234374615971</v>
      </c>
      <c r="BR82" s="151">
        <f t="shared" si="189"/>
        <v>4.2699999999999996</v>
      </c>
      <c r="BS82" s="151">
        <f t="shared" si="251"/>
        <v>424.20000000000005</v>
      </c>
      <c r="BT82" s="151">
        <f t="shared" si="252"/>
        <v>3.9540199999999999</v>
      </c>
      <c r="BU82" s="151">
        <f t="shared" si="253"/>
        <v>408.95988</v>
      </c>
      <c r="BV82" s="156">
        <v>1927.5</v>
      </c>
      <c r="BW82" s="154">
        <v>65.599999999999994</v>
      </c>
      <c r="BX82" s="151">
        <v>64.3</v>
      </c>
      <c r="BY82" s="151">
        <f t="shared" si="190"/>
        <v>42.180799999999991</v>
      </c>
      <c r="BZ82" s="155">
        <v>125</v>
      </c>
      <c r="CA82" s="150">
        <f t="shared" si="191"/>
        <v>2.963433600121383</v>
      </c>
      <c r="CB82" s="151">
        <f t="shared" si="192"/>
        <v>4.5919999999999996</v>
      </c>
      <c r="CC82" s="151">
        <f t="shared" si="254"/>
        <v>429.09299999999996</v>
      </c>
      <c r="CD82" s="151">
        <f t="shared" si="255"/>
        <v>4.252192</v>
      </c>
      <c r="CE82" s="151">
        <f t="shared" si="256"/>
        <v>413.80563700000005</v>
      </c>
      <c r="CF82" s="156">
        <v>1976.5</v>
      </c>
      <c r="CG82" s="154">
        <v>70.8</v>
      </c>
      <c r="CH82" s="151">
        <f t="shared" si="165"/>
        <v>63.549999999999855</v>
      </c>
      <c r="CI82" s="151">
        <f t="shared" si="193"/>
        <v>44.993399999999895</v>
      </c>
      <c r="CJ82" s="155">
        <v>125</v>
      </c>
      <c r="CK82" s="150">
        <f t="shared" si="194"/>
        <v>2.7781852449470432</v>
      </c>
      <c r="CL82" s="151">
        <f t="shared" si="195"/>
        <v>4.9559999999999995</v>
      </c>
      <c r="CM82" s="151">
        <f t="shared" si="257"/>
        <v>454.041</v>
      </c>
      <c r="CN82" s="151">
        <f t="shared" si="258"/>
        <v>4.5892559999999998</v>
      </c>
      <c r="CO82" s="151">
        <f t="shared" si="259"/>
        <v>437.64966700000014</v>
      </c>
      <c r="CP82" s="156">
        <v>2025</v>
      </c>
      <c r="CQ82" s="154">
        <v>57.5</v>
      </c>
      <c r="CR82" s="151">
        <v>66.999999999998494</v>
      </c>
      <c r="CS82" s="151">
        <f t="shared" si="196"/>
        <v>38.524999999999132</v>
      </c>
      <c r="CT82" s="155">
        <v>115</v>
      </c>
      <c r="CU82" s="150">
        <f t="shared" si="197"/>
        <v>2.9850746268657389</v>
      </c>
      <c r="CV82" s="151">
        <f t="shared" si="198"/>
        <v>4.0249999999999995</v>
      </c>
      <c r="CW82" s="151">
        <f t="shared" si="260"/>
        <v>421.17599999999999</v>
      </c>
      <c r="CX82" s="151">
        <f t="shared" si="261"/>
        <v>3.7271499999999995</v>
      </c>
      <c r="CY82" s="151">
        <f t="shared" si="262"/>
        <v>406.03231900000003</v>
      </c>
      <c r="CZ82" s="156">
        <v>1799</v>
      </c>
      <c r="DA82" s="154">
        <v>60.8</v>
      </c>
      <c r="DB82" s="151">
        <v>64.5</v>
      </c>
      <c r="DC82" s="151">
        <f t="shared" si="199"/>
        <v>39.216000000000001</v>
      </c>
      <c r="DD82" s="138">
        <v>115</v>
      </c>
      <c r="DE82" s="150">
        <f t="shared" si="172"/>
        <v>2.9324765401876784</v>
      </c>
      <c r="DF82" s="151">
        <f t="shared" si="200"/>
        <v>4.2560000000000002</v>
      </c>
      <c r="DG82" s="151">
        <f t="shared" si="263"/>
        <v>428.37200000000007</v>
      </c>
      <c r="DH82" s="151">
        <f t="shared" si="264"/>
        <v>3.9410560000000006</v>
      </c>
      <c r="DI82" s="151">
        <f t="shared" si="265"/>
        <v>412.84637100000009</v>
      </c>
      <c r="DJ82" s="156">
        <v>1722</v>
      </c>
      <c r="DK82" s="154">
        <v>57.5</v>
      </c>
      <c r="DL82" s="151">
        <v>66.999999999998494</v>
      </c>
      <c r="DM82" s="151">
        <f t="shared" si="201"/>
        <v>38.524999999999132</v>
      </c>
      <c r="DN82" s="155">
        <v>115</v>
      </c>
      <c r="DO82" s="150">
        <f t="shared" si="202"/>
        <v>2.9850746268657389</v>
      </c>
      <c r="DP82" s="151">
        <f t="shared" si="203"/>
        <v>4.0249999999999995</v>
      </c>
      <c r="DQ82" s="151">
        <f t="shared" si="266"/>
        <v>421.17599999999999</v>
      </c>
      <c r="DR82" s="151">
        <f t="shared" si="267"/>
        <v>3.7271499999999995</v>
      </c>
      <c r="DS82" s="151">
        <f t="shared" si="268"/>
        <v>406.03231900000003</v>
      </c>
      <c r="DT82" s="156">
        <v>1799</v>
      </c>
      <c r="DU82" s="154">
        <v>74.5</v>
      </c>
      <c r="DV82" s="151">
        <f t="shared" si="296"/>
        <v>66.599999999999994</v>
      </c>
      <c r="DW82" s="151">
        <f t="shared" si="204"/>
        <v>49.616999999999997</v>
      </c>
      <c r="DX82" s="155">
        <v>115</v>
      </c>
      <c r="DY82" s="150">
        <f t="shared" si="205"/>
        <v>2.3177539956063447</v>
      </c>
      <c r="DZ82" s="151">
        <f t="shared" si="206"/>
        <v>5.2149999999999999</v>
      </c>
      <c r="EA82" s="151">
        <f t="shared" si="269"/>
        <v>446.81000000000017</v>
      </c>
      <c r="EB82" s="151">
        <f t="shared" si="270"/>
        <v>4.8290899999999999</v>
      </c>
      <c r="EC82" s="151">
        <f t="shared" si="271"/>
        <v>430.69558000000018</v>
      </c>
      <c r="ED82" s="156"/>
      <c r="EE82" s="154">
        <v>75.800000000000011</v>
      </c>
      <c r="EF82" s="151">
        <v>66.3</v>
      </c>
      <c r="EG82" s="151">
        <f t="shared" si="207"/>
        <v>50.255400000000009</v>
      </c>
      <c r="EH82" s="155">
        <v>115</v>
      </c>
      <c r="EI82" s="150">
        <f t="shared" si="208"/>
        <v>2.2883113058497191</v>
      </c>
      <c r="EJ82" s="151">
        <f t="shared" si="209"/>
        <v>5.3060000000000009</v>
      </c>
      <c r="EK82" s="151">
        <f t="shared" si="272"/>
        <v>455.25550000000004</v>
      </c>
      <c r="EL82" s="151">
        <f t="shared" si="273"/>
        <v>4.9133560000000012</v>
      </c>
      <c r="EM82" s="151">
        <f t="shared" si="274"/>
        <v>438.61277250000012</v>
      </c>
      <c r="EN82" s="156">
        <v>1700</v>
      </c>
      <c r="EO82" s="154">
        <v>76.8</v>
      </c>
      <c r="EP82" s="141">
        <v>66.8</v>
      </c>
      <c r="EQ82" s="151">
        <f t="shared" si="210"/>
        <v>51.302399999999999</v>
      </c>
      <c r="ER82" s="155">
        <v>115</v>
      </c>
      <c r="ES82" s="150">
        <f t="shared" si="211"/>
        <v>2.241610528942116</v>
      </c>
      <c r="ET82" s="151">
        <f t="shared" si="212"/>
        <v>5.3760000000000003</v>
      </c>
      <c r="EU82" s="151">
        <f t="shared" si="275"/>
        <v>453.98499999999996</v>
      </c>
      <c r="EV82" s="151">
        <f t="shared" si="276"/>
        <v>4.9781760000000004</v>
      </c>
      <c r="EW82" s="151">
        <f t="shared" si="277"/>
        <v>437.38503200000002</v>
      </c>
      <c r="EX82" s="156">
        <v>1726</v>
      </c>
      <c r="EY82" s="154"/>
      <c r="EZ82" s="151"/>
      <c r="FA82" s="151">
        <f t="shared" si="213"/>
        <v>0</v>
      </c>
      <c r="FB82" s="155"/>
      <c r="FC82" s="150" t="e">
        <f t="shared" si="214"/>
        <v>#DIV/0!</v>
      </c>
      <c r="FD82" s="151">
        <f t="shared" si="215"/>
        <v>0</v>
      </c>
      <c r="FE82" s="151">
        <f t="shared" si="278"/>
        <v>0</v>
      </c>
      <c r="FF82" s="151">
        <f t="shared" si="279"/>
        <v>0</v>
      </c>
      <c r="FG82" s="151">
        <f t="shared" si="280"/>
        <v>0</v>
      </c>
      <c r="FH82" s="156"/>
      <c r="FI82" s="154"/>
      <c r="FJ82" s="151"/>
      <c r="FK82" s="151">
        <f t="shared" si="216"/>
        <v>0</v>
      </c>
      <c r="FL82" s="155">
        <v>120</v>
      </c>
      <c r="FM82" s="150" t="e">
        <f t="shared" si="217"/>
        <v>#DIV/0!</v>
      </c>
      <c r="FN82" s="151">
        <f t="shared" si="218"/>
        <v>0</v>
      </c>
      <c r="FO82" s="151">
        <f t="shared" si="281"/>
        <v>0</v>
      </c>
      <c r="FP82" s="151">
        <f t="shared" si="282"/>
        <v>0</v>
      </c>
      <c r="FQ82" s="151">
        <f t="shared" si="283"/>
        <v>0</v>
      </c>
      <c r="FR82" s="156"/>
      <c r="FS82" s="154"/>
      <c r="FT82" s="151"/>
      <c r="FU82" s="151">
        <f t="shared" si="219"/>
        <v>0</v>
      </c>
      <c r="FV82" s="155"/>
      <c r="FW82" s="150" t="e">
        <f t="shared" si="220"/>
        <v>#DIV/0!</v>
      </c>
      <c r="FX82" s="151">
        <f t="shared" si="221"/>
        <v>0</v>
      </c>
      <c r="FY82" s="151">
        <f t="shared" si="284"/>
        <v>0</v>
      </c>
      <c r="FZ82" s="151">
        <f t="shared" si="285"/>
        <v>0</v>
      </c>
      <c r="GA82" s="151">
        <f t="shared" si="286"/>
        <v>0</v>
      </c>
      <c r="GB82" s="156"/>
      <c r="GC82" s="154"/>
      <c r="GD82" s="151"/>
      <c r="GE82" s="151">
        <f t="shared" si="222"/>
        <v>0</v>
      </c>
      <c r="GF82" s="155"/>
      <c r="GG82" s="150" t="e">
        <f t="shared" si="223"/>
        <v>#DIV/0!</v>
      </c>
      <c r="GH82" s="151">
        <f t="shared" si="224"/>
        <v>0</v>
      </c>
      <c r="GI82" s="151">
        <f t="shared" si="287"/>
        <v>0</v>
      </c>
      <c r="GJ82" s="151">
        <f t="shared" si="288"/>
        <v>0</v>
      </c>
      <c r="GK82" s="151">
        <f t="shared" si="289"/>
        <v>0</v>
      </c>
      <c r="GL82" s="156"/>
      <c r="GM82" s="154"/>
      <c r="GN82" s="151"/>
      <c r="GO82" s="151">
        <f t="shared" si="225"/>
        <v>0</v>
      </c>
      <c r="GP82" s="155"/>
      <c r="GQ82" s="150" t="e">
        <f t="shared" si="226"/>
        <v>#DIV/0!</v>
      </c>
      <c r="GR82" s="151">
        <f t="shared" si="227"/>
        <v>0</v>
      </c>
      <c r="GS82" s="151">
        <f t="shared" si="290"/>
        <v>0</v>
      </c>
      <c r="GT82" s="151">
        <f t="shared" si="291"/>
        <v>0</v>
      </c>
      <c r="GU82" s="151">
        <f t="shared" si="292"/>
        <v>0</v>
      </c>
      <c r="GV82" s="156"/>
      <c r="GW82" s="154"/>
      <c r="GX82" s="151"/>
      <c r="GY82" s="151">
        <f t="shared" si="228"/>
        <v>0</v>
      </c>
      <c r="GZ82" s="155"/>
      <c r="HA82" s="150" t="e">
        <f t="shared" si="229"/>
        <v>#DIV/0!</v>
      </c>
      <c r="HB82" s="151">
        <f t="shared" si="230"/>
        <v>0</v>
      </c>
      <c r="HC82" s="151">
        <f t="shared" si="293"/>
        <v>0</v>
      </c>
      <c r="HD82" s="151">
        <f t="shared" si="294"/>
        <v>0</v>
      </c>
      <c r="HE82" s="151">
        <f t="shared" si="295"/>
        <v>0</v>
      </c>
      <c r="HF82" s="156"/>
      <c r="HG82" s="154"/>
      <c r="HH82" s="151"/>
      <c r="HI82" s="151"/>
      <c r="HJ82" s="155"/>
      <c r="HK82" s="150"/>
      <c r="HL82" s="151"/>
      <c r="HM82" s="151"/>
      <c r="HN82" s="151"/>
      <c r="HO82" s="151"/>
      <c r="HP82" s="156"/>
      <c r="HQ82" s="154"/>
      <c r="HR82" s="151"/>
      <c r="HS82" s="151"/>
      <c r="HT82" s="155"/>
      <c r="HU82" s="150"/>
      <c r="HV82" s="151"/>
      <c r="HW82" s="151"/>
      <c r="HX82" s="151"/>
      <c r="HY82" s="151"/>
      <c r="HZ82" s="156"/>
      <c r="IA82" s="154"/>
      <c r="IB82" s="151"/>
      <c r="IC82" s="151"/>
      <c r="ID82" s="155"/>
      <c r="IE82" s="150"/>
      <c r="IF82" s="151"/>
      <c r="IG82" s="151"/>
      <c r="IH82" s="151"/>
      <c r="II82" s="151"/>
      <c r="IJ82" s="156"/>
      <c r="IK82" s="154"/>
      <c r="IL82" s="151"/>
      <c r="IM82" s="151"/>
      <c r="IN82" s="155"/>
      <c r="IO82" s="150"/>
      <c r="IP82" s="151"/>
      <c r="IQ82" s="151"/>
      <c r="IR82" s="151"/>
      <c r="IS82" s="151"/>
      <c r="IT82" s="156"/>
      <c r="IU82" s="154"/>
      <c r="IV82" s="151"/>
      <c r="IW82" s="151"/>
      <c r="IX82" s="155"/>
      <c r="IY82" s="150"/>
      <c r="IZ82" s="151"/>
      <c r="JA82" s="151"/>
      <c r="JB82" s="151"/>
      <c r="JC82" s="151"/>
      <c r="JD82" s="156"/>
      <c r="JE82" s="154"/>
      <c r="JF82" s="151"/>
      <c r="JG82" s="151"/>
      <c r="JH82" s="155"/>
      <c r="JI82" s="150"/>
      <c r="JJ82" s="151"/>
      <c r="JK82" s="151"/>
      <c r="JL82" s="151"/>
      <c r="JM82" s="151"/>
      <c r="JN82" s="156"/>
      <c r="JO82" s="154"/>
      <c r="JP82" s="151"/>
      <c r="JQ82" s="151"/>
      <c r="JR82" s="155"/>
      <c r="JS82" s="150"/>
      <c r="JT82" s="151"/>
      <c r="JU82" s="151"/>
      <c r="JV82" s="151"/>
      <c r="JW82" s="151"/>
      <c r="JX82" s="156"/>
      <c r="JY82" s="154"/>
      <c r="JZ82" s="151"/>
      <c r="KA82" s="151"/>
      <c r="KB82" s="155"/>
      <c r="KC82" s="150"/>
      <c r="KD82" s="151"/>
      <c r="KE82" s="151"/>
      <c r="KF82" s="151"/>
      <c r="KG82" s="151"/>
      <c r="KH82" s="156"/>
      <c r="KI82" s="154"/>
      <c r="KJ82" s="151"/>
      <c r="KK82" s="151"/>
      <c r="KL82" s="155"/>
      <c r="KM82" s="150"/>
      <c r="KN82" s="151"/>
      <c r="KO82" s="151"/>
      <c r="KP82" s="151"/>
      <c r="KQ82" s="151"/>
      <c r="KR82" s="156"/>
      <c r="KS82" s="154"/>
      <c r="KT82" s="151"/>
      <c r="KU82" s="151"/>
      <c r="KV82" s="155"/>
      <c r="KW82" s="150"/>
      <c r="KX82" s="151"/>
      <c r="KY82" s="151"/>
      <c r="KZ82" s="151"/>
      <c r="LA82" s="151"/>
      <c r="LB82" s="156"/>
      <c r="LC82" s="154"/>
      <c r="LD82" s="151"/>
      <c r="LE82" s="151"/>
      <c r="LF82" s="155"/>
      <c r="LG82" s="150"/>
      <c r="LH82" s="151"/>
      <c r="LI82" s="151"/>
      <c r="LJ82" s="151"/>
      <c r="LK82" s="151"/>
      <c r="LL82" s="156"/>
      <c r="LM82" s="154"/>
      <c r="LN82" s="151"/>
      <c r="LO82" s="151"/>
      <c r="LP82" s="155"/>
      <c r="LQ82" s="150"/>
      <c r="LR82" s="151"/>
      <c r="LS82" s="151"/>
      <c r="LT82" s="151"/>
      <c r="LU82" s="151"/>
      <c r="LV82" s="156"/>
      <c r="LW82" s="154"/>
      <c r="LX82" s="151"/>
      <c r="LY82" s="151"/>
      <c r="LZ82" s="155"/>
      <c r="MA82" s="150"/>
      <c r="MB82" s="151"/>
      <c r="MC82" s="151"/>
      <c r="MD82" s="151"/>
      <c r="ME82" s="151"/>
      <c r="MF82" s="156"/>
      <c r="MG82" s="154"/>
      <c r="MH82" s="151"/>
      <c r="MI82" s="151"/>
      <c r="MJ82" s="155"/>
      <c r="MK82" s="150"/>
      <c r="ML82" s="151"/>
      <c r="MM82" s="151"/>
      <c r="MN82" s="151"/>
      <c r="MO82" s="151"/>
      <c r="MP82" s="156"/>
      <c r="MQ82" s="154"/>
      <c r="MR82" s="151"/>
      <c r="MS82" s="151"/>
      <c r="MT82" s="155"/>
      <c r="MU82" s="150"/>
      <c r="MV82" s="151"/>
      <c r="MW82" s="151"/>
      <c r="MX82" s="151"/>
      <c r="MY82" s="151"/>
      <c r="MZ82" s="156"/>
      <c r="NA82" s="154"/>
      <c r="NB82" s="151"/>
      <c r="NC82" s="151"/>
      <c r="ND82" s="155"/>
      <c r="NE82" s="150"/>
      <c r="NF82" s="151"/>
      <c r="NG82" s="151"/>
      <c r="NH82" s="151"/>
      <c r="NI82" s="151"/>
      <c r="NJ82" s="156"/>
      <c r="NK82" s="154"/>
      <c r="NL82" s="151"/>
      <c r="NM82" s="151"/>
      <c r="NN82" s="155"/>
      <c r="NO82" s="150"/>
      <c r="NP82" s="151"/>
      <c r="NQ82" s="151"/>
      <c r="NR82" s="151"/>
      <c r="NS82" s="151"/>
      <c r="NT82" s="156"/>
      <c r="NU82" s="154"/>
      <c r="NV82" s="151"/>
      <c r="NW82" s="151"/>
      <c r="NX82" s="155"/>
      <c r="NY82" s="150"/>
      <c r="NZ82" s="151"/>
      <c r="OA82" s="151"/>
      <c r="OB82" s="151"/>
      <c r="OC82" s="151"/>
      <c r="OD82" s="156"/>
      <c r="OE82" s="154"/>
      <c r="OF82" s="151"/>
      <c r="OG82" s="151"/>
      <c r="OH82" s="155"/>
      <c r="OI82" s="150"/>
      <c r="OJ82" s="151"/>
      <c r="OK82" s="151"/>
      <c r="OL82" s="151"/>
      <c r="OM82" s="151"/>
      <c r="ON82" s="156"/>
      <c r="OO82" s="154"/>
      <c r="OP82" s="151"/>
      <c r="OQ82" s="151"/>
      <c r="OR82" s="155"/>
      <c r="OS82" s="150"/>
      <c r="OT82" s="151"/>
      <c r="OU82" s="151"/>
      <c r="OV82" s="151"/>
      <c r="OW82" s="151"/>
      <c r="OX82" s="156"/>
      <c r="OY82" s="154"/>
      <c r="OZ82" s="151"/>
      <c r="PA82" s="151"/>
      <c r="PB82" s="155"/>
      <c r="PC82" s="150"/>
      <c r="PD82" s="151"/>
      <c r="PE82" s="151"/>
      <c r="PF82" s="151"/>
      <c r="PG82" s="151"/>
      <c r="PH82" s="156"/>
      <c r="PI82" s="154"/>
      <c r="PJ82" s="151"/>
      <c r="PK82" s="151"/>
      <c r="PL82" s="155"/>
      <c r="PM82" s="150"/>
      <c r="PN82" s="151"/>
      <c r="PO82" s="151"/>
      <c r="PP82" s="151"/>
      <c r="PQ82" s="151"/>
      <c r="PR82" s="156"/>
      <c r="PS82" s="154"/>
      <c r="PT82" s="151"/>
      <c r="PU82" s="151"/>
      <c r="PV82" s="155"/>
      <c r="PW82" s="150"/>
      <c r="PX82" s="151"/>
      <c r="PY82" s="151"/>
      <c r="PZ82" s="151"/>
      <c r="QA82" s="151"/>
      <c r="QB82" s="156"/>
      <c r="QC82" s="154"/>
      <c r="QD82" s="151"/>
      <c r="QE82" s="151"/>
      <c r="QF82" s="155"/>
      <c r="QG82" s="150"/>
      <c r="QH82" s="151"/>
      <c r="QI82" s="151"/>
      <c r="QJ82" s="151"/>
      <c r="QK82" s="151"/>
      <c r="QL82" s="156"/>
      <c r="QM82" s="154"/>
      <c r="QN82" s="151"/>
      <c r="QO82" s="151"/>
      <c r="QP82" s="155"/>
      <c r="QQ82" s="150"/>
      <c r="QR82" s="151"/>
      <c r="QS82" s="151"/>
      <c r="QT82" s="151"/>
      <c r="QU82" s="151"/>
      <c r="QV82" s="156"/>
      <c r="QW82" s="154"/>
    </row>
    <row r="83" spans="1:465" s="134" customFormat="1" x14ac:dyDescent="0.25">
      <c r="A83" s="146"/>
      <c r="B83" s="144">
        <f t="shared" si="168"/>
        <v>94</v>
      </c>
      <c r="C83" s="144">
        <v>0.1</v>
      </c>
      <c r="D83" s="144">
        <f t="shared" si="169"/>
        <v>7.4999999999999893</v>
      </c>
      <c r="E83" s="153">
        <v>68.800000000000026</v>
      </c>
      <c r="F83" s="148">
        <v>67.299999999999969</v>
      </c>
      <c r="G83" s="148">
        <f t="shared" si="231"/>
        <v>46.302399999999999</v>
      </c>
      <c r="H83" s="157">
        <v>125</v>
      </c>
      <c r="I83" s="152">
        <f t="shared" si="170"/>
        <v>2.6996440789246345</v>
      </c>
      <c r="J83" s="148">
        <f t="shared" si="173"/>
        <v>4.8160000000000016</v>
      </c>
      <c r="K83" s="148">
        <f t="shared" si="232"/>
        <v>447.4609999999999</v>
      </c>
      <c r="L83" s="148">
        <f t="shared" si="233"/>
        <v>4.4548000000000023</v>
      </c>
      <c r="M83" s="148">
        <f t="shared" si="234"/>
        <v>430.80486400000007</v>
      </c>
      <c r="N83" s="158">
        <v>2023</v>
      </c>
      <c r="O83" s="153">
        <v>68.800000000000026</v>
      </c>
      <c r="P83" s="148">
        <v>67.299999999999969</v>
      </c>
      <c r="Q83" s="148">
        <f t="shared" si="235"/>
        <v>46.302399999999999</v>
      </c>
      <c r="R83" s="157">
        <v>125</v>
      </c>
      <c r="S83" s="152">
        <f t="shared" si="171"/>
        <v>2.6996440789246345</v>
      </c>
      <c r="T83" s="148">
        <f t="shared" si="174"/>
        <v>4.8160000000000016</v>
      </c>
      <c r="U83" s="148">
        <f t="shared" si="236"/>
        <v>447.4609999999999</v>
      </c>
      <c r="V83" s="148">
        <f t="shared" si="237"/>
        <v>4.4548000000000023</v>
      </c>
      <c r="W83" s="148">
        <f t="shared" si="238"/>
        <v>430.80486400000007</v>
      </c>
      <c r="X83" s="158">
        <v>2023</v>
      </c>
      <c r="Y83" s="153">
        <v>64.3</v>
      </c>
      <c r="Z83" s="148">
        <v>68.799999999999969</v>
      </c>
      <c r="AA83" s="148">
        <f t="shared" si="175"/>
        <v>44.238399999999984</v>
      </c>
      <c r="AB83" s="157">
        <v>125</v>
      </c>
      <c r="AC83" s="152">
        <f t="shared" si="176"/>
        <v>2.825599479185505</v>
      </c>
      <c r="AD83" s="148">
        <f t="shared" si="177"/>
        <v>4.5010000000000003</v>
      </c>
      <c r="AE83" s="148">
        <f t="shared" si="239"/>
        <v>439.69100000000003</v>
      </c>
      <c r="AF83" s="148">
        <f t="shared" si="240"/>
        <v>4.163425000000001</v>
      </c>
      <c r="AG83" s="148">
        <f t="shared" si="241"/>
        <v>423.43694400000015</v>
      </c>
      <c r="AH83" s="158">
        <v>2060</v>
      </c>
      <c r="AI83" s="153">
        <v>70.099999999999994</v>
      </c>
      <c r="AJ83" s="148">
        <v>66.3</v>
      </c>
      <c r="AK83" s="148">
        <f t="shared" si="178"/>
        <v>46.476299999999995</v>
      </c>
      <c r="AL83" s="157">
        <v>125</v>
      </c>
      <c r="AM83" s="152">
        <f t="shared" si="179"/>
        <v>2.6895428422658432</v>
      </c>
      <c r="AN83" s="148">
        <f t="shared" si="180"/>
        <v>4.907</v>
      </c>
      <c r="AO83" s="148">
        <f t="shared" si="242"/>
        <v>445.27</v>
      </c>
      <c r="AP83" s="148">
        <f t="shared" si="243"/>
        <v>4.5389750000000006</v>
      </c>
      <c r="AQ83" s="148">
        <f t="shared" si="244"/>
        <v>428.97107399999993</v>
      </c>
      <c r="AR83" s="158">
        <v>2002</v>
      </c>
      <c r="AS83" s="153">
        <v>71.099999999999994</v>
      </c>
      <c r="AT83" s="148">
        <v>64.8</v>
      </c>
      <c r="AU83" s="148">
        <f t="shared" si="181"/>
        <v>46.072799999999994</v>
      </c>
      <c r="AV83" s="157">
        <v>125</v>
      </c>
      <c r="AW83" s="152">
        <f t="shared" si="182"/>
        <v>2.7130975326005804</v>
      </c>
      <c r="AX83" s="148">
        <f t="shared" si="183"/>
        <v>4.9769999999999994</v>
      </c>
      <c r="AY83" s="148">
        <f t="shared" si="245"/>
        <v>445.84399999999999</v>
      </c>
      <c r="AZ83" s="148">
        <f t="shared" si="246"/>
        <v>4.6037249999999998</v>
      </c>
      <c r="BA83" s="148">
        <f t="shared" si="247"/>
        <v>429.48501399999998</v>
      </c>
      <c r="BB83" s="158">
        <v>2002</v>
      </c>
      <c r="BC83" s="153">
        <v>72</v>
      </c>
      <c r="BD83" s="148">
        <v>65.200000762939453</v>
      </c>
      <c r="BE83" s="148">
        <f t="shared" si="184"/>
        <v>46.944000549316407</v>
      </c>
      <c r="BF83" s="157">
        <v>125</v>
      </c>
      <c r="BG83" s="152">
        <f t="shared" si="185"/>
        <v>2.6627470717729498</v>
      </c>
      <c r="BH83" s="148">
        <f t="shared" si="186"/>
        <v>5.04</v>
      </c>
      <c r="BI83" s="148">
        <f t="shared" si="248"/>
        <v>442.7150000000002</v>
      </c>
      <c r="BJ83" s="148">
        <f t="shared" si="249"/>
        <v>4.6620000000000008</v>
      </c>
      <c r="BK83" s="148">
        <f t="shared" si="250"/>
        <v>426.63694499999991</v>
      </c>
      <c r="BL83" s="158">
        <v>1979.9999594688416</v>
      </c>
      <c r="BM83" s="153">
        <v>60</v>
      </c>
      <c r="BN83" s="148">
        <v>66.7</v>
      </c>
      <c r="BO83" s="148">
        <f t="shared" si="187"/>
        <v>40.020000000000003</v>
      </c>
      <c r="BP83" s="157">
        <v>125</v>
      </c>
      <c r="BQ83" s="152">
        <f t="shared" si="188"/>
        <v>3.12343828085957</v>
      </c>
      <c r="BR83" s="148">
        <f t="shared" si="189"/>
        <v>4.2</v>
      </c>
      <c r="BS83" s="148">
        <f t="shared" si="251"/>
        <v>428.40000000000003</v>
      </c>
      <c r="BT83" s="148">
        <f t="shared" si="252"/>
        <v>3.8850000000000007</v>
      </c>
      <c r="BU83" s="148">
        <f t="shared" si="253"/>
        <v>412.84487999999999</v>
      </c>
      <c r="BV83" s="158">
        <v>1928</v>
      </c>
      <c r="BW83" s="153">
        <v>65.099999999999994</v>
      </c>
      <c r="BX83" s="148">
        <v>64.3</v>
      </c>
      <c r="BY83" s="148">
        <f t="shared" si="190"/>
        <v>41.85929999999999</v>
      </c>
      <c r="BZ83" s="157">
        <v>125</v>
      </c>
      <c r="CA83" s="152">
        <f t="shared" si="191"/>
        <v>2.9861942268504258</v>
      </c>
      <c r="CB83" s="148">
        <f t="shared" si="192"/>
        <v>4.5569999999999995</v>
      </c>
      <c r="CC83" s="148">
        <f t="shared" si="254"/>
        <v>433.65</v>
      </c>
      <c r="CD83" s="148">
        <f t="shared" si="255"/>
        <v>4.2152250000000002</v>
      </c>
      <c r="CE83" s="148">
        <f t="shared" si="256"/>
        <v>418.02086200000002</v>
      </c>
      <c r="CF83" s="158">
        <v>1977</v>
      </c>
      <c r="CG83" s="153">
        <v>69.900000000000006</v>
      </c>
      <c r="CH83" s="148">
        <f t="shared" si="165"/>
        <v>63.599999999999852</v>
      </c>
      <c r="CI83" s="148">
        <f t="shared" si="193"/>
        <v>44.456399999999903</v>
      </c>
      <c r="CJ83" s="157">
        <v>125</v>
      </c>
      <c r="CK83" s="152">
        <f t="shared" si="194"/>
        <v>2.8117436409605876</v>
      </c>
      <c r="CL83" s="148">
        <f t="shared" si="195"/>
        <v>4.8930000000000007</v>
      </c>
      <c r="CM83" s="148">
        <f t="shared" si="257"/>
        <v>458.93399999999997</v>
      </c>
      <c r="CN83" s="148">
        <f t="shared" si="258"/>
        <v>4.5260250000000015</v>
      </c>
      <c r="CO83" s="148">
        <f t="shared" si="259"/>
        <v>442.17569200000014</v>
      </c>
      <c r="CP83" s="158">
        <v>2025</v>
      </c>
      <c r="CQ83" s="153">
        <v>56.5</v>
      </c>
      <c r="CR83" s="148">
        <v>67.049999999998406</v>
      </c>
      <c r="CS83" s="148">
        <f t="shared" si="196"/>
        <v>37.883249999999094</v>
      </c>
      <c r="CT83" s="157">
        <v>115</v>
      </c>
      <c r="CU83" s="152">
        <f t="shared" si="197"/>
        <v>3.0356424013251964</v>
      </c>
      <c r="CV83" s="148">
        <f t="shared" si="198"/>
        <v>3.9549999999999996</v>
      </c>
      <c r="CW83" s="148">
        <f t="shared" si="260"/>
        <v>425.13099999999997</v>
      </c>
      <c r="CX83" s="148">
        <f t="shared" si="261"/>
        <v>3.6583750000000004</v>
      </c>
      <c r="CY83" s="148">
        <f t="shared" si="262"/>
        <v>409.69069400000001</v>
      </c>
      <c r="CZ83" s="158">
        <v>1799</v>
      </c>
      <c r="DA83" s="153">
        <v>59.8</v>
      </c>
      <c r="DB83" s="151">
        <v>64.5</v>
      </c>
      <c r="DC83" s="148">
        <f t="shared" si="199"/>
        <v>38.570999999999998</v>
      </c>
      <c r="DD83" s="134">
        <v>115</v>
      </c>
      <c r="DE83" s="152">
        <f t="shared" si="172"/>
        <v>2.9815146094215863</v>
      </c>
      <c r="DF83" s="148">
        <f t="shared" si="200"/>
        <v>4.1859999999999999</v>
      </c>
      <c r="DG83" s="148">
        <f t="shared" si="263"/>
        <v>432.55800000000005</v>
      </c>
      <c r="DH83" s="148">
        <f t="shared" si="264"/>
        <v>3.8720500000000007</v>
      </c>
      <c r="DI83" s="148">
        <f t="shared" si="265"/>
        <v>416.71842100000009</v>
      </c>
      <c r="DJ83" s="158">
        <v>1723</v>
      </c>
      <c r="DK83" s="153">
        <v>56.5</v>
      </c>
      <c r="DL83" s="148">
        <v>67.049999999998406</v>
      </c>
      <c r="DM83" s="148">
        <f t="shared" si="201"/>
        <v>37.883249999999094</v>
      </c>
      <c r="DN83" s="157">
        <v>115</v>
      </c>
      <c r="DO83" s="152">
        <f t="shared" si="202"/>
        <v>3.0356424013251964</v>
      </c>
      <c r="DP83" s="148">
        <f t="shared" si="203"/>
        <v>3.9549999999999996</v>
      </c>
      <c r="DQ83" s="148">
        <f t="shared" si="266"/>
        <v>425.13099999999997</v>
      </c>
      <c r="DR83" s="148">
        <f t="shared" si="267"/>
        <v>3.6583750000000004</v>
      </c>
      <c r="DS83" s="148">
        <f t="shared" si="268"/>
        <v>409.69069400000001</v>
      </c>
      <c r="DT83" s="158">
        <v>1799</v>
      </c>
      <c r="DU83" s="153">
        <v>74</v>
      </c>
      <c r="DV83" s="148">
        <f t="shared" si="296"/>
        <v>66.649999999999991</v>
      </c>
      <c r="DW83" s="148">
        <f t="shared" si="204"/>
        <v>49.320999999999991</v>
      </c>
      <c r="DX83" s="157">
        <v>115</v>
      </c>
      <c r="DY83" s="152">
        <f t="shared" si="205"/>
        <v>2.3316639970803514</v>
      </c>
      <c r="DZ83" s="148">
        <f t="shared" si="206"/>
        <v>5.18</v>
      </c>
      <c r="EA83" s="148">
        <f t="shared" si="269"/>
        <v>451.99000000000018</v>
      </c>
      <c r="EB83" s="148">
        <f t="shared" si="270"/>
        <v>4.791500000000001</v>
      </c>
      <c r="EC83" s="148">
        <f t="shared" si="271"/>
        <v>435.48708000000016</v>
      </c>
      <c r="ED83" s="158"/>
      <c r="EE83" s="153">
        <v>75.3</v>
      </c>
      <c r="EF83" s="148">
        <v>66.3</v>
      </c>
      <c r="EG83" s="148">
        <f t="shared" si="207"/>
        <v>49.923899999999996</v>
      </c>
      <c r="EH83" s="157">
        <v>115</v>
      </c>
      <c r="EI83" s="152">
        <f t="shared" si="208"/>
        <v>2.3035059360346448</v>
      </c>
      <c r="EJ83" s="148">
        <f t="shared" si="209"/>
        <v>5.2709999999999999</v>
      </c>
      <c r="EK83" s="148">
        <f t="shared" si="272"/>
        <v>460.52650000000006</v>
      </c>
      <c r="EL83" s="148">
        <f t="shared" si="273"/>
        <v>4.8756750000000011</v>
      </c>
      <c r="EM83" s="148">
        <f t="shared" si="274"/>
        <v>443.48844750000012</v>
      </c>
      <c r="EN83" s="158">
        <v>1700</v>
      </c>
      <c r="EO83" s="153">
        <v>76.400000000000006</v>
      </c>
      <c r="EP83" s="141">
        <v>66.900000000000006</v>
      </c>
      <c r="EQ83" s="148">
        <f t="shared" si="210"/>
        <v>51.111600000000003</v>
      </c>
      <c r="ER83" s="157">
        <v>115</v>
      </c>
      <c r="ES83" s="152">
        <f t="shared" si="211"/>
        <v>2.2499784784667276</v>
      </c>
      <c r="ET83" s="148">
        <f t="shared" si="212"/>
        <v>5.3479999999999999</v>
      </c>
      <c r="EU83" s="148">
        <f t="shared" si="275"/>
        <v>459.33299999999997</v>
      </c>
      <c r="EV83" s="148">
        <f t="shared" si="276"/>
        <v>4.9469000000000003</v>
      </c>
      <c r="EW83" s="148">
        <f t="shared" si="277"/>
        <v>442.33193200000005</v>
      </c>
      <c r="EX83" s="158">
        <v>1726</v>
      </c>
      <c r="EY83" s="153"/>
      <c r="EZ83" s="148"/>
      <c r="FA83" s="148">
        <f t="shared" si="213"/>
        <v>0</v>
      </c>
      <c r="FB83" s="157"/>
      <c r="FC83" s="152" t="e">
        <f t="shared" si="214"/>
        <v>#DIV/0!</v>
      </c>
      <c r="FD83" s="148">
        <f t="shared" si="215"/>
        <v>0</v>
      </c>
      <c r="FE83" s="148">
        <f t="shared" si="278"/>
        <v>0</v>
      </c>
      <c r="FF83" s="148">
        <f t="shared" si="279"/>
        <v>0</v>
      </c>
      <c r="FG83" s="148">
        <f t="shared" si="280"/>
        <v>0</v>
      </c>
      <c r="FH83" s="158"/>
      <c r="FI83" s="153"/>
      <c r="FJ83" s="148"/>
      <c r="FK83" s="148">
        <f t="shared" si="216"/>
        <v>0</v>
      </c>
      <c r="FL83" s="157">
        <v>120</v>
      </c>
      <c r="FM83" s="152" t="e">
        <f t="shared" si="217"/>
        <v>#DIV/0!</v>
      </c>
      <c r="FN83" s="148">
        <f t="shared" si="218"/>
        <v>0</v>
      </c>
      <c r="FO83" s="148">
        <f t="shared" si="281"/>
        <v>0</v>
      </c>
      <c r="FP83" s="148">
        <f t="shared" si="282"/>
        <v>0</v>
      </c>
      <c r="FQ83" s="148">
        <f t="shared" si="283"/>
        <v>0</v>
      </c>
      <c r="FR83" s="158"/>
      <c r="FS83" s="153"/>
      <c r="FT83" s="148"/>
      <c r="FU83" s="148">
        <f t="shared" si="219"/>
        <v>0</v>
      </c>
      <c r="FV83" s="157"/>
      <c r="FW83" s="152" t="e">
        <f t="shared" si="220"/>
        <v>#DIV/0!</v>
      </c>
      <c r="FX83" s="148">
        <f t="shared" si="221"/>
        <v>0</v>
      </c>
      <c r="FY83" s="148">
        <f t="shared" si="284"/>
        <v>0</v>
      </c>
      <c r="FZ83" s="148">
        <f t="shared" si="285"/>
        <v>0</v>
      </c>
      <c r="GA83" s="148">
        <f t="shared" si="286"/>
        <v>0</v>
      </c>
      <c r="GB83" s="158"/>
      <c r="GC83" s="153"/>
      <c r="GD83" s="148"/>
      <c r="GE83" s="148">
        <f t="shared" si="222"/>
        <v>0</v>
      </c>
      <c r="GF83" s="157"/>
      <c r="GG83" s="152" t="e">
        <f t="shared" si="223"/>
        <v>#DIV/0!</v>
      </c>
      <c r="GH83" s="148">
        <f t="shared" si="224"/>
        <v>0</v>
      </c>
      <c r="GI83" s="148">
        <f t="shared" si="287"/>
        <v>0</v>
      </c>
      <c r="GJ83" s="148">
        <f t="shared" si="288"/>
        <v>0</v>
      </c>
      <c r="GK83" s="148">
        <f t="shared" si="289"/>
        <v>0</v>
      </c>
      <c r="GL83" s="158"/>
      <c r="GM83" s="153"/>
      <c r="GN83" s="148"/>
      <c r="GO83" s="148">
        <f t="shared" si="225"/>
        <v>0</v>
      </c>
      <c r="GP83" s="157"/>
      <c r="GQ83" s="152" t="e">
        <f t="shared" si="226"/>
        <v>#DIV/0!</v>
      </c>
      <c r="GR83" s="148">
        <f t="shared" si="227"/>
        <v>0</v>
      </c>
      <c r="GS83" s="148">
        <f t="shared" si="290"/>
        <v>0</v>
      </c>
      <c r="GT83" s="148">
        <f t="shared" si="291"/>
        <v>0</v>
      </c>
      <c r="GU83" s="148">
        <f t="shared" si="292"/>
        <v>0</v>
      </c>
      <c r="GV83" s="158"/>
      <c r="GW83" s="153"/>
      <c r="GX83" s="148"/>
      <c r="GY83" s="148">
        <f t="shared" si="228"/>
        <v>0</v>
      </c>
      <c r="GZ83" s="157"/>
      <c r="HA83" s="152" t="e">
        <f t="shared" si="229"/>
        <v>#DIV/0!</v>
      </c>
      <c r="HB83" s="148">
        <f t="shared" si="230"/>
        <v>0</v>
      </c>
      <c r="HC83" s="148">
        <f t="shared" si="293"/>
        <v>0</v>
      </c>
      <c r="HD83" s="148">
        <f t="shared" si="294"/>
        <v>0</v>
      </c>
      <c r="HE83" s="148">
        <f t="shared" si="295"/>
        <v>0</v>
      </c>
      <c r="HF83" s="158"/>
      <c r="HG83" s="153"/>
      <c r="HH83" s="148"/>
      <c r="HI83" s="148"/>
      <c r="HJ83" s="157"/>
      <c r="HK83" s="152"/>
      <c r="HL83" s="148"/>
      <c r="HM83" s="148"/>
      <c r="HN83" s="148"/>
      <c r="HO83" s="148"/>
      <c r="HP83" s="158"/>
      <c r="HQ83" s="153"/>
      <c r="HR83" s="148"/>
      <c r="HS83" s="148"/>
      <c r="HT83" s="157"/>
      <c r="HU83" s="152"/>
      <c r="HV83" s="148"/>
      <c r="HW83" s="148"/>
      <c r="HX83" s="148"/>
      <c r="HY83" s="148"/>
      <c r="HZ83" s="158"/>
      <c r="IA83" s="153"/>
      <c r="IB83" s="148"/>
      <c r="IC83" s="148"/>
      <c r="ID83" s="157"/>
      <c r="IE83" s="152"/>
      <c r="IF83" s="148"/>
      <c r="IG83" s="148"/>
      <c r="IH83" s="148"/>
      <c r="II83" s="148"/>
      <c r="IJ83" s="158"/>
      <c r="IK83" s="153"/>
      <c r="IL83" s="148"/>
      <c r="IM83" s="148"/>
      <c r="IN83" s="157"/>
      <c r="IO83" s="152"/>
      <c r="IP83" s="148"/>
      <c r="IQ83" s="148"/>
      <c r="IR83" s="148"/>
      <c r="IS83" s="148"/>
      <c r="IT83" s="158"/>
      <c r="IU83" s="153"/>
      <c r="IV83" s="148"/>
      <c r="IW83" s="148"/>
      <c r="IX83" s="157"/>
      <c r="IY83" s="152"/>
      <c r="IZ83" s="148"/>
      <c r="JA83" s="148"/>
      <c r="JB83" s="148"/>
      <c r="JC83" s="148"/>
      <c r="JD83" s="158"/>
      <c r="JE83" s="153"/>
      <c r="JF83" s="148"/>
      <c r="JG83" s="148"/>
      <c r="JH83" s="157"/>
      <c r="JI83" s="152"/>
      <c r="JJ83" s="148"/>
      <c r="JK83" s="148"/>
      <c r="JL83" s="148"/>
      <c r="JM83" s="148"/>
      <c r="JN83" s="158"/>
      <c r="JO83" s="153"/>
      <c r="JP83" s="148"/>
      <c r="JQ83" s="148"/>
      <c r="JR83" s="157"/>
      <c r="JS83" s="152"/>
      <c r="JT83" s="148"/>
      <c r="JU83" s="148"/>
      <c r="JV83" s="148"/>
      <c r="JW83" s="148"/>
      <c r="JX83" s="158"/>
      <c r="JY83" s="153"/>
      <c r="JZ83" s="148"/>
      <c r="KA83" s="148"/>
      <c r="KB83" s="157"/>
      <c r="KC83" s="152"/>
      <c r="KD83" s="148"/>
      <c r="KE83" s="148"/>
      <c r="KF83" s="148"/>
      <c r="KG83" s="148"/>
      <c r="KH83" s="158"/>
      <c r="KI83" s="153"/>
      <c r="KJ83" s="148"/>
      <c r="KK83" s="148"/>
      <c r="KL83" s="157"/>
      <c r="KM83" s="152"/>
      <c r="KN83" s="148"/>
      <c r="KO83" s="148"/>
      <c r="KP83" s="148"/>
      <c r="KQ83" s="148"/>
      <c r="KR83" s="158"/>
      <c r="KS83" s="153"/>
      <c r="KT83" s="148"/>
      <c r="KU83" s="148"/>
      <c r="KV83" s="157"/>
      <c r="KW83" s="152"/>
      <c r="KX83" s="148"/>
      <c r="KY83" s="148"/>
      <c r="KZ83" s="148"/>
      <c r="LA83" s="148"/>
      <c r="LB83" s="158"/>
      <c r="LC83" s="153"/>
      <c r="LD83" s="148"/>
      <c r="LE83" s="148"/>
      <c r="LF83" s="157"/>
      <c r="LG83" s="152"/>
      <c r="LH83" s="148"/>
      <c r="LI83" s="148"/>
      <c r="LJ83" s="148"/>
      <c r="LK83" s="148"/>
      <c r="LL83" s="158"/>
      <c r="LM83" s="153"/>
      <c r="LN83" s="148"/>
      <c r="LO83" s="148"/>
      <c r="LP83" s="157"/>
      <c r="LQ83" s="152"/>
      <c r="LR83" s="148"/>
      <c r="LS83" s="148"/>
      <c r="LT83" s="148"/>
      <c r="LU83" s="148"/>
      <c r="LV83" s="158"/>
      <c r="LW83" s="153"/>
      <c r="LX83" s="148"/>
      <c r="LY83" s="148"/>
      <c r="LZ83" s="157"/>
      <c r="MA83" s="152"/>
      <c r="MB83" s="148"/>
      <c r="MC83" s="148"/>
      <c r="MD83" s="148"/>
      <c r="ME83" s="148"/>
      <c r="MF83" s="158"/>
      <c r="MG83" s="153"/>
      <c r="MH83" s="148"/>
      <c r="MI83" s="148"/>
      <c r="MJ83" s="157"/>
      <c r="MK83" s="152"/>
      <c r="ML83" s="148"/>
      <c r="MM83" s="148"/>
      <c r="MN83" s="148"/>
      <c r="MO83" s="148"/>
      <c r="MP83" s="158"/>
      <c r="MQ83" s="153"/>
      <c r="MR83" s="148"/>
      <c r="MS83" s="148"/>
      <c r="MT83" s="157"/>
      <c r="MU83" s="152"/>
      <c r="MV83" s="148"/>
      <c r="MW83" s="148"/>
      <c r="MX83" s="148"/>
      <c r="MY83" s="148"/>
      <c r="MZ83" s="158"/>
      <c r="NA83" s="153"/>
      <c r="NB83" s="148"/>
      <c r="NC83" s="148"/>
      <c r="ND83" s="157"/>
      <c r="NE83" s="152"/>
      <c r="NF83" s="148"/>
      <c r="NG83" s="148"/>
      <c r="NH83" s="148"/>
      <c r="NI83" s="148"/>
      <c r="NJ83" s="158"/>
      <c r="NK83" s="153"/>
      <c r="NL83" s="148"/>
      <c r="NM83" s="148"/>
      <c r="NN83" s="157"/>
      <c r="NO83" s="152"/>
      <c r="NP83" s="148"/>
      <c r="NQ83" s="148"/>
      <c r="NR83" s="148"/>
      <c r="NS83" s="148"/>
      <c r="NT83" s="158"/>
      <c r="NU83" s="153"/>
      <c r="NV83" s="148"/>
      <c r="NW83" s="148"/>
      <c r="NX83" s="157"/>
      <c r="NY83" s="152"/>
      <c r="NZ83" s="148"/>
      <c r="OA83" s="148"/>
      <c r="OB83" s="148"/>
      <c r="OC83" s="148"/>
      <c r="OD83" s="158"/>
      <c r="OE83" s="153"/>
      <c r="OF83" s="148"/>
      <c r="OG83" s="148"/>
      <c r="OH83" s="157"/>
      <c r="OI83" s="152"/>
      <c r="OJ83" s="148"/>
      <c r="OK83" s="148"/>
      <c r="OL83" s="148"/>
      <c r="OM83" s="148"/>
      <c r="ON83" s="158"/>
      <c r="OO83" s="153"/>
      <c r="OP83" s="148"/>
      <c r="OQ83" s="148"/>
      <c r="OR83" s="157"/>
      <c r="OS83" s="152"/>
      <c r="OT83" s="148"/>
      <c r="OU83" s="148"/>
      <c r="OV83" s="148"/>
      <c r="OW83" s="148"/>
      <c r="OX83" s="158"/>
      <c r="OY83" s="153"/>
      <c r="OZ83" s="148"/>
      <c r="PA83" s="148"/>
      <c r="PB83" s="157"/>
      <c r="PC83" s="152"/>
      <c r="PD83" s="148"/>
      <c r="PE83" s="148"/>
      <c r="PF83" s="148"/>
      <c r="PG83" s="148"/>
      <c r="PH83" s="158"/>
      <c r="PI83" s="153"/>
      <c r="PJ83" s="148"/>
      <c r="PK83" s="148"/>
      <c r="PL83" s="157"/>
      <c r="PM83" s="152"/>
      <c r="PN83" s="148"/>
      <c r="PO83" s="148"/>
      <c r="PP83" s="148"/>
      <c r="PQ83" s="148"/>
      <c r="PR83" s="158"/>
      <c r="PS83" s="153"/>
      <c r="PT83" s="148"/>
      <c r="PU83" s="148"/>
      <c r="PV83" s="157"/>
      <c r="PW83" s="152"/>
      <c r="PX83" s="148"/>
      <c r="PY83" s="148"/>
      <c r="PZ83" s="148"/>
      <c r="QA83" s="148"/>
      <c r="QB83" s="158"/>
      <c r="QC83" s="153"/>
      <c r="QD83" s="148"/>
      <c r="QE83" s="148"/>
      <c r="QF83" s="157"/>
      <c r="QG83" s="152"/>
      <c r="QH83" s="148"/>
      <c r="QI83" s="148"/>
      <c r="QJ83" s="148"/>
      <c r="QK83" s="148"/>
      <c r="QL83" s="158"/>
      <c r="QM83" s="153"/>
      <c r="QN83" s="148"/>
      <c r="QO83" s="148"/>
      <c r="QP83" s="157"/>
      <c r="QQ83" s="152"/>
      <c r="QR83" s="148"/>
      <c r="QS83" s="148"/>
      <c r="QT83" s="148"/>
      <c r="QU83" s="148"/>
      <c r="QV83" s="158"/>
      <c r="QW83" s="153"/>
    </row>
    <row r="84" spans="1:465" s="138" customFormat="1" ht="12.75" customHeight="1" x14ac:dyDescent="0.25">
      <c r="A84" s="141"/>
      <c r="B84" s="139">
        <f t="shared" si="168"/>
        <v>95</v>
      </c>
      <c r="C84" s="139">
        <v>0.1</v>
      </c>
      <c r="D84" s="139">
        <f t="shared" si="169"/>
        <v>7.599999999999989</v>
      </c>
      <c r="E84" s="154">
        <v>68.000000000000028</v>
      </c>
      <c r="F84" s="151">
        <v>67.299999999999969</v>
      </c>
      <c r="G84" s="151">
        <f t="shared" si="231"/>
        <v>45.763999999999996</v>
      </c>
      <c r="H84" s="155">
        <v>125</v>
      </c>
      <c r="I84" s="150">
        <f t="shared" si="170"/>
        <v>2.7314045975002186</v>
      </c>
      <c r="J84" s="151">
        <f t="shared" si="173"/>
        <v>4.7600000000000016</v>
      </c>
      <c r="K84" s="151">
        <f t="shared" si="232"/>
        <v>452.22099999999989</v>
      </c>
      <c r="L84" s="151">
        <f t="shared" si="233"/>
        <v>4.3982400000000013</v>
      </c>
      <c r="M84" s="151">
        <f t="shared" si="234"/>
        <v>435.20310400000005</v>
      </c>
      <c r="N84" s="156">
        <v>2025</v>
      </c>
      <c r="O84" s="154">
        <v>68.000000000000028</v>
      </c>
      <c r="P84" s="151">
        <v>67.299999999999969</v>
      </c>
      <c r="Q84" s="151">
        <f t="shared" si="235"/>
        <v>45.763999999999996</v>
      </c>
      <c r="R84" s="155">
        <v>125</v>
      </c>
      <c r="S84" s="150">
        <f t="shared" si="171"/>
        <v>2.7314045975002186</v>
      </c>
      <c r="T84" s="151">
        <f t="shared" si="174"/>
        <v>4.7600000000000016</v>
      </c>
      <c r="U84" s="151">
        <f t="shared" si="236"/>
        <v>452.22099999999989</v>
      </c>
      <c r="V84" s="151">
        <f t="shared" si="237"/>
        <v>4.3982400000000013</v>
      </c>
      <c r="W84" s="151">
        <f t="shared" si="238"/>
        <v>435.20310400000005</v>
      </c>
      <c r="X84" s="156">
        <v>2025</v>
      </c>
      <c r="Y84" s="154">
        <v>63.3</v>
      </c>
      <c r="Z84" s="151">
        <v>68.799999999999969</v>
      </c>
      <c r="AA84" s="151">
        <f t="shared" si="175"/>
        <v>43.550399999999982</v>
      </c>
      <c r="AB84" s="155">
        <v>125</v>
      </c>
      <c r="AC84" s="150">
        <f t="shared" si="176"/>
        <v>2.8702377016054972</v>
      </c>
      <c r="AD84" s="151">
        <f t="shared" si="177"/>
        <v>4.431</v>
      </c>
      <c r="AE84" s="151">
        <f t="shared" si="239"/>
        <v>444.12200000000001</v>
      </c>
      <c r="AF84" s="151">
        <f t="shared" si="240"/>
        <v>4.0942440000000007</v>
      </c>
      <c r="AG84" s="151">
        <f t="shared" si="241"/>
        <v>427.53118800000016</v>
      </c>
      <c r="AH84" s="156">
        <v>2061</v>
      </c>
      <c r="AI84" s="154">
        <v>69.5</v>
      </c>
      <c r="AJ84" s="151">
        <v>66.400000000000006</v>
      </c>
      <c r="AK84" s="151">
        <f t="shared" si="178"/>
        <v>46.148000000000003</v>
      </c>
      <c r="AL84" s="159">
        <v>125</v>
      </c>
      <c r="AM84" s="150">
        <f t="shared" si="179"/>
        <v>2.7086764323480974</v>
      </c>
      <c r="AN84" s="151">
        <f t="shared" si="180"/>
        <v>4.8649999999999993</v>
      </c>
      <c r="AO84" s="151">
        <f t="shared" si="242"/>
        <v>450.13499999999999</v>
      </c>
      <c r="AP84" s="151">
        <f t="shared" si="243"/>
        <v>4.4952599999999991</v>
      </c>
      <c r="AQ84" s="151">
        <f t="shared" si="244"/>
        <v>433.4663339999999</v>
      </c>
      <c r="AR84" s="156">
        <v>2002</v>
      </c>
      <c r="AS84" s="154">
        <v>70.599999999999994</v>
      </c>
      <c r="AT84" s="151">
        <v>64.8</v>
      </c>
      <c r="AU84" s="151">
        <f t="shared" si="181"/>
        <v>45.748799999999996</v>
      </c>
      <c r="AV84" s="155">
        <v>125</v>
      </c>
      <c r="AW84" s="150">
        <f t="shared" si="182"/>
        <v>2.7323121043612075</v>
      </c>
      <c r="AX84" s="151">
        <f t="shared" si="183"/>
        <v>4.9420000000000002</v>
      </c>
      <c r="AY84" s="151">
        <f t="shared" si="245"/>
        <v>450.786</v>
      </c>
      <c r="AZ84" s="151">
        <f t="shared" si="246"/>
        <v>4.566408</v>
      </c>
      <c r="BA84" s="151">
        <f t="shared" si="247"/>
        <v>434.051422</v>
      </c>
      <c r="BB84" s="156">
        <v>2002</v>
      </c>
      <c r="BC84" s="154">
        <v>71</v>
      </c>
      <c r="BD84" s="151">
        <v>65.200000762939453</v>
      </c>
      <c r="BE84" s="151">
        <f t="shared" si="184"/>
        <v>46.29200054168701</v>
      </c>
      <c r="BF84" s="155">
        <v>125</v>
      </c>
      <c r="BG84" s="150">
        <f t="shared" si="185"/>
        <v>2.7002505516570756</v>
      </c>
      <c r="BH84" s="151">
        <f t="shared" si="186"/>
        <v>4.97</v>
      </c>
      <c r="BI84" s="151">
        <f t="shared" si="248"/>
        <v>447.68500000000023</v>
      </c>
      <c r="BJ84" s="151">
        <f t="shared" si="249"/>
        <v>4.5922799999999997</v>
      </c>
      <c r="BK84" s="151">
        <f t="shared" si="250"/>
        <v>431.22922499999993</v>
      </c>
      <c r="BL84" s="156">
        <v>1979.9999594688416</v>
      </c>
      <c r="BM84" s="154">
        <v>59</v>
      </c>
      <c r="BN84" s="148">
        <v>66.7</v>
      </c>
      <c r="BO84" s="151">
        <f t="shared" si="187"/>
        <v>39.353000000000002</v>
      </c>
      <c r="BP84" s="155">
        <v>125</v>
      </c>
      <c r="BQ84" s="150">
        <f t="shared" si="188"/>
        <v>3.1763779127385456</v>
      </c>
      <c r="BR84" s="151">
        <f t="shared" si="189"/>
        <v>4.13</v>
      </c>
      <c r="BS84" s="151">
        <f t="shared" si="251"/>
        <v>432.53000000000003</v>
      </c>
      <c r="BT84" s="151">
        <f t="shared" si="252"/>
        <v>3.8161200000000002</v>
      </c>
      <c r="BU84" s="151">
        <f t="shared" si="253"/>
        <v>416.661</v>
      </c>
      <c r="BV84" s="156">
        <v>1928.5</v>
      </c>
      <c r="BW84" s="154">
        <v>64.599999999999994</v>
      </c>
      <c r="BX84" s="151">
        <v>64.3</v>
      </c>
      <c r="BY84" s="151">
        <f t="shared" si="190"/>
        <v>41.53779999999999</v>
      </c>
      <c r="BZ84" s="155">
        <v>125</v>
      </c>
      <c r="CA84" s="150">
        <f t="shared" si="191"/>
        <v>3.009307185262581</v>
      </c>
      <c r="CB84" s="151">
        <f t="shared" si="192"/>
        <v>4.5219999999999994</v>
      </c>
      <c r="CC84" s="151">
        <f t="shared" si="254"/>
        <v>438.17199999999997</v>
      </c>
      <c r="CD84" s="151">
        <f t="shared" si="255"/>
        <v>4.1783279999999996</v>
      </c>
      <c r="CE84" s="151">
        <f t="shared" si="256"/>
        <v>422.19919000000004</v>
      </c>
      <c r="CF84" s="156">
        <v>1977.5</v>
      </c>
      <c r="CG84" s="154">
        <v>69</v>
      </c>
      <c r="CH84" s="151">
        <f t="shared" si="165"/>
        <v>63.649999999999849</v>
      </c>
      <c r="CI84" s="151">
        <f t="shared" si="193"/>
        <v>43.918499999999895</v>
      </c>
      <c r="CJ84" s="155">
        <v>125</v>
      </c>
      <c r="CK84" s="150">
        <f t="shared" si="194"/>
        <v>2.8461809943417991</v>
      </c>
      <c r="CL84" s="151">
        <f t="shared" si="195"/>
        <v>4.83</v>
      </c>
      <c r="CM84" s="151">
        <f t="shared" si="257"/>
        <v>463.76399999999995</v>
      </c>
      <c r="CN84" s="151">
        <f t="shared" si="258"/>
        <v>4.4629200000000004</v>
      </c>
      <c r="CO84" s="151">
        <f t="shared" si="259"/>
        <v>446.63861200000014</v>
      </c>
      <c r="CP84" s="156">
        <v>2025</v>
      </c>
      <c r="CQ84" s="154">
        <v>55.5</v>
      </c>
      <c r="CR84" s="151">
        <v>67.099999999998303</v>
      </c>
      <c r="CS84" s="151">
        <f t="shared" si="196"/>
        <v>37.240499999999059</v>
      </c>
      <c r="CT84" s="155">
        <v>115</v>
      </c>
      <c r="CU84" s="150">
        <f t="shared" si="197"/>
        <v>3.0880358749211987</v>
      </c>
      <c r="CV84" s="151">
        <f t="shared" si="198"/>
        <v>3.8850000000000002</v>
      </c>
      <c r="CW84" s="151">
        <f t="shared" si="260"/>
        <v>429.01599999999996</v>
      </c>
      <c r="CX84" s="151">
        <f t="shared" si="261"/>
        <v>3.5897400000000004</v>
      </c>
      <c r="CY84" s="151">
        <f t="shared" si="262"/>
        <v>413.28043400000001</v>
      </c>
      <c r="CZ84" s="156">
        <v>1800</v>
      </c>
      <c r="DA84" s="154">
        <v>58.8</v>
      </c>
      <c r="DB84" s="151">
        <v>64.599999999999994</v>
      </c>
      <c r="DC84" s="151">
        <f t="shared" si="199"/>
        <v>37.984799999999993</v>
      </c>
      <c r="DD84" s="138">
        <v>115</v>
      </c>
      <c r="DE84" s="150">
        <f t="shared" si="172"/>
        <v>3.0275268001937623</v>
      </c>
      <c r="DF84" s="151">
        <f t="shared" si="200"/>
        <v>4.1159999999999997</v>
      </c>
      <c r="DG84" s="151">
        <f t="shared" si="263"/>
        <v>436.67400000000004</v>
      </c>
      <c r="DH84" s="151">
        <f t="shared" si="264"/>
        <v>3.8031839999999999</v>
      </c>
      <c r="DI84" s="151">
        <f t="shared" si="265"/>
        <v>420.52160500000008</v>
      </c>
      <c r="DJ84" s="156">
        <v>1723</v>
      </c>
      <c r="DK84" s="154">
        <v>55.5</v>
      </c>
      <c r="DL84" s="141">
        <v>67.099999999998303</v>
      </c>
      <c r="DM84" s="151">
        <f t="shared" si="201"/>
        <v>37.240499999999059</v>
      </c>
      <c r="DN84" s="155">
        <v>115</v>
      </c>
      <c r="DO84" s="150">
        <f t="shared" si="202"/>
        <v>3.0880358749211987</v>
      </c>
      <c r="DP84" s="151">
        <f t="shared" si="203"/>
        <v>3.8850000000000002</v>
      </c>
      <c r="DQ84" s="151">
        <f t="shared" si="266"/>
        <v>429.01599999999996</v>
      </c>
      <c r="DR84" s="151">
        <f t="shared" si="267"/>
        <v>3.5897400000000004</v>
      </c>
      <c r="DS84" s="151">
        <f t="shared" si="268"/>
        <v>413.28043400000001</v>
      </c>
      <c r="DT84" s="156">
        <v>1800</v>
      </c>
      <c r="DU84" s="154">
        <v>73.5</v>
      </c>
      <c r="DV84" s="151">
        <f t="shared" si="296"/>
        <v>66.699999999999989</v>
      </c>
      <c r="DW84" s="151">
        <f t="shared" si="204"/>
        <v>49.024499999999989</v>
      </c>
      <c r="DX84" s="155">
        <v>115</v>
      </c>
      <c r="DY84" s="150">
        <f t="shared" si="205"/>
        <v>2.3457658925639224</v>
      </c>
      <c r="DZ84" s="151">
        <f t="shared" si="206"/>
        <v>5.1449999999999996</v>
      </c>
      <c r="EA84" s="151">
        <f t="shared" si="269"/>
        <v>457.13500000000016</v>
      </c>
      <c r="EB84" s="151">
        <f t="shared" si="270"/>
        <v>4.7539799999999994</v>
      </c>
      <c r="EC84" s="151">
        <f t="shared" si="271"/>
        <v>440.24106000000018</v>
      </c>
      <c r="ED84" s="156"/>
      <c r="EE84" s="154">
        <v>75.099999999999994</v>
      </c>
      <c r="EF84" s="151">
        <v>66.400000000000006</v>
      </c>
      <c r="EG84" s="151">
        <f t="shared" si="207"/>
        <v>49.866399999999999</v>
      </c>
      <c r="EH84" s="155">
        <v>115</v>
      </c>
      <c r="EI84" s="150">
        <f t="shared" si="208"/>
        <v>2.306162065037781</v>
      </c>
      <c r="EJ84" s="151">
        <f t="shared" si="209"/>
        <v>5.2569999999999997</v>
      </c>
      <c r="EK84" s="151">
        <f t="shared" si="272"/>
        <v>465.78350000000006</v>
      </c>
      <c r="EL84" s="151">
        <f t="shared" si="273"/>
        <v>4.8574679999999999</v>
      </c>
      <c r="EM84" s="151">
        <f t="shared" si="274"/>
        <v>448.3459155000001</v>
      </c>
      <c r="EN84" s="156">
        <v>1700</v>
      </c>
      <c r="EO84" s="154">
        <v>76</v>
      </c>
      <c r="EP84" s="141">
        <v>67</v>
      </c>
      <c r="EQ84" s="151">
        <f t="shared" si="210"/>
        <v>50.92</v>
      </c>
      <c r="ER84" s="155">
        <v>115</v>
      </c>
      <c r="ES84" s="150">
        <f t="shared" si="211"/>
        <v>2.2584446190102119</v>
      </c>
      <c r="ET84" s="151">
        <f t="shared" si="212"/>
        <v>5.32</v>
      </c>
      <c r="EU84" s="151">
        <f t="shared" si="275"/>
        <v>464.65299999999996</v>
      </c>
      <c r="EV84" s="151">
        <f t="shared" si="276"/>
        <v>4.9156800000000009</v>
      </c>
      <c r="EW84" s="151">
        <f t="shared" si="277"/>
        <v>447.24761200000006</v>
      </c>
      <c r="EX84" s="156">
        <v>1726</v>
      </c>
      <c r="EY84" s="154"/>
      <c r="EZ84" s="151"/>
      <c r="FA84" s="151">
        <f t="shared" si="213"/>
        <v>0</v>
      </c>
      <c r="FB84" s="155"/>
      <c r="FC84" s="150" t="e">
        <f t="shared" si="214"/>
        <v>#DIV/0!</v>
      </c>
      <c r="FD84" s="151">
        <f t="shared" si="215"/>
        <v>0</v>
      </c>
      <c r="FE84" s="151">
        <f t="shared" si="278"/>
        <v>0</v>
      </c>
      <c r="FF84" s="151">
        <f t="shared" si="279"/>
        <v>0</v>
      </c>
      <c r="FG84" s="151">
        <f t="shared" si="280"/>
        <v>0</v>
      </c>
      <c r="FH84" s="156"/>
      <c r="FI84" s="154"/>
      <c r="FJ84" s="151"/>
      <c r="FK84" s="151">
        <f t="shared" si="216"/>
        <v>0</v>
      </c>
      <c r="FL84" s="155">
        <v>120</v>
      </c>
      <c r="FM84" s="150" t="e">
        <f t="shared" si="217"/>
        <v>#DIV/0!</v>
      </c>
      <c r="FN84" s="151">
        <f t="shared" si="218"/>
        <v>0</v>
      </c>
      <c r="FO84" s="151">
        <f t="shared" si="281"/>
        <v>0</v>
      </c>
      <c r="FP84" s="151">
        <f t="shared" si="282"/>
        <v>0</v>
      </c>
      <c r="FQ84" s="151">
        <f t="shared" si="283"/>
        <v>0</v>
      </c>
      <c r="FR84" s="156"/>
      <c r="FS84" s="154"/>
      <c r="FT84" s="151"/>
      <c r="FU84" s="151">
        <f t="shared" si="219"/>
        <v>0</v>
      </c>
      <c r="FV84" s="155"/>
      <c r="FW84" s="150" t="e">
        <f t="shared" si="220"/>
        <v>#DIV/0!</v>
      </c>
      <c r="FX84" s="151">
        <f t="shared" si="221"/>
        <v>0</v>
      </c>
      <c r="FY84" s="151">
        <f t="shared" si="284"/>
        <v>0</v>
      </c>
      <c r="FZ84" s="151">
        <f t="shared" si="285"/>
        <v>0</v>
      </c>
      <c r="GA84" s="151">
        <f t="shared" si="286"/>
        <v>0</v>
      </c>
      <c r="GB84" s="156"/>
      <c r="GC84" s="154"/>
      <c r="GD84" s="151"/>
      <c r="GE84" s="151">
        <f t="shared" si="222"/>
        <v>0</v>
      </c>
      <c r="GF84" s="155"/>
      <c r="GG84" s="150" t="e">
        <f t="shared" si="223"/>
        <v>#DIV/0!</v>
      </c>
      <c r="GH84" s="151">
        <f t="shared" si="224"/>
        <v>0</v>
      </c>
      <c r="GI84" s="151">
        <f t="shared" si="287"/>
        <v>0</v>
      </c>
      <c r="GJ84" s="151">
        <f t="shared" si="288"/>
        <v>0</v>
      </c>
      <c r="GK84" s="151">
        <f t="shared" si="289"/>
        <v>0</v>
      </c>
      <c r="GL84" s="156"/>
      <c r="GM84" s="154"/>
      <c r="GN84" s="151"/>
      <c r="GO84" s="151">
        <f t="shared" si="225"/>
        <v>0</v>
      </c>
      <c r="GP84" s="155"/>
      <c r="GQ84" s="150" t="e">
        <f t="shared" si="226"/>
        <v>#DIV/0!</v>
      </c>
      <c r="GR84" s="151">
        <f t="shared" si="227"/>
        <v>0</v>
      </c>
      <c r="GS84" s="151">
        <f t="shared" si="290"/>
        <v>0</v>
      </c>
      <c r="GT84" s="151">
        <f t="shared" si="291"/>
        <v>0</v>
      </c>
      <c r="GU84" s="151">
        <f t="shared" si="292"/>
        <v>0</v>
      </c>
      <c r="GV84" s="156"/>
      <c r="GW84" s="154"/>
      <c r="GX84" s="151"/>
      <c r="GY84" s="151">
        <f t="shared" si="228"/>
        <v>0</v>
      </c>
      <c r="GZ84" s="155"/>
      <c r="HA84" s="150" t="e">
        <f t="shared" si="229"/>
        <v>#DIV/0!</v>
      </c>
      <c r="HB84" s="151">
        <f t="shared" si="230"/>
        <v>0</v>
      </c>
      <c r="HC84" s="151">
        <f t="shared" si="293"/>
        <v>0</v>
      </c>
      <c r="HD84" s="151">
        <f t="shared" si="294"/>
        <v>0</v>
      </c>
      <c r="HE84" s="151">
        <f t="shared" si="295"/>
        <v>0</v>
      </c>
      <c r="HF84" s="156"/>
      <c r="HG84" s="154"/>
      <c r="HH84" s="151"/>
      <c r="HI84" s="151"/>
      <c r="HJ84" s="155"/>
      <c r="HK84" s="150"/>
      <c r="HL84" s="151"/>
      <c r="HM84" s="151"/>
      <c r="HN84" s="151"/>
      <c r="HO84" s="151"/>
      <c r="HP84" s="156"/>
      <c r="HQ84" s="154"/>
      <c r="HR84" s="151"/>
      <c r="HS84" s="151"/>
      <c r="HT84" s="155"/>
      <c r="HU84" s="150"/>
      <c r="HV84" s="151"/>
      <c r="HW84" s="151"/>
      <c r="HX84" s="151"/>
      <c r="HY84" s="151"/>
      <c r="HZ84" s="156"/>
      <c r="IA84" s="154"/>
      <c r="IB84" s="151"/>
      <c r="IC84" s="151"/>
      <c r="ID84" s="155"/>
      <c r="IE84" s="150"/>
      <c r="IF84" s="151"/>
      <c r="IG84" s="151"/>
      <c r="IH84" s="151"/>
      <c r="II84" s="151"/>
      <c r="IJ84" s="156"/>
      <c r="IK84" s="154"/>
      <c r="IL84" s="151"/>
      <c r="IM84" s="151"/>
      <c r="IN84" s="155"/>
      <c r="IO84" s="150"/>
      <c r="IP84" s="151"/>
      <c r="IQ84" s="151"/>
      <c r="IR84" s="151"/>
      <c r="IS84" s="151"/>
      <c r="IT84" s="156"/>
      <c r="IU84" s="154"/>
      <c r="IV84" s="151"/>
      <c r="IW84" s="151"/>
      <c r="IX84" s="155"/>
      <c r="IY84" s="150"/>
      <c r="IZ84" s="151"/>
      <c r="JA84" s="151"/>
      <c r="JB84" s="151"/>
      <c r="JC84" s="151"/>
      <c r="JD84" s="156"/>
      <c r="JE84" s="154"/>
      <c r="JF84" s="151"/>
      <c r="JG84" s="151"/>
      <c r="JH84" s="155"/>
      <c r="JI84" s="150"/>
      <c r="JJ84" s="151"/>
      <c r="JK84" s="151"/>
      <c r="JL84" s="151"/>
      <c r="JM84" s="151"/>
      <c r="JN84" s="156"/>
      <c r="JO84" s="154"/>
      <c r="JP84" s="151"/>
      <c r="JQ84" s="151"/>
      <c r="JR84" s="155"/>
      <c r="JS84" s="150"/>
      <c r="JT84" s="151"/>
      <c r="JU84" s="151"/>
      <c r="JV84" s="151"/>
      <c r="JW84" s="151"/>
      <c r="JX84" s="156"/>
      <c r="JY84" s="154"/>
      <c r="JZ84" s="151"/>
      <c r="KA84" s="151"/>
      <c r="KB84" s="155"/>
      <c r="KC84" s="150"/>
      <c r="KD84" s="151"/>
      <c r="KE84" s="151"/>
      <c r="KF84" s="151"/>
      <c r="KG84" s="151"/>
      <c r="KH84" s="156"/>
      <c r="KI84" s="154"/>
      <c r="KJ84" s="151"/>
      <c r="KK84" s="151"/>
      <c r="KL84" s="155"/>
      <c r="KM84" s="150"/>
      <c r="KN84" s="151"/>
      <c r="KO84" s="151"/>
      <c r="KP84" s="151"/>
      <c r="KQ84" s="151"/>
      <c r="KR84" s="156"/>
      <c r="KS84" s="154"/>
      <c r="KT84" s="151"/>
      <c r="KU84" s="151"/>
      <c r="KV84" s="155"/>
      <c r="KW84" s="150"/>
      <c r="KX84" s="151"/>
      <c r="KY84" s="151"/>
      <c r="KZ84" s="151"/>
      <c r="LA84" s="151"/>
      <c r="LB84" s="156"/>
      <c r="LC84" s="154"/>
      <c r="LD84" s="151"/>
      <c r="LE84" s="151"/>
      <c r="LF84" s="155"/>
      <c r="LG84" s="150"/>
      <c r="LH84" s="151"/>
      <c r="LI84" s="151"/>
      <c r="LJ84" s="151"/>
      <c r="LK84" s="151"/>
      <c r="LL84" s="156"/>
      <c r="LM84" s="154"/>
      <c r="LN84" s="151"/>
      <c r="LO84" s="151"/>
      <c r="LP84" s="155"/>
      <c r="LQ84" s="150"/>
      <c r="LR84" s="151"/>
      <c r="LS84" s="151"/>
      <c r="LT84" s="151"/>
      <c r="LU84" s="151"/>
      <c r="LV84" s="156"/>
      <c r="LW84" s="154"/>
      <c r="LX84" s="151"/>
      <c r="LY84" s="151"/>
      <c r="LZ84" s="155"/>
      <c r="MA84" s="150"/>
      <c r="MB84" s="151"/>
      <c r="MC84" s="151"/>
      <c r="MD84" s="151"/>
      <c r="ME84" s="151"/>
      <c r="MF84" s="156"/>
      <c r="MG84" s="154"/>
      <c r="MH84" s="151"/>
      <c r="MI84" s="151"/>
      <c r="MJ84" s="155"/>
      <c r="MK84" s="150"/>
      <c r="ML84" s="151"/>
      <c r="MM84" s="151"/>
      <c r="MN84" s="151"/>
      <c r="MO84" s="151"/>
      <c r="MP84" s="156"/>
      <c r="MQ84" s="154"/>
      <c r="MR84" s="151"/>
      <c r="MS84" s="151"/>
      <c r="MT84" s="155"/>
      <c r="MU84" s="150"/>
      <c r="MV84" s="151"/>
      <c r="MW84" s="151"/>
      <c r="MX84" s="151"/>
      <c r="MY84" s="151"/>
      <c r="MZ84" s="156"/>
      <c r="NA84" s="154"/>
      <c r="NB84" s="151"/>
      <c r="NC84" s="151"/>
      <c r="ND84" s="155"/>
      <c r="NE84" s="150"/>
      <c r="NF84" s="151"/>
      <c r="NG84" s="151"/>
      <c r="NH84" s="151"/>
      <c r="NI84" s="151"/>
      <c r="NJ84" s="156"/>
      <c r="NK84" s="154"/>
      <c r="NL84" s="151"/>
      <c r="NM84" s="151"/>
      <c r="NN84" s="155"/>
      <c r="NO84" s="150"/>
      <c r="NP84" s="151"/>
      <c r="NQ84" s="151"/>
      <c r="NR84" s="151"/>
      <c r="NS84" s="151"/>
      <c r="NT84" s="156"/>
      <c r="NU84" s="154"/>
      <c r="NV84" s="151"/>
      <c r="NW84" s="151"/>
      <c r="NX84" s="155"/>
      <c r="NY84" s="150"/>
      <c r="NZ84" s="151"/>
      <c r="OA84" s="151"/>
      <c r="OB84" s="151"/>
      <c r="OC84" s="151"/>
      <c r="OD84" s="156"/>
      <c r="OE84" s="154"/>
      <c r="OF84" s="151"/>
      <c r="OG84" s="151"/>
      <c r="OH84" s="155"/>
      <c r="OI84" s="150"/>
      <c r="OJ84" s="151"/>
      <c r="OK84" s="151"/>
      <c r="OL84" s="151"/>
      <c r="OM84" s="151"/>
      <c r="ON84" s="156"/>
      <c r="OO84" s="154"/>
      <c r="OP84" s="151"/>
      <c r="OQ84" s="151"/>
      <c r="OR84" s="155"/>
      <c r="OS84" s="150"/>
      <c r="OT84" s="151"/>
      <c r="OU84" s="151"/>
      <c r="OV84" s="151"/>
      <c r="OW84" s="151"/>
      <c r="OX84" s="156"/>
      <c r="OY84" s="154"/>
      <c r="OZ84" s="151"/>
      <c r="PA84" s="151"/>
      <c r="PB84" s="155"/>
      <c r="PC84" s="150"/>
      <c r="PD84" s="151"/>
      <c r="PE84" s="151"/>
      <c r="PF84" s="151"/>
      <c r="PG84" s="151"/>
      <c r="PH84" s="156"/>
      <c r="PI84" s="154"/>
      <c r="PJ84" s="151"/>
      <c r="PK84" s="151"/>
      <c r="PL84" s="155"/>
      <c r="PM84" s="150"/>
      <c r="PN84" s="151"/>
      <c r="PO84" s="151"/>
      <c r="PP84" s="151"/>
      <c r="PQ84" s="151"/>
      <c r="PR84" s="156"/>
      <c r="PS84" s="154"/>
      <c r="PT84" s="151"/>
      <c r="PU84" s="151"/>
      <c r="PV84" s="155"/>
      <c r="PW84" s="150"/>
      <c r="PX84" s="151"/>
      <c r="PY84" s="151"/>
      <c r="PZ84" s="151"/>
      <c r="QA84" s="151"/>
      <c r="QB84" s="156"/>
      <c r="QC84" s="154"/>
      <c r="QD84" s="151"/>
      <c r="QE84" s="151"/>
      <c r="QF84" s="155"/>
      <c r="QG84" s="150"/>
      <c r="QH84" s="151"/>
      <c r="QI84" s="151"/>
      <c r="QJ84" s="151"/>
      <c r="QK84" s="151"/>
      <c r="QL84" s="156"/>
      <c r="QM84" s="154"/>
      <c r="QN84" s="151"/>
      <c r="QO84" s="151"/>
      <c r="QP84" s="155"/>
      <c r="QQ84" s="150"/>
      <c r="QR84" s="151"/>
      <c r="QS84" s="151"/>
      <c r="QT84" s="151"/>
      <c r="QU84" s="151"/>
      <c r="QV84" s="156"/>
      <c r="QW84" s="154"/>
    </row>
    <row r="85" spans="1:465" s="134" customFormat="1" x14ac:dyDescent="0.25">
      <c r="A85" s="146"/>
      <c r="B85" s="144">
        <f t="shared" si="168"/>
        <v>96</v>
      </c>
      <c r="C85" s="144">
        <v>0.1</v>
      </c>
      <c r="D85" s="144">
        <f t="shared" si="169"/>
        <v>7.6999999999999886</v>
      </c>
      <c r="E85" s="153">
        <v>67.200000000000031</v>
      </c>
      <c r="F85" s="148">
        <v>67.399999999999963</v>
      </c>
      <c r="G85" s="148">
        <f t="shared" si="231"/>
        <v>45.292799999999993</v>
      </c>
      <c r="H85" s="157">
        <v>125</v>
      </c>
      <c r="I85" s="152">
        <f t="shared" si="170"/>
        <v>2.7598205454288545</v>
      </c>
      <c r="J85" s="148">
        <f t="shared" si="173"/>
        <v>4.7040000000000015</v>
      </c>
      <c r="K85" s="148">
        <f t="shared" si="232"/>
        <v>456.9249999999999</v>
      </c>
      <c r="L85" s="148">
        <f t="shared" si="233"/>
        <v>4.3417920000000025</v>
      </c>
      <c r="M85" s="148">
        <f t="shared" si="234"/>
        <v>439.54489600000005</v>
      </c>
      <c r="N85" s="158">
        <v>2027</v>
      </c>
      <c r="O85" s="153">
        <v>67.200000000000031</v>
      </c>
      <c r="P85" s="148">
        <v>67.399999999999963</v>
      </c>
      <c r="Q85" s="148">
        <f t="shared" si="235"/>
        <v>45.292799999999993</v>
      </c>
      <c r="R85" s="157">
        <v>125</v>
      </c>
      <c r="S85" s="152">
        <f t="shared" si="171"/>
        <v>2.7598205454288545</v>
      </c>
      <c r="T85" s="148">
        <f t="shared" si="174"/>
        <v>4.7040000000000015</v>
      </c>
      <c r="U85" s="148">
        <f t="shared" si="236"/>
        <v>456.9249999999999</v>
      </c>
      <c r="V85" s="148">
        <f t="shared" si="237"/>
        <v>4.3417920000000025</v>
      </c>
      <c r="W85" s="148">
        <f t="shared" si="238"/>
        <v>439.54489600000005</v>
      </c>
      <c r="X85" s="158">
        <v>2027</v>
      </c>
      <c r="Y85" s="153">
        <v>62.3</v>
      </c>
      <c r="Z85" s="148">
        <v>68.899999999999963</v>
      </c>
      <c r="AA85" s="148">
        <f t="shared" si="175"/>
        <v>42.92469999999998</v>
      </c>
      <c r="AB85" s="157">
        <v>125</v>
      </c>
      <c r="AC85" s="152">
        <f t="shared" si="176"/>
        <v>2.9120762637828581</v>
      </c>
      <c r="AD85" s="148">
        <f t="shared" si="177"/>
        <v>4.3609999999999998</v>
      </c>
      <c r="AE85" s="148">
        <f t="shared" si="239"/>
        <v>448.483</v>
      </c>
      <c r="AF85" s="148">
        <f t="shared" si="240"/>
        <v>4.0252030000000003</v>
      </c>
      <c r="AG85" s="148">
        <f t="shared" si="241"/>
        <v>431.55639100000013</v>
      </c>
      <c r="AH85" s="158">
        <v>2062</v>
      </c>
      <c r="AI85" s="153">
        <v>68.900000000000006</v>
      </c>
      <c r="AJ85" s="148">
        <v>66.400000000000006</v>
      </c>
      <c r="AK85" s="148">
        <f t="shared" si="178"/>
        <v>45.749600000000008</v>
      </c>
      <c r="AL85" s="157">
        <v>125</v>
      </c>
      <c r="AM85" s="152">
        <f t="shared" si="179"/>
        <v>2.7322643258083126</v>
      </c>
      <c r="AN85" s="148">
        <f t="shared" si="180"/>
        <v>4.8230000000000004</v>
      </c>
      <c r="AO85" s="148">
        <f t="shared" si="242"/>
        <v>454.95799999999997</v>
      </c>
      <c r="AP85" s="148">
        <f t="shared" si="243"/>
        <v>4.4516290000000014</v>
      </c>
      <c r="AQ85" s="148">
        <f t="shared" si="244"/>
        <v>437.91796299999993</v>
      </c>
      <c r="AR85" s="158">
        <v>2003</v>
      </c>
      <c r="AS85" s="153">
        <v>70.2</v>
      </c>
      <c r="AT85" s="148">
        <v>64.8</v>
      </c>
      <c r="AU85" s="148">
        <f t="shared" si="181"/>
        <v>45.489600000000003</v>
      </c>
      <c r="AV85" s="157">
        <v>125</v>
      </c>
      <c r="AW85" s="152">
        <f t="shared" si="182"/>
        <v>2.7478808343005872</v>
      </c>
      <c r="AX85" s="148">
        <f t="shared" si="183"/>
        <v>4.9140000000000006</v>
      </c>
      <c r="AY85" s="148">
        <f t="shared" si="245"/>
        <v>455.7</v>
      </c>
      <c r="AZ85" s="148">
        <f t="shared" si="246"/>
        <v>4.5356220000000009</v>
      </c>
      <c r="BA85" s="148">
        <f t="shared" si="247"/>
        <v>438.58704399999999</v>
      </c>
      <c r="BB85" s="158">
        <v>2003</v>
      </c>
      <c r="BC85" s="153">
        <v>71</v>
      </c>
      <c r="BD85" s="148">
        <v>65.200000762939453</v>
      </c>
      <c r="BE85" s="148">
        <f t="shared" si="184"/>
        <v>46.29200054168701</v>
      </c>
      <c r="BF85" s="157">
        <v>125</v>
      </c>
      <c r="BG85" s="152">
        <f t="shared" si="185"/>
        <v>2.7002505516570756</v>
      </c>
      <c r="BH85" s="148">
        <f t="shared" si="186"/>
        <v>4.97</v>
      </c>
      <c r="BI85" s="148">
        <f t="shared" si="248"/>
        <v>452.65500000000026</v>
      </c>
      <c r="BJ85" s="148">
        <f t="shared" si="249"/>
        <v>4.5873100000000004</v>
      </c>
      <c r="BK85" s="148">
        <f t="shared" si="250"/>
        <v>435.81653499999993</v>
      </c>
      <c r="BL85" s="158">
        <v>1979.9999594688416</v>
      </c>
      <c r="BM85" s="153">
        <v>58</v>
      </c>
      <c r="BN85" s="148">
        <v>66.8</v>
      </c>
      <c r="BO85" s="148">
        <f t="shared" si="187"/>
        <v>38.743999999999993</v>
      </c>
      <c r="BP85" s="157">
        <v>125</v>
      </c>
      <c r="BQ85" s="152">
        <f t="shared" si="188"/>
        <v>3.226306008672311</v>
      </c>
      <c r="BR85" s="148">
        <f t="shared" si="189"/>
        <v>4.0599999999999996</v>
      </c>
      <c r="BS85" s="148">
        <f t="shared" si="251"/>
        <v>436.59000000000003</v>
      </c>
      <c r="BT85" s="148">
        <f t="shared" si="252"/>
        <v>3.7473800000000002</v>
      </c>
      <c r="BU85" s="148">
        <f t="shared" si="253"/>
        <v>420.40838000000002</v>
      </c>
      <c r="BV85" s="158">
        <v>1929</v>
      </c>
      <c r="BW85" s="153">
        <v>64.099999999999994</v>
      </c>
      <c r="BX85" s="148">
        <v>64.3</v>
      </c>
      <c r="BY85" s="148">
        <f t="shared" si="190"/>
        <v>41.21629999999999</v>
      </c>
      <c r="BZ85" s="157">
        <v>125</v>
      </c>
      <c r="CA85" s="152">
        <f t="shared" si="191"/>
        <v>3.0327807202490282</v>
      </c>
      <c r="CB85" s="148">
        <f t="shared" si="192"/>
        <v>4.4869999999999992</v>
      </c>
      <c r="CC85" s="148">
        <f t="shared" si="254"/>
        <v>442.65899999999999</v>
      </c>
      <c r="CD85" s="148">
        <f t="shared" si="255"/>
        <v>4.1415009999999999</v>
      </c>
      <c r="CE85" s="148">
        <f t="shared" si="256"/>
        <v>426.34069100000005</v>
      </c>
      <c r="CF85" s="158">
        <v>1978</v>
      </c>
      <c r="CG85" s="153">
        <v>68.099999999999994</v>
      </c>
      <c r="CH85" s="148">
        <f t="shared" si="165"/>
        <v>63.699999999999847</v>
      </c>
      <c r="CI85" s="148">
        <f t="shared" si="193"/>
        <v>43.379699999999893</v>
      </c>
      <c r="CJ85" s="157">
        <v>125</v>
      </c>
      <c r="CK85" s="152">
        <f t="shared" si="194"/>
        <v>2.8815321452200062</v>
      </c>
      <c r="CL85" s="148">
        <f t="shared" si="195"/>
        <v>4.7669999999999995</v>
      </c>
      <c r="CM85" s="148">
        <f t="shared" si="257"/>
        <v>468.53099999999995</v>
      </c>
      <c r="CN85" s="148">
        <f t="shared" si="258"/>
        <v>4.3999410000000001</v>
      </c>
      <c r="CO85" s="148">
        <f t="shared" si="259"/>
        <v>451.03855300000015</v>
      </c>
      <c r="CP85" s="158">
        <v>2025</v>
      </c>
      <c r="CQ85" s="153">
        <v>54.5</v>
      </c>
      <c r="CR85" s="148">
        <v>67.149999999998201</v>
      </c>
      <c r="CS85" s="148">
        <f t="shared" si="196"/>
        <v>36.59674999999902</v>
      </c>
      <c r="CT85" s="157">
        <v>115</v>
      </c>
      <c r="CU85" s="152">
        <f t="shared" si="197"/>
        <v>3.1423555370354768</v>
      </c>
      <c r="CV85" s="148">
        <f t="shared" si="198"/>
        <v>3.8150000000000004</v>
      </c>
      <c r="CW85" s="148">
        <f t="shared" si="260"/>
        <v>432.83099999999996</v>
      </c>
      <c r="CX85" s="148">
        <f t="shared" si="261"/>
        <v>3.5212450000000008</v>
      </c>
      <c r="CY85" s="148">
        <f t="shared" si="262"/>
        <v>416.80167900000004</v>
      </c>
      <c r="CZ85" s="158">
        <v>1800</v>
      </c>
      <c r="DA85" s="153">
        <v>57.8</v>
      </c>
      <c r="DB85" s="151">
        <v>64.599999999999994</v>
      </c>
      <c r="DC85" s="148">
        <f t="shared" si="199"/>
        <v>37.338799999999992</v>
      </c>
      <c r="DD85" s="157">
        <v>115</v>
      </c>
      <c r="DE85" s="152">
        <f t="shared" ref="DE85:DE89" si="297">DD85/DC85</f>
        <v>3.0799061565984989</v>
      </c>
      <c r="DF85" s="148">
        <f t="shared" si="200"/>
        <v>4.0459999999999994</v>
      </c>
      <c r="DG85" s="148">
        <f t="shared" si="263"/>
        <v>440.72</v>
      </c>
      <c r="DH85" s="148">
        <f t="shared" si="264"/>
        <v>3.7344580000000001</v>
      </c>
      <c r="DI85" s="148">
        <f t="shared" si="265"/>
        <v>424.2560630000001</v>
      </c>
      <c r="DJ85" s="158">
        <v>1724</v>
      </c>
      <c r="DK85" s="153">
        <v>54.5</v>
      </c>
      <c r="DL85" s="148">
        <v>67.149999999998201</v>
      </c>
      <c r="DM85" s="148">
        <f t="shared" si="201"/>
        <v>36.59674999999902</v>
      </c>
      <c r="DN85" s="157">
        <v>115</v>
      </c>
      <c r="DO85" s="152">
        <f t="shared" ref="DO85:DO89" si="298">DN85/DM85</f>
        <v>3.1423555370354768</v>
      </c>
      <c r="DP85" s="148">
        <f t="shared" si="203"/>
        <v>3.8150000000000004</v>
      </c>
      <c r="DQ85" s="148">
        <f t="shared" si="266"/>
        <v>432.83099999999996</v>
      </c>
      <c r="DR85" s="148">
        <f t="shared" si="267"/>
        <v>3.5212450000000008</v>
      </c>
      <c r="DS85" s="148">
        <f t="shared" si="268"/>
        <v>416.80167900000004</v>
      </c>
      <c r="DT85" s="158">
        <v>1800</v>
      </c>
      <c r="DU85" s="153">
        <v>73</v>
      </c>
      <c r="DV85" s="148">
        <f t="shared" si="296"/>
        <v>66.749999999999986</v>
      </c>
      <c r="DW85" s="148">
        <f t="shared" si="204"/>
        <v>48.727499999999985</v>
      </c>
      <c r="DX85" s="157">
        <v>115</v>
      </c>
      <c r="DY85" s="152">
        <f t="shared" si="205"/>
        <v>2.360063619106255</v>
      </c>
      <c r="DZ85" s="148">
        <f t="shared" si="206"/>
        <v>5.1099999999999994</v>
      </c>
      <c r="EA85" s="148">
        <f t="shared" si="269"/>
        <v>462.24500000000018</v>
      </c>
      <c r="EB85" s="148">
        <f t="shared" si="270"/>
        <v>4.7165300000000006</v>
      </c>
      <c r="EC85" s="148">
        <f t="shared" si="271"/>
        <v>444.95759000000015</v>
      </c>
      <c r="ED85" s="158"/>
      <c r="EE85" s="153">
        <v>74.599999999999994</v>
      </c>
      <c r="EF85" s="148">
        <v>66.400000000000006</v>
      </c>
      <c r="EG85" s="148">
        <f t="shared" si="207"/>
        <v>49.534400000000005</v>
      </c>
      <c r="EH85" s="157">
        <v>115</v>
      </c>
      <c r="EI85" s="152">
        <f t="shared" si="208"/>
        <v>2.3216189153396427</v>
      </c>
      <c r="EJ85" s="148">
        <f t="shared" si="209"/>
        <v>5.2219999999999995</v>
      </c>
      <c r="EK85" s="148">
        <f t="shared" si="272"/>
        <v>471.00550000000004</v>
      </c>
      <c r="EL85" s="148">
        <f t="shared" si="273"/>
        <v>4.8199060000000005</v>
      </c>
      <c r="EM85" s="148">
        <f t="shared" si="274"/>
        <v>453.16582150000011</v>
      </c>
      <c r="EN85" s="158">
        <v>1710</v>
      </c>
      <c r="EO85" s="153">
        <v>75.599999999999994</v>
      </c>
      <c r="EP85" s="141">
        <v>67.099999999999994</v>
      </c>
      <c r="EQ85" s="148">
        <f t="shared" si="210"/>
        <v>50.727599999999988</v>
      </c>
      <c r="ER85" s="157">
        <v>115</v>
      </c>
      <c r="ES85" s="152">
        <f t="shared" si="211"/>
        <v>2.2670104637317756</v>
      </c>
      <c r="ET85" s="148">
        <f t="shared" si="212"/>
        <v>5.2919999999999989</v>
      </c>
      <c r="EU85" s="148">
        <f t="shared" si="275"/>
        <v>469.94499999999994</v>
      </c>
      <c r="EV85" s="148">
        <f t="shared" si="276"/>
        <v>4.8845159999999996</v>
      </c>
      <c r="EW85" s="148">
        <f t="shared" si="277"/>
        <v>452.13212800000008</v>
      </c>
      <c r="EX85" s="158">
        <v>1726</v>
      </c>
      <c r="EY85" s="153"/>
      <c r="EZ85" s="148"/>
      <c r="FA85" s="148">
        <f t="shared" si="213"/>
        <v>0</v>
      </c>
      <c r="FB85" s="157"/>
      <c r="FC85" s="152" t="e">
        <f t="shared" si="214"/>
        <v>#DIV/0!</v>
      </c>
      <c r="FD85" s="148">
        <f t="shared" si="215"/>
        <v>0</v>
      </c>
      <c r="FE85" s="148">
        <f t="shared" si="278"/>
        <v>0</v>
      </c>
      <c r="FF85" s="148">
        <f t="shared" si="279"/>
        <v>0</v>
      </c>
      <c r="FG85" s="148">
        <f t="shared" si="280"/>
        <v>0</v>
      </c>
      <c r="FH85" s="158"/>
      <c r="FI85" s="153"/>
      <c r="FJ85" s="148"/>
      <c r="FK85" s="148">
        <f t="shared" si="216"/>
        <v>0</v>
      </c>
      <c r="FL85" s="157">
        <v>120</v>
      </c>
      <c r="FM85" s="152" t="e">
        <f t="shared" si="217"/>
        <v>#DIV/0!</v>
      </c>
      <c r="FN85" s="148">
        <f t="shared" si="218"/>
        <v>0</v>
      </c>
      <c r="FO85" s="148">
        <f t="shared" si="281"/>
        <v>0</v>
      </c>
      <c r="FP85" s="148">
        <f t="shared" si="282"/>
        <v>0</v>
      </c>
      <c r="FQ85" s="148">
        <f t="shared" si="283"/>
        <v>0</v>
      </c>
      <c r="FR85" s="158"/>
      <c r="FS85" s="153"/>
      <c r="FT85" s="148"/>
      <c r="FU85" s="148">
        <f t="shared" si="219"/>
        <v>0</v>
      </c>
      <c r="FV85" s="157"/>
      <c r="FW85" s="152" t="e">
        <f t="shared" si="220"/>
        <v>#DIV/0!</v>
      </c>
      <c r="FX85" s="148">
        <f t="shared" si="221"/>
        <v>0</v>
      </c>
      <c r="FY85" s="148">
        <f t="shared" si="284"/>
        <v>0</v>
      </c>
      <c r="FZ85" s="148">
        <f t="shared" si="285"/>
        <v>0</v>
      </c>
      <c r="GA85" s="148">
        <f t="shared" si="286"/>
        <v>0</v>
      </c>
      <c r="GB85" s="158"/>
      <c r="GC85" s="153"/>
      <c r="GD85" s="148"/>
      <c r="GE85" s="148">
        <f t="shared" si="222"/>
        <v>0</v>
      </c>
      <c r="GF85" s="157"/>
      <c r="GG85" s="152" t="e">
        <f t="shared" si="223"/>
        <v>#DIV/0!</v>
      </c>
      <c r="GH85" s="148">
        <f t="shared" si="224"/>
        <v>0</v>
      </c>
      <c r="GI85" s="148">
        <f t="shared" si="287"/>
        <v>0</v>
      </c>
      <c r="GJ85" s="148">
        <f t="shared" si="288"/>
        <v>0</v>
      </c>
      <c r="GK85" s="148">
        <f t="shared" si="289"/>
        <v>0</v>
      </c>
      <c r="GL85" s="158"/>
      <c r="GM85" s="153"/>
      <c r="GN85" s="148"/>
      <c r="GO85" s="148">
        <f t="shared" si="225"/>
        <v>0</v>
      </c>
      <c r="GP85" s="157"/>
      <c r="GQ85" s="152" t="e">
        <f t="shared" si="226"/>
        <v>#DIV/0!</v>
      </c>
      <c r="GR85" s="148">
        <f t="shared" si="227"/>
        <v>0</v>
      </c>
      <c r="GS85" s="148">
        <f t="shared" si="290"/>
        <v>0</v>
      </c>
      <c r="GT85" s="148">
        <f t="shared" si="291"/>
        <v>0</v>
      </c>
      <c r="GU85" s="148">
        <f t="shared" si="292"/>
        <v>0</v>
      </c>
      <c r="GV85" s="158"/>
      <c r="GW85" s="153"/>
      <c r="GX85" s="148"/>
      <c r="GY85" s="148">
        <f t="shared" si="228"/>
        <v>0</v>
      </c>
      <c r="GZ85" s="157"/>
      <c r="HA85" s="152" t="e">
        <f t="shared" si="229"/>
        <v>#DIV/0!</v>
      </c>
      <c r="HB85" s="148">
        <f t="shared" si="230"/>
        <v>0</v>
      </c>
      <c r="HC85" s="148">
        <f t="shared" si="293"/>
        <v>0</v>
      </c>
      <c r="HD85" s="148">
        <f t="shared" si="294"/>
        <v>0</v>
      </c>
      <c r="HE85" s="148">
        <f t="shared" si="295"/>
        <v>0</v>
      </c>
      <c r="HF85" s="158"/>
      <c r="HG85" s="153"/>
      <c r="HH85" s="148"/>
      <c r="HI85" s="148"/>
      <c r="HJ85" s="157"/>
      <c r="HK85" s="152"/>
      <c r="HL85" s="148"/>
      <c r="HM85" s="148"/>
      <c r="HN85" s="148"/>
      <c r="HO85" s="148"/>
      <c r="HP85" s="158"/>
      <c r="HQ85" s="153"/>
      <c r="HR85" s="148"/>
      <c r="HS85" s="148"/>
      <c r="HT85" s="157"/>
      <c r="HU85" s="152"/>
      <c r="HV85" s="148"/>
      <c r="HW85" s="148"/>
      <c r="HX85" s="148"/>
      <c r="HY85" s="148"/>
      <c r="HZ85" s="158"/>
      <c r="IA85" s="153"/>
      <c r="IB85" s="148"/>
      <c r="IC85" s="148"/>
      <c r="ID85" s="157"/>
      <c r="IE85" s="152"/>
      <c r="IF85" s="148"/>
      <c r="IG85" s="148"/>
      <c r="IH85" s="148"/>
      <c r="II85" s="148"/>
      <c r="IJ85" s="158"/>
      <c r="IK85" s="153"/>
      <c r="IL85" s="148"/>
      <c r="IM85" s="148"/>
      <c r="IN85" s="157"/>
      <c r="IO85" s="152"/>
      <c r="IP85" s="148"/>
      <c r="IQ85" s="148"/>
      <c r="IR85" s="148"/>
      <c r="IS85" s="148"/>
      <c r="IT85" s="158"/>
      <c r="IU85" s="153"/>
      <c r="IV85" s="148"/>
      <c r="IW85" s="148"/>
      <c r="IX85" s="157"/>
      <c r="IY85" s="152"/>
      <c r="IZ85" s="148"/>
      <c r="JA85" s="148"/>
      <c r="JB85" s="148"/>
      <c r="JC85" s="148"/>
      <c r="JD85" s="158"/>
      <c r="JE85" s="153"/>
      <c r="JF85" s="148"/>
      <c r="JG85" s="148"/>
      <c r="JH85" s="157"/>
      <c r="JI85" s="152"/>
      <c r="JJ85" s="148"/>
      <c r="JK85" s="148"/>
      <c r="JL85" s="148"/>
      <c r="JM85" s="148"/>
      <c r="JN85" s="158"/>
      <c r="JO85" s="153"/>
      <c r="JP85" s="148"/>
      <c r="JQ85" s="148"/>
      <c r="JR85" s="157"/>
      <c r="JS85" s="152"/>
      <c r="JT85" s="148"/>
      <c r="JU85" s="148"/>
      <c r="JV85" s="148"/>
      <c r="JW85" s="148"/>
      <c r="JX85" s="158"/>
      <c r="JY85" s="153"/>
      <c r="JZ85" s="148"/>
      <c r="KA85" s="148"/>
      <c r="KB85" s="157"/>
      <c r="KC85" s="152"/>
      <c r="KD85" s="148"/>
      <c r="KE85" s="148"/>
      <c r="KF85" s="148"/>
      <c r="KG85" s="148"/>
      <c r="KH85" s="158"/>
      <c r="KI85" s="153"/>
      <c r="KJ85" s="148"/>
      <c r="KK85" s="148"/>
      <c r="KL85" s="157"/>
      <c r="KM85" s="152"/>
      <c r="KN85" s="148"/>
      <c r="KO85" s="148"/>
      <c r="KP85" s="148"/>
      <c r="KQ85" s="148"/>
      <c r="KR85" s="158"/>
      <c r="KS85" s="153"/>
      <c r="KT85" s="148"/>
      <c r="KU85" s="148"/>
      <c r="KV85" s="157"/>
      <c r="KW85" s="152"/>
      <c r="KX85" s="148"/>
      <c r="KY85" s="148"/>
      <c r="KZ85" s="148"/>
      <c r="LA85" s="148"/>
      <c r="LB85" s="158"/>
      <c r="LC85" s="153"/>
      <c r="LD85" s="148"/>
      <c r="LE85" s="148"/>
      <c r="LF85" s="157"/>
      <c r="LG85" s="152"/>
      <c r="LH85" s="148"/>
      <c r="LI85" s="148"/>
      <c r="LJ85" s="148"/>
      <c r="LK85" s="148"/>
      <c r="LL85" s="158"/>
      <c r="LM85" s="153"/>
      <c r="LN85" s="148"/>
      <c r="LO85" s="148"/>
      <c r="LP85" s="157"/>
      <c r="LQ85" s="152"/>
      <c r="LR85" s="148"/>
      <c r="LS85" s="148"/>
      <c r="LT85" s="148"/>
      <c r="LU85" s="148"/>
      <c r="LV85" s="158"/>
      <c r="LW85" s="153"/>
      <c r="LX85" s="148"/>
      <c r="LY85" s="148"/>
      <c r="LZ85" s="157"/>
      <c r="MA85" s="152"/>
      <c r="MB85" s="148"/>
      <c r="MC85" s="148"/>
      <c r="MD85" s="148"/>
      <c r="ME85" s="148"/>
      <c r="MF85" s="158"/>
      <c r="MG85" s="153"/>
      <c r="MH85" s="148"/>
      <c r="MI85" s="148"/>
      <c r="MJ85" s="157"/>
      <c r="MK85" s="152"/>
      <c r="ML85" s="148"/>
      <c r="MM85" s="148"/>
      <c r="MN85" s="148"/>
      <c r="MO85" s="148"/>
      <c r="MP85" s="158"/>
      <c r="MQ85" s="153"/>
      <c r="MR85" s="148"/>
      <c r="MS85" s="148"/>
      <c r="MT85" s="157"/>
      <c r="MU85" s="152"/>
      <c r="MV85" s="148"/>
      <c r="MW85" s="148"/>
      <c r="MX85" s="148"/>
      <c r="MY85" s="148"/>
      <c r="MZ85" s="158"/>
      <c r="NA85" s="153"/>
      <c r="NB85" s="148"/>
      <c r="NC85" s="148"/>
      <c r="ND85" s="157"/>
      <c r="NE85" s="152"/>
      <c r="NF85" s="148"/>
      <c r="NG85" s="148"/>
      <c r="NH85" s="148"/>
      <c r="NI85" s="148"/>
      <c r="NJ85" s="158"/>
      <c r="NK85" s="153"/>
      <c r="NL85" s="148"/>
      <c r="NM85" s="148"/>
      <c r="NN85" s="157"/>
      <c r="NO85" s="152"/>
      <c r="NP85" s="148"/>
      <c r="NQ85" s="148"/>
      <c r="NR85" s="148"/>
      <c r="NS85" s="148"/>
      <c r="NT85" s="158"/>
      <c r="NU85" s="153"/>
      <c r="NV85" s="148"/>
      <c r="NW85" s="148"/>
      <c r="NX85" s="157"/>
      <c r="NY85" s="152"/>
      <c r="NZ85" s="148"/>
      <c r="OA85" s="148"/>
      <c r="OB85" s="148"/>
      <c r="OC85" s="148"/>
      <c r="OD85" s="158"/>
      <c r="OE85" s="153"/>
      <c r="OF85" s="148"/>
      <c r="OG85" s="148"/>
      <c r="OH85" s="157"/>
      <c r="OI85" s="152"/>
      <c r="OJ85" s="148"/>
      <c r="OK85" s="148"/>
      <c r="OL85" s="148"/>
      <c r="OM85" s="148"/>
      <c r="ON85" s="158"/>
      <c r="OO85" s="153"/>
      <c r="OP85" s="148"/>
      <c r="OQ85" s="148"/>
      <c r="OR85" s="157"/>
      <c r="OS85" s="152"/>
      <c r="OT85" s="148"/>
      <c r="OU85" s="148"/>
      <c r="OV85" s="148"/>
      <c r="OW85" s="148"/>
      <c r="OX85" s="158"/>
      <c r="OY85" s="153"/>
      <c r="OZ85" s="148"/>
      <c r="PA85" s="148"/>
      <c r="PB85" s="157"/>
      <c r="PC85" s="152"/>
      <c r="PD85" s="148"/>
      <c r="PE85" s="148"/>
      <c r="PF85" s="148"/>
      <c r="PG85" s="148"/>
      <c r="PH85" s="158"/>
      <c r="PI85" s="153"/>
      <c r="PJ85" s="148"/>
      <c r="PK85" s="148"/>
      <c r="PL85" s="157"/>
      <c r="PM85" s="152"/>
      <c r="PN85" s="148"/>
      <c r="PO85" s="148"/>
      <c r="PP85" s="148"/>
      <c r="PQ85" s="148"/>
      <c r="PR85" s="158"/>
      <c r="PS85" s="153"/>
      <c r="PT85" s="148"/>
      <c r="PU85" s="148"/>
      <c r="PV85" s="157"/>
      <c r="PW85" s="152"/>
      <c r="PX85" s="148"/>
      <c r="PY85" s="148"/>
      <c r="PZ85" s="148"/>
      <c r="QA85" s="148"/>
      <c r="QB85" s="158"/>
      <c r="QC85" s="153"/>
      <c r="QD85" s="148"/>
      <c r="QE85" s="148"/>
      <c r="QF85" s="157"/>
      <c r="QG85" s="152"/>
      <c r="QH85" s="148"/>
      <c r="QI85" s="148"/>
      <c r="QJ85" s="148"/>
      <c r="QK85" s="148"/>
      <c r="QL85" s="158"/>
      <c r="QM85" s="153"/>
      <c r="QN85" s="148"/>
      <c r="QO85" s="148"/>
      <c r="QP85" s="157"/>
      <c r="QQ85" s="152"/>
      <c r="QR85" s="148"/>
      <c r="QS85" s="148"/>
      <c r="QT85" s="148"/>
      <c r="QU85" s="148"/>
      <c r="QV85" s="158"/>
      <c r="QW85" s="153"/>
    </row>
    <row r="86" spans="1:465" s="138" customFormat="1" ht="12.75" customHeight="1" x14ac:dyDescent="0.25">
      <c r="A86" s="141"/>
      <c r="B86" s="139">
        <f t="shared" si="168"/>
        <v>97</v>
      </c>
      <c r="C86" s="139">
        <v>0.1</v>
      </c>
      <c r="D86" s="139">
        <f t="shared" si="169"/>
        <v>7.7999999999999883</v>
      </c>
      <c r="E86" s="154">
        <v>66.400000000000034</v>
      </c>
      <c r="F86" s="151">
        <v>67.399999999999963</v>
      </c>
      <c r="G86" s="151">
        <f t="shared" si="231"/>
        <v>44.753599999999999</v>
      </c>
      <c r="H86" s="155">
        <v>125</v>
      </c>
      <c r="I86" s="150">
        <f t="shared" si="170"/>
        <v>2.7930713953737802</v>
      </c>
      <c r="J86" s="151">
        <f t="shared" si="173"/>
        <v>4.6480000000000024</v>
      </c>
      <c r="K86" s="151">
        <f t="shared" si="232"/>
        <v>461.57299999999992</v>
      </c>
      <c r="L86" s="151">
        <f t="shared" si="233"/>
        <v>4.2854560000000026</v>
      </c>
      <c r="M86" s="151">
        <f t="shared" si="234"/>
        <v>443.83035200000006</v>
      </c>
      <c r="N86" s="156">
        <v>2029</v>
      </c>
      <c r="O86" s="154">
        <v>66.400000000000034</v>
      </c>
      <c r="P86" s="151">
        <v>67.399999999999963</v>
      </c>
      <c r="Q86" s="151">
        <f t="shared" si="235"/>
        <v>44.753599999999999</v>
      </c>
      <c r="R86" s="155">
        <v>125</v>
      </c>
      <c r="S86" s="150">
        <f t="shared" si="171"/>
        <v>2.7930713953737802</v>
      </c>
      <c r="T86" s="151">
        <f t="shared" si="174"/>
        <v>4.6480000000000024</v>
      </c>
      <c r="U86" s="151">
        <f t="shared" si="236"/>
        <v>461.57299999999992</v>
      </c>
      <c r="V86" s="151">
        <f t="shared" si="237"/>
        <v>4.2854560000000026</v>
      </c>
      <c r="W86" s="151">
        <f t="shared" si="238"/>
        <v>443.83035200000006</v>
      </c>
      <c r="X86" s="156">
        <v>2029</v>
      </c>
      <c r="Y86" s="154">
        <v>61.3</v>
      </c>
      <c r="Z86" s="151">
        <v>68.899999999999963</v>
      </c>
      <c r="AA86" s="151">
        <f t="shared" si="175"/>
        <v>42.23569999999998</v>
      </c>
      <c r="AB86" s="155">
        <v>125</v>
      </c>
      <c r="AC86" s="150">
        <f t="shared" si="176"/>
        <v>2.9595815861936718</v>
      </c>
      <c r="AD86" s="151">
        <f t="shared" si="177"/>
        <v>4.2910000000000004</v>
      </c>
      <c r="AE86" s="151">
        <f t="shared" si="239"/>
        <v>452.774</v>
      </c>
      <c r="AF86" s="151">
        <f t="shared" si="240"/>
        <v>3.9563020000000009</v>
      </c>
      <c r="AG86" s="151">
        <f t="shared" si="241"/>
        <v>435.51269300000013</v>
      </c>
      <c r="AH86" s="156">
        <v>2063</v>
      </c>
      <c r="AI86" s="154">
        <v>68.400000000000006</v>
      </c>
      <c r="AJ86" s="151">
        <v>66.5</v>
      </c>
      <c r="AK86" s="151">
        <f t="shared" si="178"/>
        <v>45.486000000000004</v>
      </c>
      <c r="AL86" s="159">
        <v>125</v>
      </c>
      <c r="AM86" s="150">
        <f t="shared" si="179"/>
        <v>2.7480983159653518</v>
      </c>
      <c r="AN86" s="151">
        <f t="shared" si="180"/>
        <v>4.7880000000000003</v>
      </c>
      <c r="AO86" s="151">
        <f t="shared" si="242"/>
        <v>459.74599999999998</v>
      </c>
      <c r="AP86" s="151">
        <f t="shared" si="243"/>
        <v>4.4145360000000009</v>
      </c>
      <c r="AQ86" s="151">
        <f t="shared" si="244"/>
        <v>442.33249899999993</v>
      </c>
      <c r="AR86" s="156">
        <v>2003</v>
      </c>
      <c r="AS86" s="154">
        <v>69.7</v>
      </c>
      <c r="AT86" s="151">
        <v>64.8</v>
      </c>
      <c r="AU86" s="151">
        <f t="shared" si="181"/>
        <v>45.165600000000005</v>
      </c>
      <c r="AV86" s="155">
        <v>125</v>
      </c>
      <c r="AW86" s="150">
        <f t="shared" si="182"/>
        <v>2.767593035407478</v>
      </c>
      <c r="AX86" s="151">
        <f t="shared" si="183"/>
        <v>4.8790000000000004</v>
      </c>
      <c r="AY86" s="151">
        <f t="shared" si="245"/>
        <v>460.57900000000001</v>
      </c>
      <c r="AZ86" s="151">
        <f t="shared" si="246"/>
        <v>4.498438000000001</v>
      </c>
      <c r="BA86" s="151">
        <f t="shared" si="247"/>
        <v>443.08548200000001</v>
      </c>
      <c r="BB86" s="156">
        <v>2003</v>
      </c>
      <c r="BC86" s="154">
        <v>71</v>
      </c>
      <c r="BD86" s="151">
        <v>65.299999237060547</v>
      </c>
      <c r="BE86" s="151">
        <f t="shared" si="184"/>
        <v>46.362999458312984</v>
      </c>
      <c r="BF86" s="155">
        <v>125</v>
      </c>
      <c r="BG86" s="150">
        <f t="shared" si="185"/>
        <v>2.6961154683788959</v>
      </c>
      <c r="BH86" s="151">
        <f t="shared" si="186"/>
        <v>4.97</v>
      </c>
      <c r="BI86" s="151">
        <f t="shared" si="248"/>
        <v>457.62500000000028</v>
      </c>
      <c r="BJ86" s="151">
        <f t="shared" si="249"/>
        <v>4.5823400000000003</v>
      </c>
      <c r="BK86" s="151">
        <f t="shared" si="250"/>
        <v>440.39887499999992</v>
      </c>
      <c r="BL86" s="156">
        <v>1979.9999594688416</v>
      </c>
      <c r="BM86" s="154">
        <v>57</v>
      </c>
      <c r="BN86" s="148">
        <v>66.8</v>
      </c>
      <c r="BO86" s="151">
        <f t="shared" si="187"/>
        <v>38.075999999999993</v>
      </c>
      <c r="BP86" s="155">
        <v>125</v>
      </c>
      <c r="BQ86" s="150">
        <f t="shared" si="188"/>
        <v>3.2829078684735795</v>
      </c>
      <c r="BR86" s="151">
        <f t="shared" si="189"/>
        <v>3.9899999999999998</v>
      </c>
      <c r="BS86" s="151">
        <f t="shared" si="251"/>
        <v>440.58000000000004</v>
      </c>
      <c r="BT86" s="151">
        <f t="shared" si="252"/>
        <v>3.6787800000000006</v>
      </c>
      <c r="BU86" s="151">
        <f t="shared" si="253"/>
        <v>424.08716000000004</v>
      </c>
      <c r="BV86" s="156">
        <v>1929.5</v>
      </c>
      <c r="BW86" s="154">
        <v>63.6</v>
      </c>
      <c r="BX86" s="151">
        <v>64.3</v>
      </c>
      <c r="BY86" s="151">
        <f t="shared" si="190"/>
        <v>40.894799999999996</v>
      </c>
      <c r="BZ86" s="155">
        <v>125</v>
      </c>
      <c r="CA86" s="150">
        <f t="shared" si="191"/>
        <v>3.0566233359742561</v>
      </c>
      <c r="CB86" s="151">
        <f t="shared" si="192"/>
        <v>4.452</v>
      </c>
      <c r="CC86" s="151">
        <f t="shared" si="254"/>
        <v>447.11099999999999</v>
      </c>
      <c r="CD86" s="151">
        <f t="shared" si="255"/>
        <v>4.1047440000000011</v>
      </c>
      <c r="CE86" s="151">
        <f t="shared" si="256"/>
        <v>430.44543500000003</v>
      </c>
      <c r="CF86" s="156">
        <v>1978.5</v>
      </c>
      <c r="CG86" s="154">
        <v>67.2</v>
      </c>
      <c r="CH86" s="151">
        <f t="shared" si="165"/>
        <v>63.749999999999844</v>
      </c>
      <c r="CI86" s="151">
        <f t="shared" si="193"/>
        <v>42.839999999999897</v>
      </c>
      <c r="CJ86" s="155">
        <v>125</v>
      </c>
      <c r="CK86" s="150">
        <f t="shared" si="194"/>
        <v>2.9178338001867483</v>
      </c>
      <c r="CL86" s="151">
        <f t="shared" si="195"/>
        <v>4.7040000000000006</v>
      </c>
      <c r="CM86" s="151">
        <f t="shared" si="257"/>
        <v>473.23499999999996</v>
      </c>
      <c r="CN86" s="151">
        <f t="shared" si="258"/>
        <v>4.3370880000000014</v>
      </c>
      <c r="CO86" s="151">
        <f t="shared" si="259"/>
        <v>455.37564100000014</v>
      </c>
      <c r="CP86" s="156">
        <v>2025</v>
      </c>
      <c r="CQ86" s="154">
        <v>53.5</v>
      </c>
      <c r="CR86" s="151">
        <v>67.199999999998198</v>
      </c>
      <c r="CS86" s="151">
        <f t="shared" si="196"/>
        <v>35.951999999999039</v>
      </c>
      <c r="CT86" s="155">
        <v>115</v>
      </c>
      <c r="CU86" s="150">
        <f t="shared" si="197"/>
        <v>3.1987093902982608</v>
      </c>
      <c r="CV86" s="151">
        <f t="shared" si="198"/>
        <v>3.7450000000000001</v>
      </c>
      <c r="CW86" s="151">
        <f t="shared" si="260"/>
        <v>436.57599999999996</v>
      </c>
      <c r="CX86" s="151">
        <f t="shared" si="261"/>
        <v>3.4528900000000005</v>
      </c>
      <c r="CY86" s="151">
        <f t="shared" si="262"/>
        <v>420.25456900000006</v>
      </c>
      <c r="CZ86" s="156">
        <v>1801</v>
      </c>
      <c r="DA86" s="154">
        <v>56.8</v>
      </c>
      <c r="DB86" s="151">
        <v>64.599999999999994</v>
      </c>
      <c r="DC86" s="151">
        <f t="shared" si="199"/>
        <v>36.692799999999991</v>
      </c>
      <c r="DD86" s="155">
        <v>115</v>
      </c>
      <c r="DE86" s="150">
        <f t="shared" si="297"/>
        <v>3.1341298565386131</v>
      </c>
      <c r="DF86" s="151">
        <f t="shared" si="200"/>
        <v>3.9759999999999995</v>
      </c>
      <c r="DG86" s="151">
        <f t="shared" si="263"/>
        <v>444.69600000000003</v>
      </c>
      <c r="DH86" s="151">
        <f t="shared" si="264"/>
        <v>3.6658720000000002</v>
      </c>
      <c r="DI86" s="151">
        <f t="shared" si="265"/>
        <v>427.92193500000008</v>
      </c>
      <c r="DJ86" s="156">
        <v>1724</v>
      </c>
      <c r="DK86" s="154">
        <v>53.5</v>
      </c>
      <c r="DL86" s="141">
        <v>67.199999999998198</v>
      </c>
      <c r="DM86" s="151">
        <f t="shared" si="201"/>
        <v>35.951999999999039</v>
      </c>
      <c r="DN86" s="155">
        <v>115</v>
      </c>
      <c r="DO86" s="150">
        <f t="shared" si="298"/>
        <v>3.1987093902982608</v>
      </c>
      <c r="DP86" s="151">
        <f t="shared" si="203"/>
        <v>3.7450000000000001</v>
      </c>
      <c r="DQ86" s="151">
        <f t="shared" si="266"/>
        <v>436.57599999999996</v>
      </c>
      <c r="DR86" s="151">
        <f t="shared" si="267"/>
        <v>3.4528900000000005</v>
      </c>
      <c r="DS86" s="151">
        <f t="shared" si="268"/>
        <v>420.25456900000006</v>
      </c>
      <c r="DT86" s="156">
        <v>1801</v>
      </c>
      <c r="DU86" s="154">
        <v>72.5</v>
      </c>
      <c r="DV86" s="151">
        <f t="shared" si="296"/>
        <v>66.799999999999983</v>
      </c>
      <c r="DW86" s="151">
        <f t="shared" si="204"/>
        <v>48.429999999999986</v>
      </c>
      <c r="DX86" s="155">
        <v>115</v>
      </c>
      <c r="DY86" s="150">
        <f t="shared" si="205"/>
        <v>2.3745612223828214</v>
      </c>
      <c r="DZ86" s="151">
        <f t="shared" si="206"/>
        <v>5.0750000000000002</v>
      </c>
      <c r="EA86" s="151">
        <f t="shared" si="269"/>
        <v>467.32000000000016</v>
      </c>
      <c r="EB86" s="151">
        <f t="shared" si="270"/>
        <v>4.6791500000000008</v>
      </c>
      <c r="EC86" s="151">
        <f t="shared" si="271"/>
        <v>449.63674000000015</v>
      </c>
      <c r="ED86" s="156"/>
      <c r="EE86" s="154">
        <v>74.25</v>
      </c>
      <c r="EF86" s="151">
        <v>66.400000000000006</v>
      </c>
      <c r="EG86" s="151">
        <f t="shared" si="207"/>
        <v>49.302000000000007</v>
      </c>
      <c r="EH86" s="155">
        <v>115</v>
      </c>
      <c r="EI86" s="150">
        <f t="shared" si="208"/>
        <v>2.3325625735264288</v>
      </c>
      <c r="EJ86" s="151">
        <f t="shared" si="209"/>
        <v>5.1975000000000007</v>
      </c>
      <c r="EK86" s="151">
        <f t="shared" si="272"/>
        <v>476.20300000000003</v>
      </c>
      <c r="EL86" s="151">
        <f t="shared" si="273"/>
        <v>4.7920950000000015</v>
      </c>
      <c r="EM86" s="151">
        <f t="shared" si="274"/>
        <v>457.95791650000012</v>
      </c>
      <c r="EN86" s="156">
        <v>1710</v>
      </c>
      <c r="EO86" s="154">
        <v>75.2</v>
      </c>
      <c r="EP86" s="141">
        <v>67.2</v>
      </c>
      <c r="EQ86" s="151">
        <f t="shared" si="210"/>
        <v>50.534400000000005</v>
      </c>
      <c r="ER86" s="155">
        <v>115</v>
      </c>
      <c r="ES86" s="150">
        <f t="shared" si="211"/>
        <v>2.2756775582573452</v>
      </c>
      <c r="ET86" s="151">
        <f t="shared" si="212"/>
        <v>5.2640000000000002</v>
      </c>
      <c r="EU86" s="151">
        <f t="shared" si="275"/>
        <v>475.20899999999995</v>
      </c>
      <c r="EV86" s="151">
        <f t="shared" si="276"/>
        <v>4.8534080000000008</v>
      </c>
      <c r="EW86" s="151">
        <f t="shared" si="277"/>
        <v>456.98553600000008</v>
      </c>
      <c r="EX86" s="156">
        <v>1727</v>
      </c>
      <c r="EY86" s="154"/>
      <c r="EZ86" s="151"/>
      <c r="FA86" s="151">
        <f t="shared" si="213"/>
        <v>0</v>
      </c>
      <c r="FB86" s="155"/>
      <c r="FC86" s="150" t="e">
        <f t="shared" si="214"/>
        <v>#DIV/0!</v>
      </c>
      <c r="FD86" s="151">
        <f t="shared" si="215"/>
        <v>0</v>
      </c>
      <c r="FE86" s="151">
        <f t="shared" si="278"/>
        <v>0</v>
      </c>
      <c r="FF86" s="151">
        <f t="shared" si="279"/>
        <v>0</v>
      </c>
      <c r="FG86" s="151">
        <f t="shared" si="280"/>
        <v>0</v>
      </c>
      <c r="FH86" s="156"/>
      <c r="FI86" s="154"/>
      <c r="FJ86" s="151"/>
      <c r="FK86" s="151">
        <f t="shared" si="216"/>
        <v>0</v>
      </c>
      <c r="FL86" s="155">
        <v>120</v>
      </c>
      <c r="FM86" s="150" t="e">
        <f t="shared" si="217"/>
        <v>#DIV/0!</v>
      </c>
      <c r="FN86" s="151">
        <f t="shared" si="218"/>
        <v>0</v>
      </c>
      <c r="FO86" s="151">
        <f t="shared" si="281"/>
        <v>0</v>
      </c>
      <c r="FP86" s="151">
        <f t="shared" si="282"/>
        <v>0</v>
      </c>
      <c r="FQ86" s="151">
        <f t="shared" si="283"/>
        <v>0</v>
      </c>
      <c r="FR86" s="156"/>
      <c r="FS86" s="154"/>
      <c r="FT86" s="151"/>
      <c r="FU86" s="151">
        <f t="shared" si="219"/>
        <v>0</v>
      </c>
      <c r="FV86" s="155"/>
      <c r="FW86" s="150" t="e">
        <f t="shared" si="220"/>
        <v>#DIV/0!</v>
      </c>
      <c r="FX86" s="151">
        <f t="shared" si="221"/>
        <v>0</v>
      </c>
      <c r="FY86" s="151">
        <f t="shared" si="284"/>
        <v>0</v>
      </c>
      <c r="FZ86" s="151">
        <f t="shared" si="285"/>
        <v>0</v>
      </c>
      <c r="GA86" s="151">
        <f t="shared" si="286"/>
        <v>0</v>
      </c>
      <c r="GB86" s="156"/>
      <c r="GC86" s="154"/>
      <c r="GD86" s="151"/>
      <c r="GE86" s="151">
        <f t="shared" si="222"/>
        <v>0</v>
      </c>
      <c r="GF86" s="155"/>
      <c r="GG86" s="150" t="e">
        <f t="shared" si="223"/>
        <v>#DIV/0!</v>
      </c>
      <c r="GH86" s="151">
        <f t="shared" si="224"/>
        <v>0</v>
      </c>
      <c r="GI86" s="151">
        <f t="shared" si="287"/>
        <v>0</v>
      </c>
      <c r="GJ86" s="151">
        <f t="shared" si="288"/>
        <v>0</v>
      </c>
      <c r="GK86" s="151">
        <f t="shared" si="289"/>
        <v>0</v>
      </c>
      <c r="GL86" s="156"/>
      <c r="GM86" s="154"/>
      <c r="GN86" s="151"/>
      <c r="GO86" s="151">
        <f t="shared" si="225"/>
        <v>0</v>
      </c>
      <c r="GP86" s="155"/>
      <c r="GQ86" s="150" t="e">
        <f t="shared" si="226"/>
        <v>#DIV/0!</v>
      </c>
      <c r="GR86" s="151">
        <f t="shared" si="227"/>
        <v>0</v>
      </c>
      <c r="GS86" s="151">
        <f t="shared" si="290"/>
        <v>0</v>
      </c>
      <c r="GT86" s="151">
        <f t="shared" si="291"/>
        <v>0</v>
      </c>
      <c r="GU86" s="151">
        <f t="shared" si="292"/>
        <v>0</v>
      </c>
      <c r="GV86" s="156"/>
      <c r="GW86" s="154"/>
      <c r="GX86" s="151"/>
      <c r="GY86" s="151">
        <f t="shared" si="228"/>
        <v>0</v>
      </c>
      <c r="GZ86" s="155"/>
      <c r="HA86" s="150" t="e">
        <f t="shared" si="229"/>
        <v>#DIV/0!</v>
      </c>
      <c r="HB86" s="151">
        <f t="shared" si="230"/>
        <v>0</v>
      </c>
      <c r="HC86" s="151">
        <f t="shared" si="293"/>
        <v>0</v>
      </c>
      <c r="HD86" s="151">
        <f t="shared" si="294"/>
        <v>0</v>
      </c>
      <c r="HE86" s="151">
        <f t="shared" si="295"/>
        <v>0</v>
      </c>
      <c r="HF86" s="156"/>
      <c r="HG86" s="154"/>
      <c r="HH86" s="151"/>
      <c r="HI86" s="151"/>
      <c r="HJ86" s="155"/>
      <c r="HK86" s="150"/>
      <c r="HL86" s="151"/>
      <c r="HM86" s="151"/>
      <c r="HN86" s="151"/>
      <c r="HO86" s="151"/>
      <c r="HP86" s="156"/>
      <c r="HQ86" s="154"/>
      <c r="HR86" s="151"/>
      <c r="HS86" s="151"/>
      <c r="HT86" s="155"/>
      <c r="HU86" s="150"/>
      <c r="HV86" s="151"/>
      <c r="HW86" s="151"/>
      <c r="HX86" s="151"/>
      <c r="HY86" s="151"/>
      <c r="HZ86" s="156"/>
      <c r="IA86" s="154"/>
      <c r="IB86" s="151"/>
      <c r="IC86" s="151"/>
      <c r="ID86" s="155"/>
      <c r="IE86" s="150"/>
      <c r="IF86" s="151"/>
      <c r="IG86" s="151"/>
      <c r="IH86" s="151"/>
      <c r="II86" s="151"/>
      <c r="IJ86" s="156"/>
      <c r="IK86" s="154"/>
      <c r="IL86" s="151"/>
      <c r="IM86" s="151"/>
      <c r="IN86" s="155"/>
      <c r="IO86" s="150"/>
      <c r="IP86" s="151"/>
      <c r="IQ86" s="151"/>
      <c r="IR86" s="151"/>
      <c r="IS86" s="151"/>
      <c r="IT86" s="156"/>
      <c r="IU86" s="154"/>
      <c r="IV86" s="151"/>
      <c r="IW86" s="151"/>
      <c r="IX86" s="155"/>
      <c r="IY86" s="150"/>
      <c r="IZ86" s="151"/>
      <c r="JA86" s="151"/>
      <c r="JB86" s="151"/>
      <c r="JC86" s="151"/>
      <c r="JD86" s="156"/>
      <c r="JE86" s="154"/>
      <c r="JF86" s="151"/>
      <c r="JG86" s="151"/>
      <c r="JH86" s="155"/>
      <c r="JI86" s="150"/>
      <c r="JJ86" s="151"/>
      <c r="JK86" s="151"/>
      <c r="JL86" s="151"/>
      <c r="JM86" s="151"/>
      <c r="JN86" s="156"/>
      <c r="JO86" s="154"/>
      <c r="JP86" s="151"/>
      <c r="JQ86" s="151"/>
      <c r="JR86" s="155"/>
      <c r="JS86" s="150"/>
      <c r="JT86" s="151"/>
      <c r="JU86" s="151"/>
      <c r="JV86" s="151"/>
      <c r="JW86" s="151"/>
      <c r="JX86" s="156"/>
      <c r="JY86" s="154"/>
      <c r="JZ86" s="151"/>
      <c r="KA86" s="151"/>
      <c r="KB86" s="155"/>
      <c r="KC86" s="150"/>
      <c r="KD86" s="151"/>
      <c r="KE86" s="151"/>
      <c r="KF86" s="151"/>
      <c r="KG86" s="151"/>
      <c r="KH86" s="156"/>
      <c r="KI86" s="154"/>
      <c r="KJ86" s="151"/>
      <c r="KK86" s="151"/>
      <c r="KL86" s="155"/>
      <c r="KM86" s="150"/>
      <c r="KN86" s="151"/>
      <c r="KO86" s="151"/>
      <c r="KP86" s="151"/>
      <c r="KQ86" s="151"/>
      <c r="KR86" s="156"/>
      <c r="KS86" s="154"/>
      <c r="KT86" s="151"/>
      <c r="KU86" s="151"/>
      <c r="KV86" s="155"/>
      <c r="KW86" s="150"/>
      <c r="KX86" s="151"/>
      <c r="KY86" s="151"/>
      <c r="KZ86" s="151"/>
      <c r="LA86" s="151"/>
      <c r="LB86" s="156"/>
      <c r="LC86" s="154"/>
      <c r="LD86" s="151"/>
      <c r="LE86" s="151"/>
      <c r="LF86" s="155"/>
      <c r="LG86" s="150"/>
      <c r="LH86" s="151"/>
      <c r="LI86" s="151"/>
      <c r="LJ86" s="151"/>
      <c r="LK86" s="151"/>
      <c r="LL86" s="156"/>
      <c r="LM86" s="154"/>
      <c r="LN86" s="151"/>
      <c r="LO86" s="151"/>
      <c r="LP86" s="155"/>
      <c r="LQ86" s="150"/>
      <c r="LR86" s="151"/>
      <c r="LS86" s="151"/>
      <c r="LT86" s="151"/>
      <c r="LU86" s="151"/>
      <c r="LV86" s="156"/>
      <c r="LW86" s="154"/>
      <c r="LX86" s="151"/>
      <c r="LY86" s="151"/>
      <c r="LZ86" s="155"/>
      <c r="MA86" s="150"/>
      <c r="MB86" s="151"/>
      <c r="MC86" s="151"/>
      <c r="MD86" s="151"/>
      <c r="ME86" s="151"/>
      <c r="MF86" s="156"/>
      <c r="MG86" s="154"/>
      <c r="MH86" s="151"/>
      <c r="MI86" s="151"/>
      <c r="MJ86" s="155"/>
      <c r="MK86" s="150"/>
      <c r="ML86" s="151"/>
      <c r="MM86" s="151"/>
      <c r="MN86" s="151"/>
      <c r="MO86" s="151"/>
      <c r="MP86" s="156"/>
      <c r="MQ86" s="154"/>
      <c r="MR86" s="151"/>
      <c r="MS86" s="151"/>
      <c r="MT86" s="155"/>
      <c r="MU86" s="150"/>
      <c r="MV86" s="151"/>
      <c r="MW86" s="151"/>
      <c r="MX86" s="151"/>
      <c r="MY86" s="151"/>
      <c r="MZ86" s="156"/>
      <c r="NA86" s="154"/>
      <c r="NB86" s="151"/>
      <c r="NC86" s="151"/>
      <c r="ND86" s="155"/>
      <c r="NE86" s="150"/>
      <c r="NF86" s="151"/>
      <c r="NG86" s="151"/>
      <c r="NH86" s="151"/>
      <c r="NI86" s="151"/>
      <c r="NJ86" s="156"/>
      <c r="NK86" s="154"/>
      <c r="NL86" s="151"/>
      <c r="NM86" s="151"/>
      <c r="NN86" s="155"/>
      <c r="NO86" s="150"/>
      <c r="NP86" s="151"/>
      <c r="NQ86" s="151"/>
      <c r="NR86" s="151"/>
      <c r="NS86" s="151"/>
      <c r="NT86" s="156"/>
      <c r="NU86" s="154"/>
      <c r="NV86" s="151"/>
      <c r="NW86" s="151"/>
      <c r="NX86" s="155"/>
      <c r="NY86" s="150"/>
      <c r="NZ86" s="151"/>
      <c r="OA86" s="151"/>
      <c r="OB86" s="151"/>
      <c r="OC86" s="151"/>
      <c r="OD86" s="156"/>
      <c r="OE86" s="154"/>
      <c r="OF86" s="151"/>
      <c r="OG86" s="151"/>
      <c r="OH86" s="155"/>
      <c r="OI86" s="150"/>
      <c r="OJ86" s="151"/>
      <c r="OK86" s="151"/>
      <c r="OL86" s="151"/>
      <c r="OM86" s="151"/>
      <c r="ON86" s="156"/>
      <c r="OO86" s="154"/>
      <c r="OP86" s="151"/>
      <c r="OQ86" s="151"/>
      <c r="OR86" s="155"/>
      <c r="OS86" s="150"/>
      <c r="OT86" s="151"/>
      <c r="OU86" s="151"/>
      <c r="OV86" s="151"/>
      <c r="OW86" s="151"/>
      <c r="OX86" s="156"/>
      <c r="OY86" s="154"/>
      <c r="OZ86" s="151"/>
      <c r="PA86" s="151"/>
      <c r="PB86" s="155"/>
      <c r="PC86" s="150"/>
      <c r="PD86" s="151"/>
      <c r="PE86" s="151"/>
      <c r="PF86" s="151"/>
      <c r="PG86" s="151"/>
      <c r="PH86" s="156"/>
      <c r="PI86" s="154"/>
      <c r="PJ86" s="151"/>
      <c r="PK86" s="151"/>
      <c r="PL86" s="155"/>
      <c r="PM86" s="150"/>
      <c r="PN86" s="151"/>
      <c r="PO86" s="151"/>
      <c r="PP86" s="151"/>
      <c r="PQ86" s="151"/>
      <c r="PR86" s="156"/>
      <c r="PS86" s="154"/>
      <c r="PT86" s="151"/>
      <c r="PU86" s="151"/>
      <c r="PV86" s="155"/>
      <c r="PW86" s="150"/>
      <c r="PX86" s="151"/>
      <c r="PY86" s="151"/>
      <c r="PZ86" s="151"/>
      <c r="QA86" s="151"/>
      <c r="QB86" s="156"/>
      <c r="QC86" s="154"/>
      <c r="QD86" s="151"/>
      <c r="QE86" s="151"/>
      <c r="QF86" s="155"/>
      <c r="QG86" s="150"/>
      <c r="QH86" s="151"/>
      <c r="QI86" s="151"/>
      <c r="QJ86" s="151"/>
      <c r="QK86" s="151"/>
      <c r="QL86" s="156"/>
      <c r="QM86" s="154"/>
      <c r="QN86" s="151"/>
      <c r="QO86" s="151"/>
      <c r="QP86" s="155"/>
      <c r="QQ86" s="150"/>
      <c r="QR86" s="151"/>
      <c r="QS86" s="151"/>
      <c r="QT86" s="151"/>
      <c r="QU86" s="151"/>
      <c r="QV86" s="156"/>
      <c r="QW86" s="154"/>
    </row>
    <row r="87" spans="1:465" s="134" customFormat="1" x14ac:dyDescent="0.25">
      <c r="A87" s="146"/>
      <c r="B87" s="144">
        <f t="shared" si="168"/>
        <v>98</v>
      </c>
      <c r="C87" s="144">
        <v>0.1</v>
      </c>
      <c r="D87" s="144">
        <f t="shared" si="169"/>
        <v>7.8999999999999879</v>
      </c>
      <c r="E87" s="153">
        <v>65.600000000000037</v>
      </c>
      <c r="F87" s="148">
        <v>67.499999999999957</v>
      </c>
      <c r="G87" s="148">
        <f t="shared" si="231"/>
        <v>44.279999999999994</v>
      </c>
      <c r="H87" s="157">
        <v>125</v>
      </c>
      <c r="I87" s="152">
        <f t="shared" si="170"/>
        <v>2.822944896115628</v>
      </c>
      <c r="J87" s="148">
        <f t="shared" si="173"/>
        <v>4.5920000000000023</v>
      </c>
      <c r="K87" s="148">
        <f t="shared" si="232"/>
        <v>466.16499999999991</v>
      </c>
      <c r="L87" s="148">
        <f t="shared" si="233"/>
        <v>4.2292320000000023</v>
      </c>
      <c r="M87" s="148">
        <f t="shared" si="234"/>
        <v>448.05958400000009</v>
      </c>
      <c r="N87" s="158">
        <v>2031</v>
      </c>
      <c r="O87" s="153">
        <v>65.600000000000037</v>
      </c>
      <c r="P87" s="148">
        <v>67.499999999999957</v>
      </c>
      <c r="Q87" s="148">
        <f t="shared" si="235"/>
        <v>44.279999999999994</v>
      </c>
      <c r="R87" s="157">
        <v>125</v>
      </c>
      <c r="S87" s="152">
        <f t="shared" si="171"/>
        <v>2.822944896115628</v>
      </c>
      <c r="T87" s="148">
        <f t="shared" si="174"/>
        <v>4.5920000000000023</v>
      </c>
      <c r="U87" s="148">
        <f t="shared" si="236"/>
        <v>466.16499999999991</v>
      </c>
      <c r="V87" s="148">
        <f t="shared" si="237"/>
        <v>4.2292320000000023</v>
      </c>
      <c r="W87" s="148">
        <f t="shared" si="238"/>
        <v>448.05958400000009</v>
      </c>
      <c r="X87" s="158">
        <v>2031</v>
      </c>
      <c r="Y87" s="153">
        <v>60.3</v>
      </c>
      <c r="Z87" s="148">
        <v>68.999999999999957</v>
      </c>
      <c r="AA87" s="148">
        <f t="shared" si="175"/>
        <v>41.606999999999971</v>
      </c>
      <c r="AB87" s="157">
        <v>125</v>
      </c>
      <c r="AC87" s="152">
        <f t="shared" si="176"/>
        <v>3.0043021606941163</v>
      </c>
      <c r="AD87" s="148">
        <f t="shared" si="177"/>
        <v>4.2210000000000001</v>
      </c>
      <c r="AE87" s="148">
        <f t="shared" si="239"/>
        <v>456.995</v>
      </c>
      <c r="AF87" s="148">
        <f t="shared" si="240"/>
        <v>3.8875410000000001</v>
      </c>
      <c r="AG87" s="148">
        <f t="shared" si="241"/>
        <v>439.40023400000013</v>
      </c>
      <c r="AH87" s="158">
        <v>2064</v>
      </c>
      <c r="AI87" s="153">
        <v>67.8</v>
      </c>
      <c r="AJ87" s="148">
        <v>66.5</v>
      </c>
      <c r="AK87" s="148">
        <f t="shared" si="178"/>
        <v>45.086999999999996</v>
      </c>
      <c r="AL87" s="157">
        <v>125</v>
      </c>
      <c r="AM87" s="152">
        <f t="shared" si="179"/>
        <v>2.7724177700889392</v>
      </c>
      <c r="AN87" s="148">
        <f t="shared" si="180"/>
        <v>4.7459999999999996</v>
      </c>
      <c r="AO87" s="148">
        <f t="shared" si="242"/>
        <v>464.49199999999996</v>
      </c>
      <c r="AP87" s="148">
        <f t="shared" si="243"/>
        <v>4.3710659999999999</v>
      </c>
      <c r="AQ87" s="148">
        <f t="shared" si="244"/>
        <v>446.70356499999991</v>
      </c>
      <c r="AR87" s="158">
        <v>2004</v>
      </c>
      <c r="AS87" s="153">
        <v>69.2</v>
      </c>
      <c r="AT87" s="148">
        <v>64.900000000000006</v>
      </c>
      <c r="AU87" s="148">
        <f t="shared" si="181"/>
        <v>44.910800000000009</v>
      </c>
      <c r="AV87" s="157">
        <v>125</v>
      </c>
      <c r="AW87" s="152">
        <f t="shared" si="182"/>
        <v>2.7832948867532972</v>
      </c>
      <c r="AX87" s="148">
        <f t="shared" si="183"/>
        <v>4.8440000000000003</v>
      </c>
      <c r="AY87" s="148">
        <f t="shared" si="245"/>
        <v>465.423</v>
      </c>
      <c r="AZ87" s="148">
        <f t="shared" si="246"/>
        <v>4.4613240000000003</v>
      </c>
      <c r="BA87" s="148">
        <f t="shared" si="247"/>
        <v>447.546806</v>
      </c>
      <c r="BB87" s="158">
        <v>2004</v>
      </c>
      <c r="BC87" s="153">
        <v>71</v>
      </c>
      <c r="BD87" s="148">
        <v>65.299999237060547</v>
      </c>
      <c r="BE87" s="148">
        <f t="shared" si="184"/>
        <v>46.362999458312984</v>
      </c>
      <c r="BF87" s="157">
        <v>125</v>
      </c>
      <c r="BG87" s="152">
        <f t="shared" si="185"/>
        <v>2.6961154683788959</v>
      </c>
      <c r="BH87" s="148">
        <f t="shared" si="186"/>
        <v>4.97</v>
      </c>
      <c r="BI87" s="148">
        <f t="shared" si="248"/>
        <v>462.59500000000031</v>
      </c>
      <c r="BJ87" s="148">
        <f t="shared" si="249"/>
        <v>4.5773700000000002</v>
      </c>
      <c r="BK87" s="148">
        <f t="shared" si="250"/>
        <v>444.97624499999989</v>
      </c>
      <c r="BL87" s="158">
        <v>1979.9999594688416</v>
      </c>
      <c r="BM87" s="153">
        <v>56</v>
      </c>
      <c r="BN87" s="148">
        <v>66.8</v>
      </c>
      <c r="BO87" s="148">
        <f t="shared" si="187"/>
        <v>37.408000000000001</v>
      </c>
      <c r="BP87" s="157">
        <v>125</v>
      </c>
      <c r="BQ87" s="152">
        <f t="shared" si="188"/>
        <v>3.3415312232677503</v>
      </c>
      <c r="BR87" s="148">
        <f t="shared" si="189"/>
        <v>3.9200000000000004</v>
      </c>
      <c r="BS87" s="148">
        <f t="shared" si="251"/>
        <v>444.50000000000006</v>
      </c>
      <c r="BT87" s="148">
        <f t="shared" si="252"/>
        <v>3.6103200000000006</v>
      </c>
      <c r="BU87" s="148">
        <f t="shared" si="253"/>
        <v>427.69748000000004</v>
      </c>
      <c r="BV87" s="158">
        <v>1930</v>
      </c>
      <c r="BW87" s="153">
        <v>63.1</v>
      </c>
      <c r="BX87" s="148">
        <v>64.3</v>
      </c>
      <c r="BY87" s="148">
        <f t="shared" si="190"/>
        <v>40.573299999999996</v>
      </c>
      <c r="BZ87" s="157">
        <v>125</v>
      </c>
      <c r="CA87" s="152">
        <f t="shared" si="191"/>
        <v>3.0808438061483785</v>
      </c>
      <c r="CB87" s="148">
        <f t="shared" si="192"/>
        <v>4.4169999999999998</v>
      </c>
      <c r="CC87" s="148">
        <f t="shared" si="254"/>
        <v>451.52799999999996</v>
      </c>
      <c r="CD87" s="148">
        <f t="shared" si="255"/>
        <v>4.0680569999999996</v>
      </c>
      <c r="CE87" s="148">
        <f t="shared" si="256"/>
        <v>434.51349200000004</v>
      </c>
      <c r="CF87" s="158">
        <v>1979</v>
      </c>
      <c r="CG87" s="153">
        <v>66.3</v>
      </c>
      <c r="CH87" s="148">
        <f t="shared" si="165"/>
        <v>63.799999999999841</v>
      </c>
      <c r="CI87" s="148">
        <f t="shared" si="193"/>
        <v>42.299399999999892</v>
      </c>
      <c r="CJ87" s="157">
        <v>125</v>
      </c>
      <c r="CK87" s="152">
        <f t="shared" si="194"/>
        <v>2.955124658978622</v>
      </c>
      <c r="CL87" s="148">
        <f t="shared" si="195"/>
        <v>4.6409999999999991</v>
      </c>
      <c r="CM87" s="148">
        <f t="shared" si="257"/>
        <v>477.87599999999998</v>
      </c>
      <c r="CN87" s="148">
        <f t="shared" si="258"/>
        <v>4.274360999999999</v>
      </c>
      <c r="CO87" s="148">
        <f t="shared" si="259"/>
        <v>459.65000200000014</v>
      </c>
      <c r="CP87" s="158">
        <v>2030</v>
      </c>
      <c r="CQ87" s="153">
        <v>52.5</v>
      </c>
      <c r="CR87" s="148">
        <v>67.249999999998096</v>
      </c>
      <c r="CS87" s="148">
        <f t="shared" si="196"/>
        <v>35.306249999999004</v>
      </c>
      <c r="CT87" s="157">
        <v>115</v>
      </c>
      <c r="CU87" s="152">
        <f t="shared" si="197"/>
        <v>3.2572136661356912</v>
      </c>
      <c r="CV87" s="148">
        <f t="shared" si="198"/>
        <v>3.6750000000000003</v>
      </c>
      <c r="CW87" s="148">
        <f t="shared" si="260"/>
        <v>440.25099999999998</v>
      </c>
      <c r="CX87" s="148">
        <f t="shared" si="261"/>
        <v>3.3846750000000005</v>
      </c>
      <c r="CY87" s="148">
        <f t="shared" si="262"/>
        <v>423.63924400000008</v>
      </c>
      <c r="CZ87" s="158">
        <v>1801</v>
      </c>
      <c r="DA87" s="153">
        <v>55.8</v>
      </c>
      <c r="DB87" s="151">
        <v>64.599999999999994</v>
      </c>
      <c r="DC87" s="148">
        <f t="shared" si="199"/>
        <v>36.04679999999999</v>
      </c>
      <c r="DD87" s="157">
        <v>115</v>
      </c>
      <c r="DE87" s="152">
        <f t="shared" si="297"/>
        <v>3.1902970582686958</v>
      </c>
      <c r="DF87" s="148">
        <f t="shared" si="200"/>
        <v>3.9059999999999997</v>
      </c>
      <c r="DG87" s="148">
        <f t="shared" si="263"/>
        <v>448.60200000000003</v>
      </c>
      <c r="DH87" s="148">
        <f t="shared" si="264"/>
        <v>3.597426</v>
      </c>
      <c r="DI87" s="148">
        <f t="shared" si="265"/>
        <v>431.51936100000006</v>
      </c>
      <c r="DJ87" s="158">
        <v>1725</v>
      </c>
      <c r="DK87" s="153">
        <v>52.5</v>
      </c>
      <c r="DL87" s="148">
        <v>67.249999999998096</v>
      </c>
      <c r="DM87" s="148">
        <f t="shared" si="201"/>
        <v>35.306249999999004</v>
      </c>
      <c r="DN87" s="157">
        <v>115</v>
      </c>
      <c r="DO87" s="152">
        <f t="shared" si="298"/>
        <v>3.2572136661356912</v>
      </c>
      <c r="DP87" s="148">
        <f t="shared" si="203"/>
        <v>3.6750000000000003</v>
      </c>
      <c r="DQ87" s="148">
        <f t="shared" si="266"/>
        <v>440.25099999999998</v>
      </c>
      <c r="DR87" s="148">
        <f t="shared" si="267"/>
        <v>3.3846750000000005</v>
      </c>
      <c r="DS87" s="148">
        <f t="shared" si="268"/>
        <v>423.63924400000008</v>
      </c>
      <c r="DT87" s="158">
        <v>1801</v>
      </c>
      <c r="DU87" s="153">
        <v>72</v>
      </c>
      <c r="DV87" s="148">
        <f t="shared" si="296"/>
        <v>66.84999999999998</v>
      </c>
      <c r="DW87" s="148">
        <f t="shared" si="204"/>
        <v>48.131999999999984</v>
      </c>
      <c r="DX87" s="157">
        <v>115</v>
      </c>
      <c r="DY87" s="152">
        <f t="shared" si="205"/>
        <v>2.3892628604670496</v>
      </c>
      <c r="DZ87" s="148">
        <f t="shared" si="206"/>
        <v>5.04</v>
      </c>
      <c r="EA87" s="148">
        <f t="shared" si="269"/>
        <v>472.36000000000018</v>
      </c>
      <c r="EB87" s="148">
        <f t="shared" si="270"/>
        <v>4.6418400000000002</v>
      </c>
      <c r="EC87" s="148">
        <f t="shared" si="271"/>
        <v>454.27858000000015</v>
      </c>
      <c r="ED87" s="158"/>
      <c r="EE87" s="153">
        <v>73.349999999999994</v>
      </c>
      <c r="EF87" s="148">
        <v>66.400000000000006</v>
      </c>
      <c r="EG87" s="148">
        <f t="shared" si="207"/>
        <v>48.7044</v>
      </c>
      <c r="EH87" s="157">
        <v>115</v>
      </c>
      <c r="EI87" s="152">
        <f t="shared" si="208"/>
        <v>2.3611829732016001</v>
      </c>
      <c r="EJ87" s="148">
        <f t="shared" si="209"/>
        <v>5.1344999999999992</v>
      </c>
      <c r="EK87" s="148">
        <f t="shared" si="272"/>
        <v>481.33750000000003</v>
      </c>
      <c r="EL87" s="148">
        <f t="shared" si="273"/>
        <v>4.7288744999999999</v>
      </c>
      <c r="EM87" s="148">
        <f t="shared" si="274"/>
        <v>462.68679100000014</v>
      </c>
      <c r="EN87" s="158">
        <v>1710</v>
      </c>
      <c r="EO87" s="153">
        <v>74.8</v>
      </c>
      <c r="EP87" s="141">
        <v>67.3</v>
      </c>
      <c r="EQ87" s="148">
        <f t="shared" si="210"/>
        <v>50.340399999999995</v>
      </c>
      <c r="ER87" s="157">
        <v>115</v>
      </c>
      <c r="ES87" s="152">
        <f t="shared" si="211"/>
        <v>2.2844474815456377</v>
      </c>
      <c r="ET87" s="148">
        <f t="shared" si="212"/>
        <v>5.2359999999999998</v>
      </c>
      <c r="EU87" s="148">
        <f t="shared" si="275"/>
        <v>480.44499999999994</v>
      </c>
      <c r="EV87" s="148">
        <f t="shared" si="276"/>
        <v>4.8223560000000001</v>
      </c>
      <c r="EW87" s="148">
        <f t="shared" si="277"/>
        <v>461.80789200000009</v>
      </c>
      <c r="EX87" s="158">
        <v>1727</v>
      </c>
      <c r="EY87" s="153"/>
      <c r="EZ87" s="148"/>
      <c r="FA87" s="148">
        <f t="shared" si="213"/>
        <v>0</v>
      </c>
      <c r="FB87" s="157"/>
      <c r="FC87" s="152" t="e">
        <f t="shared" si="214"/>
        <v>#DIV/0!</v>
      </c>
      <c r="FD87" s="148">
        <f t="shared" si="215"/>
        <v>0</v>
      </c>
      <c r="FE87" s="148">
        <f t="shared" si="278"/>
        <v>0</v>
      </c>
      <c r="FF87" s="148">
        <f t="shared" si="279"/>
        <v>0</v>
      </c>
      <c r="FG87" s="148">
        <f t="shared" si="280"/>
        <v>0</v>
      </c>
      <c r="FH87" s="158"/>
      <c r="FI87" s="153"/>
      <c r="FJ87" s="148"/>
      <c r="FK87" s="148">
        <f t="shared" si="216"/>
        <v>0</v>
      </c>
      <c r="FL87" s="157">
        <v>120</v>
      </c>
      <c r="FM87" s="152" t="e">
        <f t="shared" si="217"/>
        <v>#DIV/0!</v>
      </c>
      <c r="FN87" s="148">
        <f t="shared" si="218"/>
        <v>0</v>
      </c>
      <c r="FO87" s="148">
        <f t="shared" si="281"/>
        <v>0</v>
      </c>
      <c r="FP87" s="148">
        <f t="shared" si="282"/>
        <v>0</v>
      </c>
      <c r="FQ87" s="148">
        <f t="shared" si="283"/>
        <v>0</v>
      </c>
      <c r="FR87" s="158"/>
      <c r="FS87" s="153"/>
      <c r="FT87" s="148"/>
      <c r="FU87" s="148">
        <f t="shared" si="219"/>
        <v>0</v>
      </c>
      <c r="FV87" s="157"/>
      <c r="FW87" s="152" t="e">
        <f t="shared" si="220"/>
        <v>#DIV/0!</v>
      </c>
      <c r="FX87" s="148">
        <f t="shared" si="221"/>
        <v>0</v>
      </c>
      <c r="FY87" s="148">
        <f t="shared" si="284"/>
        <v>0</v>
      </c>
      <c r="FZ87" s="148">
        <f t="shared" si="285"/>
        <v>0</v>
      </c>
      <c r="GA87" s="148">
        <f t="shared" si="286"/>
        <v>0</v>
      </c>
      <c r="GB87" s="158"/>
      <c r="GC87" s="153"/>
      <c r="GD87" s="148"/>
      <c r="GE87" s="148">
        <f t="shared" si="222"/>
        <v>0</v>
      </c>
      <c r="GF87" s="157"/>
      <c r="GG87" s="152" t="e">
        <f t="shared" si="223"/>
        <v>#DIV/0!</v>
      </c>
      <c r="GH87" s="148">
        <f t="shared" si="224"/>
        <v>0</v>
      </c>
      <c r="GI87" s="148">
        <f t="shared" si="287"/>
        <v>0</v>
      </c>
      <c r="GJ87" s="148">
        <f t="shared" si="288"/>
        <v>0</v>
      </c>
      <c r="GK87" s="148">
        <f t="shared" si="289"/>
        <v>0</v>
      </c>
      <c r="GL87" s="158"/>
      <c r="GM87" s="153"/>
      <c r="GN87" s="148"/>
      <c r="GO87" s="148">
        <f t="shared" si="225"/>
        <v>0</v>
      </c>
      <c r="GP87" s="157"/>
      <c r="GQ87" s="152" t="e">
        <f t="shared" si="226"/>
        <v>#DIV/0!</v>
      </c>
      <c r="GR87" s="148">
        <f t="shared" si="227"/>
        <v>0</v>
      </c>
      <c r="GS87" s="148">
        <f t="shared" si="290"/>
        <v>0</v>
      </c>
      <c r="GT87" s="148">
        <f t="shared" si="291"/>
        <v>0</v>
      </c>
      <c r="GU87" s="148">
        <f t="shared" si="292"/>
        <v>0</v>
      </c>
      <c r="GV87" s="158"/>
      <c r="GW87" s="153"/>
      <c r="GX87" s="148"/>
      <c r="GY87" s="148">
        <f t="shared" si="228"/>
        <v>0</v>
      </c>
      <c r="GZ87" s="157"/>
      <c r="HA87" s="152" t="e">
        <f t="shared" si="229"/>
        <v>#DIV/0!</v>
      </c>
      <c r="HB87" s="148">
        <f t="shared" si="230"/>
        <v>0</v>
      </c>
      <c r="HC87" s="148">
        <f t="shared" si="293"/>
        <v>0</v>
      </c>
      <c r="HD87" s="148">
        <f t="shared" si="294"/>
        <v>0</v>
      </c>
      <c r="HE87" s="148">
        <f t="shared" si="295"/>
        <v>0</v>
      </c>
      <c r="HF87" s="158"/>
      <c r="HG87" s="153"/>
      <c r="HH87" s="148"/>
      <c r="HI87" s="148"/>
      <c r="HJ87" s="157"/>
      <c r="HK87" s="152"/>
      <c r="HL87" s="148"/>
      <c r="HM87" s="148"/>
      <c r="HN87" s="148"/>
      <c r="HO87" s="148"/>
      <c r="HP87" s="158"/>
      <c r="HQ87" s="153"/>
      <c r="HR87" s="148"/>
      <c r="HS87" s="148"/>
      <c r="HT87" s="157"/>
      <c r="HU87" s="152"/>
      <c r="HV87" s="148"/>
      <c r="HW87" s="148"/>
      <c r="HX87" s="148"/>
      <c r="HY87" s="148"/>
      <c r="HZ87" s="158"/>
      <c r="IA87" s="153"/>
      <c r="IB87" s="148"/>
      <c r="IC87" s="148"/>
      <c r="ID87" s="157"/>
      <c r="IE87" s="152"/>
      <c r="IF87" s="148"/>
      <c r="IG87" s="148"/>
      <c r="IH87" s="148"/>
      <c r="II87" s="148"/>
      <c r="IJ87" s="158"/>
      <c r="IK87" s="153"/>
      <c r="IL87" s="148"/>
      <c r="IM87" s="148"/>
      <c r="IN87" s="157"/>
      <c r="IO87" s="152"/>
      <c r="IP87" s="148"/>
      <c r="IQ87" s="148"/>
      <c r="IR87" s="148"/>
      <c r="IS87" s="148"/>
      <c r="IT87" s="158"/>
      <c r="IU87" s="153"/>
      <c r="IV87" s="148"/>
      <c r="IW87" s="148"/>
      <c r="IX87" s="157"/>
      <c r="IY87" s="152"/>
      <c r="IZ87" s="148"/>
      <c r="JA87" s="148"/>
      <c r="JB87" s="148"/>
      <c r="JC87" s="148"/>
      <c r="JD87" s="158"/>
      <c r="JE87" s="153"/>
      <c r="JF87" s="148"/>
      <c r="JG87" s="148"/>
      <c r="JH87" s="157"/>
      <c r="JI87" s="152"/>
      <c r="JJ87" s="148"/>
      <c r="JK87" s="148"/>
      <c r="JL87" s="148"/>
      <c r="JM87" s="148"/>
      <c r="JN87" s="158"/>
      <c r="JO87" s="153"/>
      <c r="JP87" s="148"/>
      <c r="JQ87" s="148"/>
      <c r="JR87" s="157"/>
      <c r="JS87" s="152"/>
      <c r="JT87" s="148"/>
      <c r="JU87" s="148"/>
      <c r="JV87" s="148"/>
      <c r="JW87" s="148"/>
      <c r="JX87" s="158"/>
      <c r="JY87" s="153"/>
      <c r="JZ87" s="148"/>
      <c r="KA87" s="148"/>
      <c r="KB87" s="157"/>
      <c r="KC87" s="152"/>
      <c r="KD87" s="148"/>
      <c r="KE87" s="148"/>
      <c r="KF87" s="148"/>
      <c r="KG87" s="148"/>
      <c r="KH87" s="158"/>
      <c r="KI87" s="153"/>
      <c r="KJ87" s="148"/>
      <c r="KK87" s="148"/>
      <c r="KL87" s="157"/>
      <c r="KM87" s="152"/>
      <c r="KN87" s="148"/>
      <c r="KO87" s="148"/>
      <c r="KP87" s="148"/>
      <c r="KQ87" s="148"/>
      <c r="KR87" s="158"/>
      <c r="KS87" s="153"/>
      <c r="KT87" s="148"/>
      <c r="KU87" s="148"/>
      <c r="KV87" s="157"/>
      <c r="KW87" s="152"/>
      <c r="KX87" s="148"/>
      <c r="KY87" s="148"/>
      <c r="KZ87" s="148"/>
      <c r="LA87" s="148"/>
      <c r="LB87" s="158"/>
      <c r="LC87" s="153"/>
      <c r="LD87" s="148"/>
      <c r="LE87" s="148"/>
      <c r="LF87" s="157"/>
      <c r="LG87" s="152"/>
      <c r="LH87" s="148"/>
      <c r="LI87" s="148"/>
      <c r="LJ87" s="148"/>
      <c r="LK87" s="148"/>
      <c r="LL87" s="158"/>
      <c r="LM87" s="153"/>
      <c r="LN87" s="148"/>
      <c r="LO87" s="148"/>
      <c r="LP87" s="157"/>
      <c r="LQ87" s="152"/>
      <c r="LR87" s="148"/>
      <c r="LS87" s="148"/>
      <c r="LT87" s="148"/>
      <c r="LU87" s="148"/>
      <c r="LV87" s="158"/>
      <c r="LW87" s="153"/>
      <c r="LX87" s="148"/>
      <c r="LY87" s="148"/>
      <c r="LZ87" s="157"/>
      <c r="MA87" s="152"/>
      <c r="MB87" s="148"/>
      <c r="MC87" s="148"/>
      <c r="MD87" s="148"/>
      <c r="ME87" s="148"/>
      <c r="MF87" s="158"/>
      <c r="MG87" s="153"/>
      <c r="MH87" s="148"/>
      <c r="MI87" s="148"/>
      <c r="MJ87" s="157"/>
      <c r="MK87" s="152"/>
      <c r="ML87" s="148"/>
      <c r="MM87" s="148"/>
      <c r="MN87" s="148"/>
      <c r="MO87" s="148"/>
      <c r="MP87" s="158"/>
      <c r="MQ87" s="153"/>
      <c r="MR87" s="148"/>
      <c r="MS87" s="148"/>
      <c r="MT87" s="157"/>
      <c r="MU87" s="152"/>
      <c r="MV87" s="148"/>
      <c r="MW87" s="148"/>
      <c r="MX87" s="148"/>
      <c r="MY87" s="148"/>
      <c r="MZ87" s="158"/>
      <c r="NA87" s="153"/>
      <c r="NB87" s="148"/>
      <c r="NC87" s="148"/>
      <c r="ND87" s="157"/>
      <c r="NE87" s="152"/>
      <c r="NF87" s="148"/>
      <c r="NG87" s="148"/>
      <c r="NH87" s="148"/>
      <c r="NI87" s="148"/>
      <c r="NJ87" s="158"/>
      <c r="NK87" s="153"/>
      <c r="NL87" s="148"/>
      <c r="NM87" s="148"/>
      <c r="NN87" s="157"/>
      <c r="NO87" s="152"/>
      <c r="NP87" s="148"/>
      <c r="NQ87" s="148"/>
      <c r="NR87" s="148"/>
      <c r="NS87" s="148"/>
      <c r="NT87" s="158"/>
      <c r="NU87" s="153"/>
      <c r="NV87" s="148"/>
      <c r="NW87" s="148"/>
      <c r="NX87" s="157"/>
      <c r="NY87" s="152"/>
      <c r="NZ87" s="148"/>
      <c r="OA87" s="148"/>
      <c r="OB87" s="148"/>
      <c r="OC87" s="148"/>
      <c r="OD87" s="158"/>
      <c r="OE87" s="153"/>
      <c r="OF87" s="148"/>
      <c r="OG87" s="148"/>
      <c r="OH87" s="157"/>
      <c r="OI87" s="152"/>
      <c r="OJ87" s="148"/>
      <c r="OK87" s="148"/>
      <c r="OL87" s="148"/>
      <c r="OM87" s="148"/>
      <c r="ON87" s="158"/>
      <c r="OO87" s="153"/>
      <c r="OP87" s="148"/>
      <c r="OQ87" s="148"/>
      <c r="OR87" s="157"/>
      <c r="OS87" s="152"/>
      <c r="OT87" s="148"/>
      <c r="OU87" s="148"/>
      <c r="OV87" s="148"/>
      <c r="OW87" s="148"/>
      <c r="OX87" s="158"/>
      <c r="OY87" s="153"/>
      <c r="OZ87" s="148"/>
      <c r="PA87" s="148"/>
      <c r="PB87" s="157"/>
      <c r="PC87" s="152"/>
      <c r="PD87" s="148"/>
      <c r="PE87" s="148"/>
      <c r="PF87" s="148"/>
      <c r="PG87" s="148"/>
      <c r="PH87" s="158"/>
      <c r="PI87" s="153"/>
      <c r="PJ87" s="148"/>
      <c r="PK87" s="148"/>
      <c r="PL87" s="157"/>
      <c r="PM87" s="152"/>
      <c r="PN87" s="148"/>
      <c r="PO87" s="148"/>
      <c r="PP87" s="148"/>
      <c r="PQ87" s="148"/>
      <c r="PR87" s="158"/>
      <c r="PS87" s="153"/>
      <c r="PT87" s="148"/>
      <c r="PU87" s="148"/>
      <c r="PV87" s="157"/>
      <c r="PW87" s="152"/>
      <c r="PX87" s="148"/>
      <c r="PY87" s="148"/>
      <c r="PZ87" s="148"/>
      <c r="QA87" s="148"/>
      <c r="QB87" s="158"/>
      <c r="QC87" s="153"/>
      <c r="QD87" s="148"/>
      <c r="QE87" s="148"/>
      <c r="QF87" s="157"/>
      <c r="QG87" s="152"/>
      <c r="QH87" s="148"/>
      <c r="QI87" s="148"/>
      <c r="QJ87" s="148"/>
      <c r="QK87" s="148"/>
      <c r="QL87" s="158"/>
      <c r="QM87" s="153"/>
      <c r="QN87" s="148"/>
      <c r="QO87" s="148"/>
      <c r="QP87" s="157"/>
      <c r="QQ87" s="152"/>
      <c r="QR87" s="148"/>
      <c r="QS87" s="148"/>
      <c r="QT87" s="148"/>
      <c r="QU87" s="148"/>
      <c r="QV87" s="158"/>
      <c r="QW87" s="153"/>
    </row>
    <row r="88" spans="1:465" s="138" customFormat="1" ht="12.75" customHeight="1" x14ac:dyDescent="0.25">
      <c r="A88" s="141"/>
      <c r="B88" s="139">
        <f t="shared" si="168"/>
        <v>99</v>
      </c>
      <c r="C88" s="139">
        <v>0.1</v>
      </c>
      <c r="D88" s="139">
        <f t="shared" si="169"/>
        <v>7.9999999999999876</v>
      </c>
      <c r="E88" s="154">
        <v>64.80000000000004</v>
      </c>
      <c r="F88" s="151">
        <v>67.499999999999957</v>
      </c>
      <c r="G88" s="151">
        <f t="shared" si="231"/>
        <v>43.739999999999995</v>
      </c>
      <c r="H88" s="155">
        <v>125</v>
      </c>
      <c r="I88" s="150">
        <f t="shared" si="170"/>
        <v>2.8577960676726111</v>
      </c>
      <c r="J88" s="151">
        <f t="shared" si="173"/>
        <v>4.5360000000000023</v>
      </c>
      <c r="K88" s="151">
        <f t="shared" si="232"/>
        <v>470.70099999999991</v>
      </c>
      <c r="L88" s="151">
        <f t="shared" si="233"/>
        <v>4.1731200000000026</v>
      </c>
      <c r="M88" s="151">
        <f t="shared" si="234"/>
        <v>452.23270400000007</v>
      </c>
      <c r="N88" s="156">
        <v>2033</v>
      </c>
      <c r="O88" s="154">
        <v>64.80000000000004</v>
      </c>
      <c r="P88" s="151">
        <v>67.499999999999957</v>
      </c>
      <c r="Q88" s="151">
        <f t="shared" si="235"/>
        <v>43.739999999999995</v>
      </c>
      <c r="R88" s="155">
        <v>125</v>
      </c>
      <c r="S88" s="150">
        <f t="shared" si="171"/>
        <v>2.8577960676726111</v>
      </c>
      <c r="T88" s="151">
        <f t="shared" si="174"/>
        <v>4.5360000000000023</v>
      </c>
      <c r="U88" s="151">
        <f t="shared" si="236"/>
        <v>470.70099999999991</v>
      </c>
      <c r="V88" s="151">
        <f t="shared" si="237"/>
        <v>4.1731200000000026</v>
      </c>
      <c r="W88" s="151">
        <f t="shared" si="238"/>
        <v>452.23270400000007</v>
      </c>
      <c r="X88" s="156">
        <v>2033</v>
      </c>
      <c r="Y88" s="154">
        <v>59.3</v>
      </c>
      <c r="Z88" s="151">
        <v>68.999999999999957</v>
      </c>
      <c r="AA88" s="151">
        <f t="shared" si="175"/>
        <v>40.916999999999973</v>
      </c>
      <c r="AB88" s="155">
        <v>125</v>
      </c>
      <c r="AC88" s="150">
        <f t="shared" si="176"/>
        <v>3.0549649290026171</v>
      </c>
      <c r="AD88" s="151">
        <f t="shared" si="177"/>
        <v>4.1509999999999998</v>
      </c>
      <c r="AE88" s="151">
        <f t="shared" si="239"/>
        <v>461.14600000000002</v>
      </c>
      <c r="AF88" s="151">
        <f t="shared" si="240"/>
        <v>3.8189200000000003</v>
      </c>
      <c r="AG88" s="151">
        <f t="shared" si="241"/>
        <v>443.21915400000012</v>
      </c>
      <c r="AH88" s="156">
        <v>2065</v>
      </c>
      <c r="AI88" s="154">
        <v>67.2</v>
      </c>
      <c r="AJ88" s="151">
        <v>66.5</v>
      </c>
      <c r="AK88" s="151">
        <f t="shared" si="178"/>
        <v>44.688000000000002</v>
      </c>
      <c r="AL88" s="159">
        <v>125</v>
      </c>
      <c r="AM88" s="150">
        <f t="shared" si="179"/>
        <v>2.7971715001790187</v>
      </c>
      <c r="AN88" s="151">
        <f t="shared" si="180"/>
        <v>4.7040000000000006</v>
      </c>
      <c r="AO88" s="151">
        <f t="shared" si="242"/>
        <v>469.19599999999997</v>
      </c>
      <c r="AP88" s="151">
        <f t="shared" si="243"/>
        <v>4.3276800000000009</v>
      </c>
      <c r="AQ88" s="151">
        <f t="shared" si="244"/>
        <v>451.0312449999999</v>
      </c>
      <c r="AR88" s="156">
        <v>2004</v>
      </c>
      <c r="AS88" s="154">
        <v>68.7</v>
      </c>
      <c r="AT88" s="151">
        <v>64.900000000000006</v>
      </c>
      <c r="AU88" s="151">
        <f t="shared" si="181"/>
        <v>44.586300000000008</v>
      </c>
      <c r="AV88" s="155">
        <v>125</v>
      </c>
      <c r="AW88" s="150">
        <f t="shared" si="182"/>
        <v>2.8035517636583429</v>
      </c>
      <c r="AX88" s="151">
        <f t="shared" si="183"/>
        <v>4.8090000000000002</v>
      </c>
      <c r="AY88" s="151">
        <f t="shared" si="245"/>
        <v>470.23200000000003</v>
      </c>
      <c r="AZ88" s="151">
        <f t="shared" si="246"/>
        <v>4.4242800000000004</v>
      </c>
      <c r="BA88" s="151">
        <f t="shared" si="247"/>
        <v>451.97108600000001</v>
      </c>
      <c r="BB88" s="156">
        <v>2004</v>
      </c>
      <c r="BC88" s="154">
        <v>71</v>
      </c>
      <c r="BD88" s="151">
        <v>65.299999237060547</v>
      </c>
      <c r="BE88" s="151">
        <f t="shared" si="184"/>
        <v>46.362999458312984</v>
      </c>
      <c r="BF88" s="155">
        <v>125</v>
      </c>
      <c r="BG88" s="150">
        <f t="shared" si="185"/>
        <v>2.6961154683788959</v>
      </c>
      <c r="BH88" s="151">
        <f t="shared" si="186"/>
        <v>4.97</v>
      </c>
      <c r="BI88" s="151">
        <f t="shared" si="248"/>
        <v>467.56500000000034</v>
      </c>
      <c r="BJ88" s="151">
        <f t="shared" si="249"/>
        <v>4.5724000000000009</v>
      </c>
      <c r="BK88" s="151">
        <f t="shared" si="250"/>
        <v>449.54864499999991</v>
      </c>
      <c r="BL88" s="156">
        <v>1979.9999594688416</v>
      </c>
      <c r="BM88" s="154">
        <v>55</v>
      </c>
      <c r="BN88" s="148">
        <v>66.900000000000006</v>
      </c>
      <c r="BO88" s="151">
        <f t="shared" si="187"/>
        <v>36.795000000000009</v>
      </c>
      <c r="BP88" s="155">
        <v>125</v>
      </c>
      <c r="BQ88" s="150">
        <f t="shared" si="188"/>
        <v>3.3972007066177463</v>
      </c>
      <c r="BR88" s="151">
        <f t="shared" si="189"/>
        <v>3.8500000000000005</v>
      </c>
      <c r="BS88" s="151">
        <f t="shared" si="251"/>
        <v>448.35000000000008</v>
      </c>
      <c r="BT88" s="151">
        <f t="shared" si="252"/>
        <v>3.5420000000000011</v>
      </c>
      <c r="BU88" s="151">
        <f t="shared" si="253"/>
        <v>431.23948000000001</v>
      </c>
      <c r="BV88" s="156">
        <v>1930.5</v>
      </c>
      <c r="BW88" s="154">
        <v>62.6</v>
      </c>
      <c r="BX88" s="151">
        <v>64.3</v>
      </c>
      <c r="BY88" s="151">
        <f t="shared" si="190"/>
        <v>40.251799999999996</v>
      </c>
      <c r="BZ88" s="155">
        <v>125</v>
      </c>
      <c r="CA88" s="150">
        <f t="shared" si="191"/>
        <v>3.1054511847917365</v>
      </c>
      <c r="CB88" s="151">
        <f t="shared" si="192"/>
        <v>4.3819999999999997</v>
      </c>
      <c r="CC88" s="151">
        <f t="shared" si="254"/>
        <v>455.90999999999997</v>
      </c>
      <c r="CD88" s="151">
        <f t="shared" si="255"/>
        <v>4.0314400000000008</v>
      </c>
      <c r="CE88" s="151">
        <f t="shared" si="256"/>
        <v>438.54493200000002</v>
      </c>
      <c r="CF88" s="156">
        <v>1979.5</v>
      </c>
      <c r="CG88" s="154">
        <v>65.399999999999906</v>
      </c>
      <c r="CH88" s="151">
        <f t="shared" si="165"/>
        <v>63.849999999999838</v>
      </c>
      <c r="CI88" s="151">
        <f t="shared" si="193"/>
        <v>41.757899999999829</v>
      </c>
      <c r="CJ88" s="155">
        <v>125</v>
      </c>
      <c r="CK88" s="150">
        <f t="shared" si="194"/>
        <v>2.9934455516201846</v>
      </c>
      <c r="CL88" s="151">
        <f t="shared" si="195"/>
        <v>4.5779999999999932</v>
      </c>
      <c r="CM88" s="151">
        <f t="shared" si="257"/>
        <v>482.45399999999995</v>
      </c>
      <c r="CN88" s="151">
        <f t="shared" si="258"/>
        <v>4.2117599999999946</v>
      </c>
      <c r="CO88" s="151">
        <f t="shared" si="259"/>
        <v>463.86176200000011</v>
      </c>
      <c r="CP88" s="156">
        <v>2030</v>
      </c>
      <c r="CQ88" s="154">
        <v>51.5</v>
      </c>
      <c r="CR88" s="151">
        <v>67.299999999997993</v>
      </c>
      <c r="CS88" s="151">
        <f t="shared" si="196"/>
        <v>34.659499999998971</v>
      </c>
      <c r="CT88" s="155">
        <v>115</v>
      </c>
      <c r="CU88" s="150">
        <f t="shared" si="197"/>
        <v>3.3179936236819172</v>
      </c>
      <c r="CV88" s="151">
        <f t="shared" si="198"/>
        <v>3.605</v>
      </c>
      <c r="CW88" s="151">
        <f t="shared" si="260"/>
        <v>443.85599999999999</v>
      </c>
      <c r="CX88" s="151">
        <f t="shared" si="261"/>
        <v>3.3166000000000007</v>
      </c>
      <c r="CY88" s="151">
        <f t="shared" si="262"/>
        <v>426.95584400000007</v>
      </c>
      <c r="CZ88" s="156">
        <v>1802</v>
      </c>
      <c r="DA88" s="154">
        <v>54.8</v>
      </c>
      <c r="DB88" s="151">
        <v>64.599999999999994</v>
      </c>
      <c r="DC88" s="151">
        <f t="shared" si="199"/>
        <v>35.40079999999999</v>
      </c>
      <c r="DD88" s="155">
        <v>115</v>
      </c>
      <c r="DE88" s="150">
        <f t="shared" si="297"/>
        <v>3.2485141578721395</v>
      </c>
      <c r="DF88" s="151">
        <f t="shared" si="200"/>
        <v>3.8359999999999994</v>
      </c>
      <c r="DG88" s="151">
        <f t="shared" si="263"/>
        <v>452.43800000000005</v>
      </c>
      <c r="DH88" s="151">
        <f t="shared" si="264"/>
        <v>3.5291200000000003</v>
      </c>
      <c r="DI88" s="151">
        <f t="shared" si="265"/>
        <v>435.04848100000004</v>
      </c>
      <c r="DJ88" s="156">
        <v>1725</v>
      </c>
      <c r="DK88" s="154">
        <v>51.5</v>
      </c>
      <c r="DL88" s="141">
        <v>67.299999999997993</v>
      </c>
      <c r="DM88" s="151">
        <f t="shared" si="201"/>
        <v>34.659499999998971</v>
      </c>
      <c r="DN88" s="155">
        <v>115</v>
      </c>
      <c r="DO88" s="150">
        <f t="shared" si="298"/>
        <v>3.3179936236819172</v>
      </c>
      <c r="DP88" s="151">
        <f t="shared" si="203"/>
        <v>3.605</v>
      </c>
      <c r="DQ88" s="151">
        <f t="shared" si="266"/>
        <v>443.85599999999999</v>
      </c>
      <c r="DR88" s="151">
        <f t="shared" si="267"/>
        <v>3.3166000000000007</v>
      </c>
      <c r="DS88" s="151">
        <f t="shared" si="268"/>
        <v>426.95584400000007</v>
      </c>
      <c r="DT88" s="156">
        <v>1802</v>
      </c>
      <c r="DU88" s="154">
        <v>71.5</v>
      </c>
      <c r="DV88" s="151">
        <f t="shared" si="296"/>
        <v>66.899999999999977</v>
      </c>
      <c r="DW88" s="151">
        <f t="shared" si="204"/>
        <v>47.833499999999979</v>
      </c>
      <c r="DX88" s="155">
        <v>115</v>
      </c>
      <c r="DY88" s="150">
        <f t="shared" si="205"/>
        <v>2.4041728077602529</v>
      </c>
      <c r="DZ88" s="151">
        <f t="shared" si="206"/>
        <v>5.0049999999999999</v>
      </c>
      <c r="EA88" s="151">
        <f t="shared" si="269"/>
        <v>477.36500000000018</v>
      </c>
      <c r="EB88" s="151">
        <f t="shared" si="270"/>
        <v>4.6046000000000005</v>
      </c>
      <c r="EC88" s="151">
        <f t="shared" si="271"/>
        <v>458.88318000000015</v>
      </c>
      <c r="ED88" s="156"/>
      <c r="EE88" s="154">
        <v>72.3</v>
      </c>
      <c r="EF88" s="151">
        <v>66.5</v>
      </c>
      <c r="EG88" s="151">
        <f t="shared" si="207"/>
        <v>48.079499999999996</v>
      </c>
      <c r="EH88" s="155">
        <v>115</v>
      </c>
      <c r="EI88" s="150">
        <f t="shared" si="208"/>
        <v>2.3918717956717521</v>
      </c>
      <c r="EJ88" s="151">
        <f t="shared" si="209"/>
        <v>5.0609999999999999</v>
      </c>
      <c r="EK88" s="151">
        <f t="shared" si="272"/>
        <v>486.39850000000001</v>
      </c>
      <c r="EL88" s="151">
        <f t="shared" si="273"/>
        <v>4.6561200000000005</v>
      </c>
      <c r="EM88" s="151">
        <f t="shared" si="274"/>
        <v>467.34291100000013</v>
      </c>
      <c r="EN88" s="156">
        <v>1710</v>
      </c>
      <c r="EO88" s="154">
        <v>74.399999999999906</v>
      </c>
      <c r="EP88" s="141">
        <v>67.400000000000006</v>
      </c>
      <c r="EQ88" s="151">
        <f t="shared" si="210"/>
        <v>50.145599999999945</v>
      </c>
      <c r="ER88" s="155">
        <v>115</v>
      </c>
      <c r="ES88" s="150">
        <f t="shared" si="211"/>
        <v>2.293321846782173</v>
      </c>
      <c r="ET88" s="151">
        <f t="shared" si="212"/>
        <v>5.207999999999994</v>
      </c>
      <c r="EU88" s="151">
        <f t="shared" si="275"/>
        <v>485.65299999999991</v>
      </c>
      <c r="EV88" s="151">
        <f t="shared" si="276"/>
        <v>4.7913599999999956</v>
      </c>
      <c r="EW88" s="151">
        <f t="shared" si="277"/>
        <v>466.59925200000009</v>
      </c>
      <c r="EX88" s="156">
        <v>1727</v>
      </c>
      <c r="EY88" s="154"/>
      <c r="EZ88" s="151"/>
      <c r="FA88" s="151">
        <f t="shared" si="213"/>
        <v>0</v>
      </c>
      <c r="FB88" s="155"/>
      <c r="FC88" s="150" t="e">
        <f t="shared" si="214"/>
        <v>#DIV/0!</v>
      </c>
      <c r="FD88" s="151">
        <f t="shared" si="215"/>
        <v>0</v>
      </c>
      <c r="FE88" s="151">
        <f t="shared" si="278"/>
        <v>0</v>
      </c>
      <c r="FF88" s="151">
        <f t="shared" si="279"/>
        <v>0</v>
      </c>
      <c r="FG88" s="151">
        <f t="shared" si="280"/>
        <v>0</v>
      </c>
      <c r="FH88" s="156"/>
      <c r="FI88" s="154"/>
      <c r="FJ88" s="151"/>
      <c r="FK88" s="151">
        <f t="shared" si="216"/>
        <v>0</v>
      </c>
      <c r="FL88" s="155">
        <v>120</v>
      </c>
      <c r="FM88" s="150" t="e">
        <f t="shared" si="217"/>
        <v>#DIV/0!</v>
      </c>
      <c r="FN88" s="151">
        <f t="shared" si="218"/>
        <v>0</v>
      </c>
      <c r="FO88" s="151">
        <f t="shared" si="281"/>
        <v>0</v>
      </c>
      <c r="FP88" s="151">
        <f t="shared" si="282"/>
        <v>0</v>
      </c>
      <c r="FQ88" s="151">
        <f t="shared" si="283"/>
        <v>0</v>
      </c>
      <c r="FR88" s="156"/>
      <c r="FS88" s="154"/>
      <c r="FT88" s="151"/>
      <c r="FU88" s="151">
        <f t="shared" si="219"/>
        <v>0</v>
      </c>
      <c r="FV88" s="155"/>
      <c r="FW88" s="150" t="e">
        <f t="shared" si="220"/>
        <v>#DIV/0!</v>
      </c>
      <c r="FX88" s="151">
        <f t="shared" si="221"/>
        <v>0</v>
      </c>
      <c r="FY88" s="151">
        <f t="shared" si="284"/>
        <v>0</v>
      </c>
      <c r="FZ88" s="151">
        <f t="shared" si="285"/>
        <v>0</v>
      </c>
      <c r="GA88" s="151">
        <f t="shared" si="286"/>
        <v>0</v>
      </c>
      <c r="GB88" s="156"/>
      <c r="GC88" s="154"/>
      <c r="GD88" s="151"/>
      <c r="GE88" s="151">
        <f t="shared" si="222"/>
        <v>0</v>
      </c>
      <c r="GF88" s="155"/>
      <c r="GG88" s="150" t="e">
        <f t="shared" si="223"/>
        <v>#DIV/0!</v>
      </c>
      <c r="GH88" s="151">
        <f t="shared" si="224"/>
        <v>0</v>
      </c>
      <c r="GI88" s="151">
        <f t="shared" si="287"/>
        <v>0</v>
      </c>
      <c r="GJ88" s="151">
        <f t="shared" si="288"/>
        <v>0</v>
      </c>
      <c r="GK88" s="151">
        <f t="shared" si="289"/>
        <v>0</v>
      </c>
      <c r="GL88" s="156"/>
      <c r="GM88" s="154"/>
      <c r="GN88" s="151"/>
      <c r="GO88" s="151">
        <f t="shared" si="225"/>
        <v>0</v>
      </c>
      <c r="GP88" s="155"/>
      <c r="GQ88" s="150" t="e">
        <f t="shared" si="226"/>
        <v>#DIV/0!</v>
      </c>
      <c r="GR88" s="151">
        <f t="shared" si="227"/>
        <v>0</v>
      </c>
      <c r="GS88" s="151">
        <f t="shared" si="290"/>
        <v>0</v>
      </c>
      <c r="GT88" s="151">
        <f t="shared" si="291"/>
        <v>0</v>
      </c>
      <c r="GU88" s="151">
        <f t="shared" si="292"/>
        <v>0</v>
      </c>
      <c r="GV88" s="156"/>
      <c r="GW88" s="154"/>
      <c r="GX88" s="151"/>
      <c r="GY88" s="151">
        <f t="shared" si="228"/>
        <v>0</v>
      </c>
      <c r="GZ88" s="155"/>
      <c r="HA88" s="150" t="e">
        <f t="shared" si="229"/>
        <v>#DIV/0!</v>
      </c>
      <c r="HB88" s="151">
        <f t="shared" si="230"/>
        <v>0</v>
      </c>
      <c r="HC88" s="151">
        <f t="shared" si="293"/>
        <v>0</v>
      </c>
      <c r="HD88" s="151">
        <f t="shared" si="294"/>
        <v>0</v>
      </c>
      <c r="HE88" s="151">
        <f t="shared" si="295"/>
        <v>0</v>
      </c>
      <c r="HF88" s="156"/>
      <c r="HG88" s="154"/>
      <c r="HH88" s="151"/>
      <c r="HI88" s="151"/>
      <c r="HJ88" s="155"/>
      <c r="HK88" s="150"/>
      <c r="HL88" s="151"/>
      <c r="HM88" s="151"/>
      <c r="HN88" s="151"/>
      <c r="HO88" s="151"/>
      <c r="HP88" s="156"/>
      <c r="HQ88" s="154"/>
      <c r="HR88" s="151"/>
      <c r="HS88" s="151"/>
      <c r="HT88" s="155"/>
      <c r="HU88" s="150"/>
      <c r="HV88" s="151"/>
      <c r="HW88" s="151"/>
      <c r="HX88" s="151"/>
      <c r="HY88" s="151"/>
      <c r="HZ88" s="156"/>
      <c r="IA88" s="154"/>
      <c r="IB88" s="151"/>
      <c r="IC88" s="151"/>
      <c r="ID88" s="155"/>
      <c r="IE88" s="150"/>
      <c r="IF88" s="151"/>
      <c r="IG88" s="151"/>
      <c r="IH88" s="151"/>
      <c r="II88" s="151"/>
      <c r="IJ88" s="156"/>
      <c r="IK88" s="154"/>
      <c r="IL88" s="151"/>
      <c r="IM88" s="151"/>
      <c r="IN88" s="155"/>
      <c r="IO88" s="150"/>
      <c r="IP88" s="151"/>
      <c r="IQ88" s="151"/>
      <c r="IR88" s="151"/>
      <c r="IS88" s="151"/>
      <c r="IT88" s="156"/>
      <c r="IU88" s="154"/>
      <c r="IV88" s="151"/>
      <c r="IW88" s="151"/>
      <c r="IX88" s="155"/>
      <c r="IY88" s="150"/>
      <c r="IZ88" s="151"/>
      <c r="JA88" s="151"/>
      <c r="JB88" s="151"/>
      <c r="JC88" s="151"/>
      <c r="JD88" s="156"/>
      <c r="JE88" s="154"/>
      <c r="JF88" s="151"/>
      <c r="JG88" s="151"/>
      <c r="JH88" s="155"/>
      <c r="JI88" s="150"/>
      <c r="JJ88" s="151"/>
      <c r="JK88" s="151"/>
      <c r="JL88" s="151"/>
      <c r="JM88" s="151"/>
      <c r="JN88" s="156"/>
      <c r="JO88" s="154"/>
      <c r="JP88" s="151"/>
      <c r="JQ88" s="151"/>
      <c r="JR88" s="155"/>
      <c r="JS88" s="150"/>
      <c r="JT88" s="151"/>
      <c r="JU88" s="151"/>
      <c r="JV88" s="151"/>
      <c r="JW88" s="151"/>
      <c r="JX88" s="156"/>
      <c r="JY88" s="154"/>
      <c r="JZ88" s="151"/>
      <c r="KA88" s="151"/>
      <c r="KB88" s="155"/>
      <c r="KC88" s="150"/>
      <c r="KD88" s="151"/>
      <c r="KE88" s="151"/>
      <c r="KF88" s="151"/>
      <c r="KG88" s="151"/>
      <c r="KH88" s="156"/>
      <c r="KI88" s="154"/>
      <c r="KJ88" s="151"/>
      <c r="KK88" s="151"/>
      <c r="KL88" s="155"/>
      <c r="KM88" s="150"/>
      <c r="KN88" s="151"/>
      <c r="KO88" s="151"/>
      <c r="KP88" s="151"/>
      <c r="KQ88" s="151"/>
      <c r="KR88" s="156"/>
      <c r="KS88" s="154"/>
      <c r="KT88" s="151"/>
      <c r="KU88" s="151"/>
      <c r="KV88" s="155"/>
      <c r="KW88" s="150"/>
      <c r="KX88" s="151"/>
      <c r="KY88" s="151"/>
      <c r="KZ88" s="151"/>
      <c r="LA88" s="151"/>
      <c r="LB88" s="156"/>
      <c r="LC88" s="154"/>
      <c r="LD88" s="151"/>
      <c r="LE88" s="151"/>
      <c r="LF88" s="155"/>
      <c r="LG88" s="150"/>
      <c r="LH88" s="151"/>
      <c r="LI88" s="151"/>
      <c r="LJ88" s="151"/>
      <c r="LK88" s="151"/>
      <c r="LL88" s="156"/>
      <c r="LM88" s="154"/>
      <c r="LN88" s="151"/>
      <c r="LO88" s="151"/>
      <c r="LP88" s="155"/>
      <c r="LQ88" s="150"/>
      <c r="LR88" s="151"/>
      <c r="LS88" s="151"/>
      <c r="LT88" s="151"/>
      <c r="LU88" s="151"/>
      <c r="LV88" s="156"/>
      <c r="LW88" s="154"/>
      <c r="LX88" s="151"/>
      <c r="LY88" s="151"/>
      <c r="LZ88" s="155"/>
      <c r="MA88" s="150"/>
      <c r="MB88" s="151"/>
      <c r="MC88" s="151"/>
      <c r="MD88" s="151"/>
      <c r="ME88" s="151"/>
      <c r="MF88" s="156"/>
      <c r="MG88" s="154"/>
      <c r="MH88" s="151"/>
      <c r="MI88" s="151"/>
      <c r="MJ88" s="155"/>
      <c r="MK88" s="150"/>
      <c r="ML88" s="151"/>
      <c r="MM88" s="151"/>
      <c r="MN88" s="151"/>
      <c r="MO88" s="151"/>
      <c r="MP88" s="156"/>
      <c r="MQ88" s="154"/>
      <c r="MR88" s="151"/>
      <c r="MS88" s="151"/>
      <c r="MT88" s="155"/>
      <c r="MU88" s="150"/>
      <c r="MV88" s="151"/>
      <c r="MW88" s="151"/>
      <c r="MX88" s="151"/>
      <c r="MY88" s="151"/>
      <c r="MZ88" s="156"/>
      <c r="NA88" s="154"/>
      <c r="NB88" s="151"/>
      <c r="NC88" s="151"/>
      <c r="ND88" s="155"/>
      <c r="NE88" s="150"/>
      <c r="NF88" s="151"/>
      <c r="NG88" s="151"/>
      <c r="NH88" s="151"/>
      <c r="NI88" s="151"/>
      <c r="NJ88" s="156"/>
      <c r="NK88" s="154"/>
      <c r="NL88" s="151"/>
      <c r="NM88" s="151"/>
      <c r="NN88" s="155"/>
      <c r="NO88" s="150"/>
      <c r="NP88" s="151"/>
      <c r="NQ88" s="151"/>
      <c r="NR88" s="151"/>
      <c r="NS88" s="151"/>
      <c r="NT88" s="156"/>
      <c r="NU88" s="154"/>
      <c r="NV88" s="151"/>
      <c r="NW88" s="151"/>
      <c r="NX88" s="155"/>
      <c r="NY88" s="150"/>
      <c r="NZ88" s="151"/>
      <c r="OA88" s="151"/>
      <c r="OB88" s="151"/>
      <c r="OC88" s="151"/>
      <c r="OD88" s="156"/>
      <c r="OE88" s="154"/>
      <c r="OF88" s="151"/>
      <c r="OG88" s="151"/>
      <c r="OH88" s="155"/>
      <c r="OI88" s="150"/>
      <c r="OJ88" s="151"/>
      <c r="OK88" s="151"/>
      <c r="OL88" s="151"/>
      <c r="OM88" s="151"/>
      <c r="ON88" s="156"/>
      <c r="OO88" s="154"/>
      <c r="OP88" s="151"/>
      <c r="OQ88" s="151"/>
      <c r="OR88" s="155"/>
      <c r="OS88" s="150"/>
      <c r="OT88" s="151"/>
      <c r="OU88" s="151"/>
      <c r="OV88" s="151"/>
      <c r="OW88" s="151"/>
      <c r="OX88" s="156"/>
      <c r="OY88" s="154"/>
      <c r="OZ88" s="151"/>
      <c r="PA88" s="151"/>
      <c r="PB88" s="155"/>
      <c r="PC88" s="150"/>
      <c r="PD88" s="151"/>
      <c r="PE88" s="151"/>
      <c r="PF88" s="151"/>
      <c r="PG88" s="151"/>
      <c r="PH88" s="156"/>
      <c r="PI88" s="154"/>
      <c r="PJ88" s="151"/>
      <c r="PK88" s="151"/>
      <c r="PL88" s="155"/>
      <c r="PM88" s="150"/>
      <c r="PN88" s="151"/>
      <c r="PO88" s="151"/>
      <c r="PP88" s="151"/>
      <c r="PQ88" s="151"/>
      <c r="PR88" s="156"/>
      <c r="PS88" s="154"/>
      <c r="PT88" s="151"/>
      <c r="PU88" s="151"/>
      <c r="PV88" s="155"/>
      <c r="PW88" s="150"/>
      <c r="PX88" s="151"/>
      <c r="PY88" s="151"/>
      <c r="PZ88" s="151"/>
      <c r="QA88" s="151"/>
      <c r="QB88" s="156"/>
      <c r="QC88" s="154"/>
      <c r="QD88" s="151"/>
      <c r="QE88" s="151"/>
      <c r="QF88" s="155"/>
      <c r="QG88" s="150"/>
      <c r="QH88" s="151"/>
      <c r="QI88" s="151"/>
      <c r="QJ88" s="151"/>
      <c r="QK88" s="151"/>
      <c r="QL88" s="156"/>
      <c r="QM88" s="154"/>
      <c r="QN88" s="151"/>
      <c r="QO88" s="151"/>
      <c r="QP88" s="155"/>
      <c r="QQ88" s="150"/>
      <c r="QR88" s="151"/>
      <c r="QS88" s="151"/>
      <c r="QT88" s="151"/>
      <c r="QU88" s="151"/>
      <c r="QV88" s="156"/>
      <c r="QW88" s="154"/>
    </row>
    <row r="89" spans="1:465" s="134" customFormat="1" x14ac:dyDescent="0.25">
      <c r="A89" s="146"/>
      <c r="B89" s="160">
        <f t="shared" si="168"/>
        <v>100</v>
      </c>
      <c r="C89" s="160">
        <v>0.1</v>
      </c>
      <c r="D89" s="160">
        <f t="shared" si="169"/>
        <v>8.0999999999999872</v>
      </c>
      <c r="E89" s="161">
        <v>64.000000000000043</v>
      </c>
      <c r="F89" s="162">
        <v>67.5</v>
      </c>
      <c r="G89" s="162">
        <f t="shared" si="231"/>
        <v>43.200000000000031</v>
      </c>
      <c r="H89" s="163">
        <v>125</v>
      </c>
      <c r="I89" s="164">
        <f t="shared" si="170"/>
        <v>2.8935185185185164</v>
      </c>
      <c r="J89" s="162">
        <f t="shared" si="173"/>
        <v>4.4800000000000031</v>
      </c>
      <c r="K89" s="162">
        <f t="shared" si="232"/>
        <v>475.18099999999993</v>
      </c>
      <c r="L89" s="162">
        <f t="shared" si="233"/>
        <v>4.1171200000000034</v>
      </c>
      <c r="M89" s="162">
        <f t="shared" si="234"/>
        <v>456.34982400000007</v>
      </c>
      <c r="N89" s="165">
        <v>2035</v>
      </c>
      <c r="O89" s="161">
        <v>64.000000000000043</v>
      </c>
      <c r="P89" s="162">
        <v>67.5</v>
      </c>
      <c r="Q89" s="162">
        <f t="shared" si="235"/>
        <v>43.200000000000031</v>
      </c>
      <c r="R89" s="163">
        <v>125</v>
      </c>
      <c r="S89" s="164">
        <f t="shared" si="171"/>
        <v>2.8935185185185164</v>
      </c>
      <c r="T89" s="162">
        <f t="shared" si="174"/>
        <v>4.4800000000000031</v>
      </c>
      <c r="U89" s="162">
        <f t="shared" si="236"/>
        <v>475.18099999999993</v>
      </c>
      <c r="V89" s="162">
        <f t="shared" si="237"/>
        <v>4.1171200000000034</v>
      </c>
      <c r="W89" s="162">
        <f t="shared" si="238"/>
        <v>456.34982400000007</v>
      </c>
      <c r="X89" s="165">
        <v>2035</v>
      </c>
      <c r="Y89" s="161">
        <v>58.3</v>
      </c>
      <c r="Z89" s="162">
        <v>69</v>
      </c>
      <c r="AA89" s="162">
        <f t="shared" si="175"/>
        <v>40.226999999999997</v>
      </c>
      <c r="AB89" s="163">
        <v>125</v>
      </c>
      <c r="AC89" s="164">
        <f t="shared" si="176"/>
        <v>3.1073656996544612</v>
      </c>
      <c r="AD89" s="162">
        <f t="shared" si="177"/>
        <v>4.0809999999999995</v>
      </c>
      <c r="AE89" s="162">
        <f t="shared" si="239"/>
        <v>465.22700000000003</v>
      </c>
      <c r="AF89" s="162">
        <f t="shared" si="240"/>
        <v>3.7504389999999996</v>
      </c>
      <c r="AG89" s="162">
        <f t="shared" si="241"/>
        <v>446.96959300000009</v>
      </c>
      <c r="AH89" s="165">
        <v>2066</v>
      </c>
      <c r="AI89" s="161">
        <v>66.7</v>
      </c>
      <c r="AJ89" s="162">
        <v>66.599999999999994</v>
      </c>
      <c r="AK89" s="162">
        <f t="shared" si="178"/>
        <v>44.422199999999997</v>
      </c>
      <c r="AL89" s="163">
        <v>125</v>
      </c>
      <c r="AM89" s="164">
        <f t="shared" si="179"/>
        <v>2.813908361134748</v>
      </c>
      <c r="AN89" s="162">
        <f t="shared" si="180"/>
        <v>4.6690000000000005</v>
      </c>
      <c r="AO89" s="162">
        <f t="shared" si="242"/>
        <v>473.86499999999995</v>
      </c>
      <c r="AP89" s="162">
        <f t="shared" si="243"/>
        <v>4.2908110000000006</v>
      </c>
      <c r="AQ89" s="162">
        <f t="shared" si="244"/>
        <v>455.32205599999992</v>
      </c>
      <c r="AR89" s="165">
        <v>2005</v>
      </c>
      <c r="AS89" s="161">
        <v>68.3</v>
      </c>
      <c r="AT89" s="162">
        <v>64.900000000000006</v>
      </c>
      <c r="AU89" s="162">
        <f t="shared" si="181"/>
        <v>44.326700000000002</v>
      </c>
      <c r="AV89" s="163">
        <v>125</v>
      </c>
      <c r="AW89" s="164">
        <f t="shared" si="182"/>
        <v>2.819970807662199</v>
      </c>
      <c r="AX89" s="162">
        <f t="shared" si="183"/>
        <v>4.7809999999999997</v>
      </c>
      <c r="AY89" s="162">
        <f t="shared" si="245"/>
        <v>475.01300000000003</v>
      </c>
      <c r="AZ89" s="162">
        <f t="shared" si="246"/>
        <v>4.3937390000000001</v>
      </c>
      <c r="BA89" s="162">
        <f t="shared" si="247"/>
        <v>456.364825</v>
      </c>
      <c r="BB89" s="165">
        <v>2005</v>
      </c>
      <c r="BC89" s="161">
        <v>71</v>
      </c>
      <c r="BD89" s="162">
        <v>65.349998474121094</v>
      </c>
      <c r="BE89" s="162">
        <f t="shared" si="184"/>
        <v>46.398498916625975</v>
      </c>
      <c r="BF89" s="163">
        <v>125</v>
      </c>
      <c r="BG89" s="164">
        <f t="shared" si="185"/>
        <v>2.6940526723636902</v>
      </c>
      <c r="BH89" s="162">
        <f t="shared" si="186"/>
        <v>4.97</v>
      </c>
      <c r="BI89" s="162">
        <f t="shared" si="248"/>
        <v>472.53500000000037</v>
      </c>
      <c r="BJ89" s="162">
        <f t="shared" si="249"/>
        <v>4.5674299999999999</v>
      </c>
      <c r="BK89" s="162">
        <f t="shared" si="250"/>
        <v>454.11607499999991</v>
      </c>
      <c r="BL89" s="165">
        <v>1979.9999594688416</v>
      </c>
      <c r="BM89" s="161">
        <v>54</v>
      </c>
      <c r="BN89" s="162">
        <v>66.900000000000006</v>
      </c>
      <c r="BO89" s="162">
        <f t="shared" si="187"/>
        <v>36.126000000000005</v>
      </c>
      <c r="BP89" s="163">
        <v>125</v>
      </c>
      <c r="BQ89" s="164">
        <f t="shared" si="188"/>
        <v>3.4601118308143715</v>
      </c>
      <c r="BR89" s="162">
        <f t="shared" si="189"/>
        <v>3.7800000000000002</v>
      </c>
      <c r="BS89" s="162">
        <f t="shared" si="251"/>
        <v>452.13000000000005</v>
      </c>
      <c r="BT89" s="162">
        <f t="shared" si="252"/>
        <v>3.4738200000000004</v>
      </c>
      <c r="BU89" s="162">
        <f t="shared" si="253"/>
        <v>434.7133</v>
      </c>
      <c r="BV89" s="165">
        <v>1930.5</v>
      </c>
      <c r="BW89" s="161">
        <v>62.1</v>
      </c>
      <c r="BX89" s="162">
        <v>64.3</v>
      </c>
      <c r="BY89" s="162">
        <f t="shared" si="190"/>
        <v>39.930299999999995</v>
      </c>
      <c r="BZ89" s="163">
        <v>125</v>
      </c>
      <c r="CA89" s="164">
        <f t="shared" si="191"/>
        <v>3.1304548175195279</v>
      </c>
      <c r="CB89" s="162">
        <f t="shared" si="192"/>
        <v>4.3469999999999995</v>
      </c>
      <c r="CC89" s="162">
        <f t="shared" si="254"/>
        <v>460.25699999999995</v>
      </c>
      <c r="CD89" s="162">
        <f t="shared" si="255"/>
        <v>3.9948929999999998</v>
      </c>
      <c r="CE89" s="162">
        <f t="shared" si="256"/>
        <v>442.53982500000001</v>
      </c>
      <c r="CF89" s="165">
        <v>1980</v>
      </c>
      <c r="CG89" s="161">
        <v>64.499999999999901</v>
      </c>
      <c r="CH89" s="162">
        <f t="shared" si="165"/>
        <v>63.899999999999835</v>
      </c>
      <c r="CI89" s="162">
        <f t="shared" si="193"/>
        <v>41.215499999999828</v>
      </c>
      <c r="CJ89" s="163">
        <v>125</v>
      </c>
      <c r="CK89" s="164">
        <f t="shared" si="194"/>
        <v>3.0328395870485743</v>
      </c>
      <c r="CL89" s="162">
        <f t="shared" si="195"/>
        <v>4.5149999999999935</v>
      </c>
      <c r="CM89" s="162">
        <f t="shared" si="257"/>
        <v>486.96899999999994</v>
      </c>
      <c r="CN89" s="162">
        <f t="shared" si="258"/>
        <v>4.1492849999999946</v>
      </c>
      <c r="CO89" s="162">
        <f t="shared" si="259"/>
        <v>468.01104700000013</v>
      </c>
      <c r="CP89" s="165">
        <v>2030</v>
      </c>
      <c r="CQ89" s="161">
        <v>50.5</v>
      </c>
      <c r="CR89" s="162">
        <v>67.349999999997905</v>
      </c>
      <c r="CS89" s="162">
        <f t="shared" si="196"/>
        <v>34.011749999998941</v>
      </c>
      <c r="CT89" s="163">
        <v>115</v>
      </c>
      <c r="CU89" s="164">
        <f t="shared" si="197"/>
        <v>3.3811844436115042</v>
      </c>
      <c r="CV89" s="162">
        <f t="shared" si="198"/>
        <v>3.5350000000000001</v>
      </c>
      <c r="CW89" s="162">
        <f t="shared" si="260"/>
        <v>447.39100000000002</v>
      </c>
      <c r="CX89" s="162">
        <f t="shared" si="261"/>
        <v>3.2486650000000004</v>
      </c>
      <c r="CY89" s="162">
        <f t="shared" si="262"/>
        <v>430.20450900000009</v>
      </c>
      <c r="CZ89" s="165">
        <v>1802</v>
      </c>
      <c r="DA89" s="161">
        <v>53.8</v>
      </c>
      <c r="DB89" s="166">
        <v>64.599999999999994</v>
      </c>
      <c r="DC89" s="162">
        <f t="shared" si="199"/>
        <v>34.754799999999989</v>
      </c>
      <c r="DD89" s="163">
        <v>115</v>
      </c>
      <c r="DE89" s="164">
        <f t="shared" si="297"/>
        <v>3.3088954619218076</v>
      </c>
      <c r="DF89" s="162">
        <f t="shared" si="200"/>
        <v>3.7659999999999996</v>
      </c>
      <c r="DG89" s="162">
        <f t="shared" si="263"/>
        <v>456.20400000000006</v>
      </c>
      <c r="DH89" s="162">
        <f t="shared" si="264"/>
        <v>3.4609539999999996</v>
      </c>
      <c r="DI89" s="162">
        <f t="shared" si="265"/>
        <v>438.50943500000005</v>
      </c>
      <c r="DJ89" s="165">
        <v>1725</v>
      </c>
      <c r="DK89" s="161">
        <v>50.5</v>
      </c>
      <c r="DL89" s="162">
        <v>67.349999999997905</v>
      </c>
      <c r="DM89" s="162">
        <f t="shared" si="201"/>
        <v>34.011749999998941</v>
      </c>
      <c r="DN89" s="163">
        <v>115</v>
      </c>
      <c r="DO89" s="164">
        <f t="shared" si="298"/>
        <v>3.3811844436115042</v>
      </c>
      <c r="DP89" s="162">
        <f t="shared" si="203"/>
        <v>3.5350000000000001</v>
      </c>
      <c r="DQ89" s="162">
        <f t="shared" si="266"/>
        <v>447.39100000000002</v>
      </c>
      <c r="DR89" s="162">
        <f t="shared" si="267"/>
        <v>3.2486650000000004</v>
      </c>
      <c r="DS89" s="162">
        <f t="shared" si="268"/>
        <v>430.20450900000009</v>
      </c>
      <c r="DT89" s="165">
        <v>1802</v>
      </c>
      <c r="DU89" s="161">
        <v>71</v>
      </c>
      <c r="DV89" s="162">
        <f t="shared" si="296"/>
        <v>66.949999999999974</v>
      </c>
      <c r="DW89" s="162">
        <f t="shared" si="204"/>
        <v>47.53449999999998</v>
      </c>
      <c r="DX89" s="163">
        <v>115</v>
      </c>
      <c r="DY89" s="164">
        <f t="shared" si="205"/>
        <v>2.419295459087611</v>
      </c>
      <c r="DZ89" s="162">
        <f t="shared" si="206"/>
        <v>4.97</v>
      </c>
      <c r="EA89" s="162">
        <f t="shared" si="269"/>
        <v>482.33500000000021</v>
      </c>
      <c r="EB89" s="162">
        <f t="shared" si="270"/>
        <v>4.5674299999999999</v>
      </c>
      <c r="EC89" s="162">
        <f t="shared" si="271"/>
        <v>463.45061000000015</v>
      </c>
      <c r="ED89" s="165"/>
      <c r="EE89" s="161">
        <v>72.099999999999994</v>
      </c>
      <c r="EF89" s="162">
        <v>66.5</v>
      </c>
      <c r="EG89" s="162">
        <f t="shared" si="207"/>
        <v>47.9465</v>
      </c>
      <c r="EH89" s="163">
        <v>115</v>
      </c>
      <c r="EI89" s="164">
        <f t="shared" si="208"/>
        <v>2.3985066688913683</v>
      </c>
      <c r="EJ89" s="162">
        <f t="shared" si="209"/>
        <v>5.0469999999999997</v>
      </c>
      <c r="EK89" s="162">
        <f t="shared" si="272"/>
        <v>491.44550000000004</v>
      </c>
      <c r="EL89" s="162">
        <f t="shared" si="273"/>
        <v>4.6381930000000002</v>
      </c>
      <c r="EM89" s="162">
        <f t="shared" si="274"/>
        <v>471.98110400000013</v>
      </c>
      <c r="EN89" s="165">
        <v>1710</v>
      </c>
      <c r="EO89" s="161">
        <v>73.999999999999901</v>
      </c>
      <c r="EP89" s="167">
        <v>67.5</v>
      </c>
      <c r="EQ89" s="162">
        <f t="shared" si="210"/>
        <v>49.949999999999932</v>
      </c>
      <c r="ER89" s="163">
        <v>115</v>
      </c>
      <c r="ES89" s="164">
        <f t="shared" si="211"/>
        <v>2.3023023023023055</v>
      </c>
      <c r="ET89" s="162">
        <f t="shared" si="212"/>
        <v>5.1799999999999926</v>
      </c>
      <c r="EU89" s="162">
        <f t="shared" si="275"/>
        <v>490.83299999999991</v>
      </c>
      <c r="EV89" s="162">
        <f t="shared" si="276"/>
        <v>4.7604199999999937</v>
      </c>
      <c r="EW89" s="162">
        <f t="shared" si="277"/>
        <v>471.3596720000001</v>
      </c>
      <c r="EX89" s="165">
        <v>1727</v>
      </c>
      <c r="EY89" s="161"/>
      <c r="EZ89" s="162"/>
      <c r="FA89" s="162">
        <f t="shared" si="213"/>
        <v>0</v>
      </c>
      <c r="FB89" s="163"/>
      <c r="FC89" s="164" t="e">
        <f t="shared" si="214"/>
        <v>#DIV/0!</v>
      </c>
      <c r="FD89" s="162">
        <f t="shared" si="215"/>
        <v>0</v>
      </c>
      <c r="FE89" s="162">
        <f t="shared" si="278"/>
        <v>0</v>
      </c>
      <c r="FF89" s="162">
        <f t="shared" si="279"/>
        <v>0</v>
      </c>
      <c r="FG89" s="162">
        <f t="shared" si="280"/>
        <v>0</v>
      </c>
      <c r="FH89" s="165"/>
      <c r="FI89" s="161"/>
      <c r="FJ89" s="162"/>
      <c r="FK89" s="162">
        <f t="shared" si="216"/>
        <v>0</v>
      </c>
      <c r="FL89" s="163">
        <v>120</v>
      </c>
      <c r="FM89" s="164" t="e">
        <f t="shared" si="217"/>
        <v>#DIV/0!</v>
      </c>
      <c r="FN89" s="162">
        <f t="shared" si="218"/>
        <v>0</v>
      </c>
      <c r="FO89" s="162">
        <f t="shared" si="281"/>
        <v>0</v>
      </c>
      <c r="FP89" s="162">
        <f t="shared" si="282"/>
        <v>0</v>
      </c>
      <c r="FQ89" s="162">
        <f t="shared" si="283"/>
        <v>0</v>
      </c>
      <c r="FR89" s="165"/>
      <c r="FS89" s="161"/>
      <c r="FT89" s="162"/>
      <c r="FU89" s="162">
        <f t="shared" si="219"/>
        <v>0</v>
      </c>
      <c r="FV89" s="163"/>
      <c r="FW89" s="164" t="e">
        <f t="shared" si="220"/>
        <v>#DIV/0!</v>
      </c>
      <c r="FX89" s="162">
        <f t="shared" si="221"/>
        <v>0</v>
      </c>
      <c r="FY89" s="162">
        <f t="shared" si="284"/>
        <v>0</v>
      </c>
      <c r="FZ89" s="162">
        <f t="shared" si="285"/>
        <v>0</v>
      </c>
      <c r="GA89" s="162">
        <f t="shared" si="286"/>
        <v>0</v>
      </c>
      <c r="GB89" s="165"/>
      <c r="GC89" s="161"/>
      <c r="GD89" s="162"/>
      <c r="GE89" s="162">
        <f t="shared" si="222"/>
        <v>0</v>
      </c>
      <c r="GF89" s="163"/>
      <c r="GG89" s="164" t="e">
        <f t="shared" si="223"/>
        <v>#DIV/0!</v>
      </c>
      <c r="GH89" s="162">
        <f t="shared" si="224"/>
        <v>0</v>
      </c>
      <c r="GI89" s="162">
        <f t="shared" si="287"/>
        <v>0</v>
      </c>
      <c r="GJ89" s="162">
        <f t="shared" si="288"/>
        <v>0</v>
      </c>
      <c r="GK89" s="162">
        <f t="shared" si="289"/>
        <v>0</v>
      </c>
      <c r="GL89" s="165"/>
      <c r="GM89" s="161"/>
      <c r="GN89" s="162"/>
      <c r="GO89" s="162">
        <f t="shared" si="225"/>
        <v>0</v>
      </c>
      <c r="GP89" s="163"/>
      <c r="GQ89" s="164" t="e">
        <f t="shared" si="226"/>
        <v>#DIV/0!</v>
      </c>
      <c r="GR89" s="162">
        <f t="shared" si="227"/>
        <v>0</v>
      </c>
      <c r="GS89" s="162">
        <f t="shared" si="290"/>
        <v>0</v>
      </c>
      <c r="GT89" s="162">
        <f t="shared" si="291"/>
        <v>0</v>
      </c>
      <c r="GU89" s="162">
        <f t="shared" si="292"/>
        <v>0</v>
      </c>
      <c r="GV89" s="165"/>
      <c r="GW89" s="161"/>
      <c r="GX89" s="162"/>
      <c r="GY89" s="162">
        <f t="shared" si="228"/>
        <v>0</v>
      </c>
      <c r="GZ89" s="163"/>
      <c r="HA89" s="164" t="e">
        <f t="shared" si="229"/>
        <v>#DIV/0!</v>
      </c>
      <c r="HB89" s="162">
        <f t="shared" si="230"/>
        <v>0</v>
      </c>
      <c r="HC89" s="162">
        <f t="shared" si="293"/>
        <v>0</v>
      </c>
      <c r="HD89" s="162">
        <f t="shared" si="294"/>
        <v>0</v>
      </c>
      <c r="HE89" s="162">
        <f t="shared" si="295"/>
        <v>0</v>
      </c>
      <c r="HF89" s="165"/>
      <c r="HG89" s="161"/>
      <c r="HH89" s="162"/>
      <c r="HI89" s="162"/>
      <c r="HJ89" s="163"/>
      <c r="HK89" s="164"/>
      <c r="HL89" s="162"/>
      <c r="HM89" s="162"/>
      <c r="HN89" s="162"/>
      <c r="HO89" s="162"/>
      <c r="HP89" s="165"/>
      <c r="HQ89" s="161"/>
      <c r="HR89" s="162"/>
      <c r="HS89" s="162"/>
      <c r="HT89" s="163"/>
      <c r="HU89" s="164"/>
      <c r="HV89" s="162"/>
      <c r="HW89" s="162"/>
      <c r="HX89" s="162"/>
      <c r="HY89" s="162"/>
      <c r="HZ89" s="165"/>
      <c r="IA89" s="161"/>
      <c r="IB89" s="162"/>
      <c r="IC89" s="162"/>
      <c r="ID89" s="163"/>
      <c r="IE89" s="164"/>
      <c r="IF89" s="162"/>
      <c r="IG89" s="162"/>
      <c r="IH89" s="162"/>
      <c r="II89" s="162"/>
      <c r="IJ89" s="165"/>
      <c r="IK89" s="161"/>
      <c r="IL89" s="162"/>
      <c r="IM89" s="162"/>
      <c r="IN89" s="163"/>
      <c r="IO89" s="164"/>
      <c r="IP89" s="162"/>
      <c r="IQ89" s="162"/>
      <c r="IR89" s="162"/>
      <c r="IS89" s="162"/>
      <c r="IT89" s="165"/>
      <c r="IU89" s="161"/>
      <c r="IV89" s="162"/>
      <c r="IW89" s="162"/>
      <c r="IX89" s="163"/>
      <c r="IY89" s="164"/>
      <c r="IZ89" s="162"/>
      <c r="JA89" s="162"/>
      <c r="JB89" s="162"/>
      <c r="JC89" s="162"/>
      <c r="JD89" s="165"/>
      <c r="JE89" s="161"/>
      <c r="JF89" s="162"/>
      <c r="JG89" s="162"/>
      <c r="JH89" s="163"/>
      <c r="JI89" s="164"/>
      <c r="JJ89" s="162"/>
      <c r="JK89" s="162"/>
      <c r="JL89" s="162"/>
      <c r="JM89" s="162"/>
      <c r="JN89" s="165"/>
      <c r="JO89" s="161"/>
      <c r="JP89" s="162"/>
      <c r="JQ89" s="162"/>
      <c r="JR89" s="163"/>
      <c r="JS89" s="164"/>
      <c r="JT89" s="162"/>
      <c r="JU89" s="162"/>
      <c r="JV89" s="162"/>
      <c r="JW89" s="162"/>
      <c r="JX89" s="165"/>
      <c r="JY89" s="161"/>
      <c r="JZ89" s="162"/>
      <c r="KA89" s="162"/>
      <c r="KB89" s="163"/>
      <c r="KC89" s="164"/>
      <c r="KD89" s="162"/>
      <c r="KE89" s="162"/>
      <c r="KF89" s="162"/>
      <c r="KG89" s="162"/>
      <c r="KH89" s="165"/>
      <c r="KI89" s="161"/>
      <c r="KJ89" s="162"/>
      <c r="KK89" s="162"/>
      <c r="KL89" s="163"/>
      <c r="KM89" s="164"/>
      <c r="KN89" s="162"/>
      <c r="KO89" s="162"/>
      <c r="KP89" s="162"/>
      <c r="KQ89" s="162"/>
      <c r="KR89" s="165"/>
      <c r="KS89" s="161"/>
      <c r="KT89" s="162"/>
      <c r="KU89" s="162"/>
      <c r="KV89" s="163"/>
      <c r="KW89" s="164"/>
      <c r="KX89" s="162"/>
      <c r="KY89" s="162"/>
      <c r="KZ89" s="162"/>
      <c r="LA89" s="162"/>
      <c r="LB89" s="165"/>
      <c r="LC89" s="161"/>
      <c r="LD89" s="162"/>
      <c r="LE89" s="162"/>
      <c r="LF89" s="163"/>
      <c r="LG89" s="164"/>
      <c r="LH89" s="162"/>
      <c r="LI89" s="162"/>
      <c r="LJ89" s="162"/>
      <c r="LK89" s="162"/>
      <c r="LL89" s="165"/>
      <c r="LM89" s="161"/>
      <c r="LN89" s="162"/>
      <c r="LO89" s="162"/>
      <c r="LP89" s="163"/>
      <c r="LQ89" s="164"/>
      <c r="LR89" s="162"/>
      <c r="LS89" s="162"/>
      <c r="LT89" s="162"/>
      <c r="LU89" s="162"/>
      <c r="LV89" s="165"/>
      <c r="LW89" s="161"/>
      <c r="LX89" s="162"/>
      <c r="LY89" s="162"/>
      <c r="LZ89" s="163"/>
      <c r="MA89" s="164"/>
      <c r="MB89" s="162"/>
      <c r="MC89" s="162"/>
      <c r="MD89" s="162"/>
      <c r="ME89" s="162"/>
      <c r="MF89" s="165"/>
      <c r="MG89" s="161"/>
      <c r="MH89" s="162"/>
      <c r="MI89" s="162"/>
      <c r="MJ89" s="163"/>
      <c r="MK89" s="164"/>
      <c r="ML89" s="162"/>
      <c r="MM89" s="162"/>
      <c r="MN89" s="162"/>
      <c r="MO89" s="162"/>
      <c r="MP89" s="165"/>
      <c r="MQ89" s="161"/>
      <c r="MR89" s="162"/>
      <c r="MS89" s="162"/>
      <c r="MT89" s="163"/>
      <c r="MU89" s="164"/>
      <c r="MV89" s="162"/>
      <c r="MW89" s="162"/>
      <c r="MX89" s="162"/>
      <c r="MY89" s="162"/>
      <c r="MZ89" s="165"/>
      <c r="NA89" s="161"/>
      <c r="NB89" s="162"/>
      <c r="NC89" s="162"/>
      <c r="ND89" s="163"/>
      <c r="NE89" s="164"/>
      <c r="NF89" s="162"/>
      <c r="NG89" s="162"/>
      <c r="NH89" s="162"/>
      <c r="NI89" s="162"/>
      <c r="NJ89" s="165"/>
      <c r="NK89" s="161"/>
      <c r="NL89" s="162"/>
      <c r="NM89" s="162"/>
      <c r="NN89" s="163"/>
      <c r="NO89" s="164"/>
      <c r="NP89" s="162"/>
      <c r="NQ89" s="162"/>
      <c r="NR89" s="162"/>
      <c r="NS89" s="162"/>
      <c r="NT89" s="165"/>
      <c r="NU89" s="161"/>
      <c r="NV89" s="162"/>
      <c r="NW89" s="162"/>
      <c r="NX89" s="163"/>
      <c r="NY89" s="164"/>
      <c r="NZ89" s="162"/>
      <c r="OA89" s="162"/>
      <c r="OB89" s="162"/>
      <c r="OC89" s="162"/>
      <c r="OD89" s="165"/>
      <c r="OE89" s="161"/>
      <c r="OF89" s="162"/>
      <c r="OG89" s="162"/>
      <c r="OH89" s="163"/>
      <c r="OI89" s="164"/>
      <c r="OJ89" s="162"/>
      <c r="OK89" s="162"/>
      <c r="OL89" s="162"/>
      <c r="OM89" s="162"/>
      <c r="ON89" s="165"/>
      <c r="OO89" s="161"/>
      <c r="OP89" s="162"/>
      <c r="OQ89" s="162"/>
      <c r="OR89" s="163"/>
      <c r="OS89" s="164"/>
      <c r="OT89" s="162"/>
      <c r="OU89" s="162"/>
      <c r="OV89" s="162"/>
      <c r="OW89" s="162"/>
      <c r="OX89" s="165"/>
      <c r="OY89" s="161"/>
      <c r="OZ89" s="162"/>
      <c r="PA89" s="162"/>
      <c r="PB89" s="163"/>
      <c r="PC89" s="164"/>
      <c r="PD89" s="162"/>
      <c r="PE89" s="162"/>
      <c r="PF89" s="162"/>
      <c r="PG89" s="162"/>
      <c r="PH89" s="165"/>
      <c r="PI89" s="161"/>
      <c r="PJ89" s="162"/>
      <c r="PK89" s="162"/>
      <c r="PL89" s="163"/>
      <c r="PM89" s="164"/>
      <c r="PN89" s="162"/>
      <c r="PO89" s="162"/>
      <c r="PP89" s="162"/>
      <c r="PQ89" s="162"/>
      <c r="PR89" s="165"/>
      <c r="PS89" s="161"/>
      <c r="PT89" s="162"/>
      <c r="PU89" s="162"/>
      <c r="PV89" s="163"/>
      <c r="PW89" s="164"/>
      <c r="PX89" s="162"/>
      <c r="PY89" s="162"/>
      <c r="PZ89" s="162"/>
      <c r="QA89" s="162"/>
      <c r="QB89" s="165"/>
      <c r="QC89" s="161"/>
      <c r="QD89" s="162"/>
      <c r="QE89" s="162"/>
      <c r="QF89" s="163"/>
      <c r="QG89" s="164"/>
      <c r="QH89" s="162"/>
      <c r="QI89" s="162"/>
      <c r="QJ89" s="162"/>
      <c r="QK89" s="162"/>
      <c r="QL89" s="165"/>
      <c r="QM89" s="161"/>
      <c r="QN89" s="162"/>
      <c r="QO89" s="162"/>
      <c r="QP89" s="163"/>
      <c r="QQ89" s="164"/>
      <c r="QR89" s="162"/>
      <c r="QS89" s="162"/>
      <c r="QT89" s="162"/>
      <c r="QU89" s="162"/>
      <c r="QV89" s="165"/>
      <c r="QW89" s="161"/>
    </row>
    <row r="90" spans="1:465" s="138" customFormat="1" ht="12.75" customHeight="1" x14ac:dyDescent="0.25">
      <c r="A90" s="141"/>
      <c r="B90" s="141"/>
      <c r="C90" s="141"/>
      <c r="D90" s="141"/>
      <c r="E90" s="141"/>
      <c r="F90" s="141"/>
      <c r="G90" s="141"/>
      <c r="H90" s="141"/>
      <c r="I90" s="141"/>
      <c r="J90" s="141"/>
      <c r="K90" s="141"/>
      <c r="L90" s="141"/>
      <c r="M90" s="141"/>
      <c r="N90" s="141"/>
      <c r="O90" s="155"/>
      <c r="P90" s="155"/>
      <c r="Q90" s="155"/>
      <c r="R90" s="155"/>
      <c r="S90" s="155"/>
      <c r="T90" s="155"/>
      <c r="U90" s="155"/>
      <c r="V90" s="155"/>
      <c r="W90" s="155"/>
      <c r="X90" s="155"/>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41"/>
      <c r="CI90" s="141"/>
      <c r="CJ90" s="141"/>
      <c r="CK90" s="141"/>
      <c r="CL90" s="141"/>
      <c r="CM90" s="141"/>
      <c r="CN90" s="141"/>
      <c r="CO90" s="141"/>
      <c r="CP90" s="141"/>
      <c r="CQ90" s="141"/>
      <c r="CR90" s="141"/>
      <c r="CS90" s="141"/>
      <c r="CT90" s="141"/>
      <c r="CU90" s="141"/>
      <c r="CV90" s="141"/>
      <c r="CW90" s="141"/>
      <c r="CX90" s="141"/>
      <c r="CY90" s="141"/>
      <c r="CZ90" s="141"/>
      <c r="DA90" s="141"/>
      <c r="DB90" s="141"/>
      <c r="DC90" s="141"/>
      <c r="DD90" s="141"/>
      <c r="DE90" s="141"/>
      <c r="DF90" s="141"/>
      <c r="DG90" s="141"/>
      <c r="DH90" s="141"/>
      <c r="DI90" s="141"/>
      <c r="DJ90" s="141"/>
      <c r="DK90" s="141"/>
      <c r="DL90" s="141"/>
      <c r="DM90" s="141"/>
      <c r="DN90" s="141"/>
      <c r="DO90" s="141"/>
      <c r="DP90" s="141"/>
      <c r="DQ90" s="141"/>
      <c r="DR90" s="141"/>
      <c r="DS90" s="141"/>
      <c r="DT90" s="141"/>
      <c r="DU90" s="141"/>
      <c r="DV90" s="141"/>
      <c r="DW90" s="141"/>
      <c r="DX90" s="141"/>
      <c r="DY90" s="141"/>
      <c r="DZ90" s="141"/>
      <c r="EA90" s="141"/>
      <c r="EB90" s="141"/>
      <c r="EC90" s="141"/>
      <c r="ED90" s="141"/>
      <c r="EE90" s="141"/>
      <c r="EF90" s="141"/>
      <c r="EG90" s="141"/>
      <c r="EH90" s="141"/>
      <c r="EI90" s="141"/>
      <c r="EJ90" s="141"/>
      <c r="EK90" s="141"/>
      <c r="EL90" s="141"/>
      <c r="EM90" s="141"/>
      <c r="EN90" s="141"/>
      <c r="EO90" s="141"/>
      <c r="EP90" s="141"/>
      <c r="EQ90" s="141"/>
      <c r="ER90" s="141"/>
      <c r="ES90" s="141"/>
      <c r="ET90" s="141"/>
      <c r="EU90" s="141"/>
      <c r="EV90" s="141"/>
      <c r="EW90" s="141"/>
      <c r="EX90" s="141"/>
      <c r="EY90" s="141"/>
      <c r="EZ90" s="141"/>
      <c r="FA90" s="141"/>
      <c r="FB90" s="141"/>
      <c r="FC90" s="141"/>
      <c r="FD90" s="141"/>
      <c r="FE90" s="141"/>
      <c r="FF90" s="141"/>
      <c r="FG90" s="141"/>
      <c r="FH90" s="141"/>
      <c r="FI90" s="141"/>
      <c r="FJ90" s="141"/>
      <c r="FK90" s="141"/>
      <c r="FL90" s="141"/>
      <c r="FM90" s="141"/>
      <c r="FN90" s="141"/>
      <c r="FO90" s="141"/>
      <c r="FP90" s="141"/>
      <c r="FQ90" s="141"/>
      <c r="FR90" s="141"/>
      <c r="FS90" s="141"/>
      <c r="FT90" s="141"/>
      <c r="FU90" s="141"/>
      <c r="FV90" s="141"/>
      <c r="FW90" s="141"/>
      <c r="FX90" s="141"/>
      <c r="FY90" s="141"/>
      <c r="FZ90" s="141"/>
      <c r="GA90" s="141"/>
      <c r="GB90" s="141"/>
      <c r="GC90" s="141"/>
      <c r="GD90" s="141"/>
      <c r="GE90" s="141"/>
      <c r="GF90" s="141"/>
      <c r="GG90" s="141"/>
      <c r="GH90" s="141"/>
      <c r="GI90" s="141"/>
      <c r="GJ90" s="141"/>
      <c r="GK90" s="141"/>
      <c r="GL90" s="141"/>
      <c r="GM90" s="141"/>
      <c r="GN90" s="141"/>
      <c r="GO90" s="141"/>
      <c r="GP90" s="141"/>
      <c r="GQ90" s="141"/>
      <c r="GR90" s="141"/>
      <c r="GS90" s="141"/>
      <c r="GT90" s="141"/>
      <c r="GU90" s="141"/>
      <c r="GV90" s="141"/>
      <c r="GW90" s="141"/>
      <c r="GX90" s="141"/>
      <c r="GY90" s="141"/>
      <c r="GZ90" s="141"/>
      <c r="HA90" s="141"/>
      <c r="HB90" s="141"/>
      <c r="HC90" s="141"/>
      <c r="HD90" s="141"/>
      <c r="HE90" s="141"/>
      <c r="HF90" s="141"/>
      <c r="HG90" s="141"/>
      <c r="HH90" s="141"/>
      <c r="HI90" s="141"/>
      <c r="HJ90" s="141"/>
      <c r="HK90" s="141"/>
      <c r="HL90" s="141"/>
      <c r="HM90" s="141"/>
      <c r="HN90" s="141"/>
      <c r="HO90" s="141"/>
      <c r="HP90" s="141"/>
      <c r="HQ90" s="141"/>
      <c r="HR90" s="141"/>
      <c r="HS90" s="141"/>
      <c r="HT90" s="141"/>
      <c r="HU90" s="141"/>
      <c r="HV90" s="141"/>
      <c r="HW90" s="141"/>
      <c r="HX90" s="141"/>
      <c r="HY90" s="141"/>
      <c r="HZ90" s="141"/>
      <c r="IA90" s="141"/>
      <c r="IB90" s="141"/>
      <c r="IC90" s="141"/>
      <c r="ID90" s="141"/>
      <c r="IE90" s="141"/>
      <c r="IF90" s="141"/>
      <c r="IG90" s="141"/>
      <c r="IH90" s="141"/>
      <c r="II90" s="141"/>
      <c r="IJ90" s="141"/>
      <c r="IK90" s="141"/>
      <c r="IL90" s="141"/>
      <c r="IM90" s="141"/>
      <c r="IN90" s="141"/>
      <c r="IO90" s="141"/>
      <c r="IP90" s="141"/>
      <c r="IQ90" s="141"/>
      <c r="IR90" s="141"/>
      <c r="IS90" s="141"/>
      <c r="IT90" s="141"/>
      <c r="IU90" s="141"/>
      <c r="IV90" s="141"/>
      <c r="IW90" s="141"/>
      <c r="IX90" s="141"/>
      <c r="IY90" s="141"/>
      <c r="IZ90" s="141"/>
      <c r="JA90" s="141"/>
      <c r="JB90" s="141"/>
      <c r="JC90" s="141"/>
      <c r="JD90" s="141"/>
      <c r="JE90" s="141"/>
      <c r="JF90" s="141"/>
      <c r="JG90" s="141"/>
      <c r="JH90" s="141"/>
      <c r="JI90" s="141"/>
      <c r="JJ90" s="141"/>
      <c r="JK90" s="141"/>
      <c r="JL90" s="141"/>
      <c r="JM90" s="141"/>
      <c r="JN90" s="141"/>
      <c r="JO90" s="141"/>
      <c r="JP90" s="141"/>
      <c r="JQ90" s="141"/>
      <c r="JR90" s="141"/>
      <c r="JS90" s="141"/>
      <c r="JT90" s="141"/>
      <c r="JU90" s="141"/>
      <c r="JV90" s="141"/>
      <c r="JW90" s="141"/>
      <c r="JX90" s="141"/>
      <c r="JY90" s="141"/>
      <c r="JZ90" s="141"/>
      <c r="KA90" s="141"/>
      <c r="KB90" s="141"/>
      <c r="KC90" s="141"/>
      <c r="KD90" s="141"/>
      <c r="KE90" s="141"/>
      <c r="KF90" s="141"/>
      <c r="KG90" s="141"/>
      <c r="KH90" s="141"/>
      <c r="KI90" s="141"/>
      <c r="KJ90" s="141"/>
      <c r="KK90" s="141"/>
      <c r="KL90" s="141"/>
      <c r="KM90" s="141"/>
      <c r="KN90" s="141"/>
      <c r="KO90" s="141"/>
      <c r="KP90" s="141"/>
      <c r="KQ90" s="141"/>
      <c r="KR90" s="141"/>
      <c r="KS90" s="141"/>
      <c r="KT90" s="141"/>
      <c r="KU90" s="141"/>
      <c r="KV90" s="141"/>
      <c r="KW90" s="141"/>
      <c r="KX90" s="141"/>
      <c r="KY90" s="141"/>
      <c r="KZ90" s="141"/>
      <c r="LA90" s="141"/>
      <c r="LB90" s="141"/>
      <c r="LC90" s="141"/>
      <c r="LD90" s="141"/>
      <c r="LE90" s="141"/>
      <c r="LF90" s="141"/>
      <c r="LG90" s="141"/>
      <c r="LH90" s="141"/>
      <c r="LI90" s="141"/>
      <c r="LJ90" s="141"/>
      <c r="LK90" s="141"/>
      <c r="LL90" s="141"/>
      <c r="LM90" s="141"/>
      <c r="LN90" s="141"/>
      <c r="LO90" s="141"/>
      <c r="LP90" s="141"/>
      <c r="LQ90" s="141"/>
      <c r="LR90" s="141"/>
      <c r="LS90" s="141"/>
      <c r="LT90" s="141"/>
      <c r="LU90" s="141"/>
      <c r="LV90" s="141"/>
      <c r="LW90" s="141"/>
      <c r="LX90" s="141"/>
      <c r="LY90" s="141"/>
      <c r="LZ90" s="141"/>
      <c r="MA90" s="141"/>
      <c r="MB90" s="141"/>
      <c r="MC90" s="141"/>
      <c r="MD90" s="141"/>
      <c r="ME90" s="141"/>
      <c r="MF90" s="141"/>
      <c r="MG90" s="141"/>
      <c r="MH90" s="141"/>
      <c r="MI90" s="141"/>
      <c r="MJ90" s="141"/>
      <c r="MK90" s="141"/>
      <c r="ML90" s="141"/>
      <c r="MM90" s="141"/>
      <c r="MN90" s="141"/>
      <c r="MO90" s="141"/>
      <c r="MP90" s="141"/>
      <c r="MQ90" s="141"/>
      <c r="MR90" s="141"/>
      <c r="MS90" s="141"/>
      <c r="MT90" s="141"/>
      <c r="MU90" s="141"/>
      <c r="MV90" s="141"/>
      <c r="MW90" s="141"/>
      <c r="MX90" s="141"/>
      <c r="MY90" s="141"/>
      <c r="MZ90" s="141"/>
      <c r="NA90" s="141"/>
      <c r="NB90" s="141"/>
      <c r="NC90" s="141"/>
      <c r="ND90" s="141"/>
      <c r="NE90" s="141"/>
      <c r="NF90" s="141"/>
      <c r="NG90" s="141"/>
      <c r="NH90" s="141"/>
      <c r="NI90" s="141"/>
      <c r="NJ90" s="141"/>
      <c r="NK90" s="141"/>
      <c r="NL90" s="141"/>
      <c r="NM90" s="141"/>
      <c r="NN90" s="141"/>
      <c r="NO90" s="141"/>
      <c r="NP90" s="141"/>
      <c r="NQ90" s="141"/>
      <c r="NR90" s="141"/>
      <c r="NS90" s="141"/>
      <c r="NT90" s="141"/>
      <c r="NU90" s="141"/>
      <c r="NV90" s="141"/>
      <c r="NW90" s="141"/>
      <c r="NX90" s="141"/>
      <c r="NY90" s="141"/>
      <c r="NZ90" s="141"/>
      <c r="OA90" s="141"/>
      <c r="OB90" s="141"/>
      <c r="OC90" s="141"/>
      <c r="OD90" s="141"/>
      <c r="OE90" s="141"/>
      <c r="OF90" s="141"/>
      <c r="OG90" s="141"/>
      <c r="OH90" s="141"/>
      <c r="OI90" s="141"/>
      <c r="OJ90" s="141"/>
      <c r="OK90" s="141"/>
      <c r="OL90" s="141"/>
      <c r="OM90" s="141"/>
      <c r="ON90" s="141"/>
      <c r="OO90" s="141"/>
      <c r="OP90" s="141"/>
      <c r="OQ90" s="141"/>
      <c r="OR90" s="141"/>
      <c r="OS90" s="141"/>
      <c r="OT90" s="141"/>
      <c r="OU90" s="141"/>
      <c r="OV90" s="141"/>
      <c r="OW90" s="141"/>
      <c r="OX90" s="141"/>
      <c r="OY90" s="141"/>
      <c r="OZ90" s="141"/>
      <c r="PA90" s="141"/>
      <c r="PB90" s="141"/>
      <c r="PC90" s="141"/>
      <c r="PD90" s="141"/>
      <c r="PE90" s="141"/>
      <c r="PF90" s="141"/>
      <c r="PG90" s="141"/>
      <c r="PH90" s="141"/>
      <c r="PI90" s="141"/>
      <c r="PJ90" s="141"/>
      <c r="PK90" s="141"/>
      <c r="PL90" s="141"/>
      <c r="PM90" s="141"/>
      <c r="PN90" s="141"/>
      <c r="PO90" s="141"/>
      <c r="PP90" s="141"/>
      <c r="PQ90" s="141"/>
      <c r="PR90" s="141"/>
      <c r="PS90" s="141"/>
      <c r="PT90" s="141"/>
      <c r="PU90" s="141"/>
      <c r="PV90" s="141"/>
      <c r="PW90" s="141"/>
      <c r="PX90" s="141"/>
      <c r="PY90" s="141"/>
      <c r="PZ90" s="141"/>
      <c r="QA90" s="141"/>
      <c r="QB90" s="141"/>
      <c r="QC90" s="141"/>
      <c r="QD90" s="141"/>
      <c r="QE90" s="141"/>
      <c r="QF90" s="141"/>
      <c r="QG90" s="141"/>
      <c r="QH90" s="141"/>
      <c r="QI90" s="141"/>
      <c r="QJ90" s="141"/>
      <c r="QK90" s="141"/>
      <c r="QL90" s="141"/>
      <c r="QM90" s="141"/>
      <c r="QN90" s="141"/>
      <c r="QO90" s="141"/>
      <c r="QP90" s="141"/>
      <c r="QQ90" s="141"/>
      <c r="QR90" s="141"/>
      <c r="QS90" s="141"/>
      <c r="QT90" s="141"/>
      <c r="QU90" s="141"/>
      <c r="QV90" s="141"/>
      <c r="QW90" s="141"/>
    </row>
    <row r="91" spans="1:465" s="134" customFormat="1" x14ac:dyDescent="0.25">
      <c r="A91" s="146"/>
      <c r="B91" s="146"/>
      <c r="C91" s="146"/>
      <c r="D91" s="146"/>
      <c r="E91" s="146"/>
      <c r="F91" s="146"/>
      <c r="G91" s="146"/>
      <c r="H91" s="146"/>
      <c r="I91" s="146"/>
      <c r="J91" s="146"/>
      <c r="K91" s="146"/>
      <c r="L91" s="146"/>
      <c r="M91" s="146"/>
      <c r="N91" s="146"/>
      <c r="O91" s="157"/>
      <c r="P91" s="157"/>
      <c r="Q91" s="157"/>
      <c r="R91" s="157"/>
      <c r="S91" s="157"/>
      <c r="T91" s="157"/>
      <c r="U91" s="157"/>
      <c r="V91" s="157"/>
      <c r="W91" s="157"/>
      <c r="X91" s="157"/>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146"/>
      <c r="BR91" s="146"/>
      <c r="BS91" s="146"/>
      <c r="BT91" s="146"/>
      <c r="BU91" s="146"/>
      <c r="BV91" s="146"/>
      <c r="BW91" s="146"/>
      <c r="BX91" s="146"/>
      <c r="BY91" s="146"/>
      <c r="BZ91" s="146"/>
      <c r="CA91" s="146"/>
      <c r="CB91" s="146"/>
      <c r="CC91" s="146"/>
      <c r="CD91" s="146"/>
      <c r="CE91" s="146"/>
      <c r="CF91" s="146"/>
      <c r="CG91" s="146"/>
      <c r="CH91" s="146"/>
      <c r="CI91" s="146"/>
      <c r="CJ91" s="146"/>
      <c r="CK91" s="146"/>
      <c r="CL91" s="146"/>
      <c r="CM91" s="146"/>
      <c r="CN91" s="146"/>
      <c r="CO91" s="146"/>
      <c r="CP91" s="146"/>
      <c r="CQ91" s="146"/>
      <c r="CR91" s="146"/>
      <c r="CS91" s="146"/>
      <c r="CT91" s="146"/>
      <c r="CU91" s="146"/>
      <c r="CV91" s="146"/>
      <c r="CW91" s="146"/>
      <c r="CX91" s="146"/>
      <c r="CY91" s="146"/>
      <c r="CZ91" s="146"/>
      <c r="DA91" s="146"/>
      <c r="DB91" s="146"/>
      <c r="DC91" s="146"/>
      <c r="DD91" s="146"/>
      <c r="DE91" s="146"/>
      <c r="DF91" s="146"/>
      <c r="DG91" s="146"/>
      <c r="DH91" s="146"/>
      <c r="DI91" s="146"/>
      <c r="DJ91" s="146"/>
      <c r="DK91" s="146"/>
      <c r="DL91" s="146"/>
      <c r="DM91" s="146"/>
      <c r="DN91" s="146"/>
      <c r="DO91" s="146"/>
      <c r="DP91" s="146"/>
      <c r="DQ91" s="146"/>
      <c r="DR91" s="146"/>
      <c r="DS91" s="146"/>
      <c r="DT91" s="146"/>
      <c r="DU91" s="146"/>
      <c r="DV91" s="146"/>
      <c r="DW91" s="146"/>
      <c r="DX91" s="146"/>
      <c r="DY91" s="146"/>
      <c r="DZ91" s="146"/>
      <c r="EA91" s="146"/>
      <c r="EB91" s="146"/>
      <c r="EC91" s="146"/>
      <c r="ED91" s="146"/>
      <c r="EE91" s="146"/>
      <c r="EF91" s="146"/>
      <c r="EG91" s="146"/>
      <c r="EH91" s="146"/>
      <c r="EI91" s="146"/>
      <c r="EJ91" s="146"/>
      <c r="EK91" s="146"/>
      <c r="EL91" s="146"/>
      <c r="EM91" s="146"/>
      <c r="EN91" s="146"/>
      <c r="EO91" s="146"/>
      <c r="EP91" s="146"/>
      <c r="EQ91" s="146"/>
      <c r="ER91" s="146"/>
      <c r="ES91" s="146"/>
      <c r="ET91" s="146"/>
      <c r="EU91" s="146"/>
      <c r="EV91" s="146"/>
      <c r="EW91" s="146"/>
      <c r="EX91" s="146"/>
      <c r="EY91" s="146"/>
      <c r="EZ91" s="146"/>
      <c r="FA91" s="146"/>
      <c r="FB91" s="146"/>
      <c r="FC91" s="146"/>
      <c r="FD91" s="146"/>
      <c r="FE91" s="146"/>
      <c r="FF91" s="146"/>
      <c r="FG91" s="146"/>
      <c r="FH91" s="146"/>
      <c r="FI91" s="146"/>
      <c r="FJ91" s="146"/>
      <c r="FK91" s="146"/>
      <c r="FL91" s="146"/>
      <c r="FM91" s="146"/>
      <c r="FN91" s="146"/>
      <c r="FO91" s="146"/>
      <c r="FP91" s="146"/>
      <c r="FQ91" s="146"/>
      <c r="FR91" s="146"/>
      <c r="FS91" s="146"/>
      <c r="FT91" s="146"/>
      <c r="FU91" s="146"/>
      <c r="FV91" s="146"/>
      <c r="FW91" s="146"/>
      <c r="FX91" s="146"/>
      <c r="FY91" s="146"/>
      <c r="FZ91" s="146"/>
      <c r="GA91" s="146"/>
      <c r="GB91" s="146"/>
      <c r="GC91" s="146"/>
      <c r="GD91" s="146"/>
      <c r="GE91" s="146"/>
      <c r="GF91" s="146"/>
      <c r="GG91" s="146"/>
      <c r="GH91" s="146"/>
      <c r="GI91" s="146"/>
      <c r="GJ91" s="146"/>
      <c r="GK91" s="146"/>
      <c r="GL91" s="146"/>
      <c r="GM91" s="146"/>
      <c r="GN91" s="146"/>
      <c r="GO91" s="146"/>
      <c r="GP91" s="146"/>
      <c r="GQ91" s="146"/>
      <c r="GR91" s="146"/>
      <c r="GS91" s="146"/>
      <c r="GT91" s="146"/>
      <c r="GU91" s="146"/>
      <c r="GV91" s="146"/>
      <c r="GW91" s="146"/>
      <c r="GX91" s="146"/>
      <c r="GY91" s="146"/>
      <c r="GZ91" s="146"/>
      <c r="HA91" s="146"/>
      <c r="HB91" s="146"/>
      <c r="HC91" s="146"/>
      <c r="HD91" s="146"/>
      <c r="HE91" s="146"/>
      <c r="HF91" s="146"/>
      <c r="HG91" s="146"/>
      <c r="HH91" s="146"/>
      <c r="HI91" s="146"/>
      <c r="HJ91" s="146"/>
      <c r="HK91" s="146"/>
      <c r="HL91" s="146"/>
      <c r="HM91" s="146"/>
      <c r="HN91" s="146"/>
      <c r="HO91" s="146"/>
      <c r="HP91" s="146"/>
      <c r="HQ91" s="146"/>
      <c r="HR91" s="146"/>
      <c r="HS91" s="146"/>
      <c r="HT91" s="146"/>
      <c r="HU91" s="146"/>
      <c r="HV91" s="146"/>
      <c r="HW91" s="146"/>
      <c r="HX91" s="146"/>
      <c r="HY91" s="146"/>
      <c r="HZ91" s="146"/>
      <c r="IA91" s="146"/>
      <c r="IB91" s="146"/>
      <c r="IC91" s="146"/>
      <c r="ID91" s="146"/>
      <c r="IE91" s="146"/>
      <c r="IF91" s="146"/>
      <c r="IG91" s="146"/>
      <c r="IH91" s="146"/>
      <c r="II91" s="146"/>
      <c r="IJ91" s="146"/>
      <c r="IK91" s="146"/>
      <c r="IL91" s="146"/>
      <c r="IM91" s="146"/>
      <c r="IN91" s="146"/>
      <c r="IO91" s="146"/>
      <c r="IP91" s="146"/>
      <c r="IQ91" s="146"/>
      <c r="IR91" s="146"/>
      <c r="IS91" s="146"/>
      <c r="IT91" s="146"/>
      <c r="IU91" s="146"/>
      <c r="IV91" s="146"/>
      <c r="IW91" s="146"/>
      <c r="IX91" s="146"/>
      <c r="IY91" s="146"/>
      <c r="IZ91" s="146"/>
      <c r="JA91" s="146"/>
      <c r="JB91" s="146"/>
      <c r="JC91" s="146"/>
      <c r="JD91" s="146"/>
      <c r="JE91" s="146"/>
      <c r="JF91" s="146"/>
      <c r="JG91" s="146"/>
      <c r="JH91" s="146"/>
      <c r="JI91" s="146"/>
      <c r="JJ91" s="146"/>
      <c r="JK91" s="146"/>
      <c r="JL91" s="146"/>
      <c r="JM91" s="146"/>
      <c r="JN91" s="146"/>
      <c r="JO91" s="146"/>
      <c r="JP91" s="146"/>
      <c r="JQ91" s="146"/>
      <c r="JR91" s="146"/>
      <c r="JS91" s="146"/>
      <c r="JT91" s="146"/>
      <c r="JU91" s="146"/>
      <c r="JV91" s="146"/>
      <c r="JW91" s="146"/>
      <c r="JX91" s="146"/>
      <c r="JY91" s="146"/>
      <c r="JZ91" s="146"/>
      <c r="KA91" s="146"/>
      <c r="KB91" s="146"/>
      <c r="KC91" s="146"/>
      <c r="KD91" s="146"/>
      <c r="KE91" s="146"/>
      <c r="KF91" s="146"/>
      <c r="KG91" s="146"/>
      <c r="KH91" s="146"/>
      <c r="KI91" s="146"/>
      <c r="KJ91" s="146"/>
      <c r="KK91" s="146"/>
      <c r="KL91" s="146"/>
      <c r="KM91" s="146"/>
      <c r="KN91" s="146"/>
      <c r="KO91" s="146"/>
      <c r="KP91" s="146"/>
      <c r="KQ91" s="146"/>
      <c r="KR91" s="146"/>
      <c r="KS91" s="146"/>
      <c r="KT91" s="146"/>
      <c r="KU91" s="146"/>
      <c r="KV91" s="146"/>
      <c r="KW91" s="146"/>
      <c r="KX91" s="146"/>
      <c r="KY91" s="146"/>
      <c r="KZ91" s="146"/>
      <c r="LA91" s="146"/>
      <c r="LB91" s="146"/>
      <c r="LC91" s="146"/>
      <c r="LD91" s="146"/>
      <c r="LE91" s="146"/>
      <c r="LF91" s="146"/>
      <c r="LG91" s="146"/>
      <c r="LH91" s="146"/>
      <c r="LI91" s="146"/>
      <c r="LJ91" s="146"/>
      <c r="LK91" s="146"/>
      <c r="LL91" s="146"/>
      <c r="LM91" s="146"/>
      <c r="LN91" s="146"/>
      <c r="LO91" s="146"/>
      <c r="LP91" s="146"/>
      <c r="LQ91" s="146"/>
      <c r="LR91" s="146"/>
      <c r="LS91" s="146"/>
      <c r="LT91" s="146"/>
      <c r="LU91" s="146"/>
      <c r="LV91" s="146"/>
      <c r="LW91" s="146"/>
      <c r="LX91" s="146"/>
      <c r="LY91" s="146"/>
      <c r="LZ91" s="146"/>
      <c r="MA91" s="146"/>
      <c r="MB91" s="146"/>
      <c r="MC91" s="146"/>
      <c r="MD91" s="146"/>
      <c r="ME91" s="146"/>
      <c r="MF91" s="146"/>
      <c r="MG91" s="146"/>
      <c r="MH91" s="146"/>
      <c r="MI91" s="146"/>
      <c r="MJ91" s="146"/>
      <c r="MK91" s="146"/>
      <c r="ML91" s="146"/>
      <c r="MM91" s="146"/>
      <c r="MN91" s="146"/>
      <c r="MO91" s="146"/>
      <c r="MP91" s="146"/>
      <c r="MQ91" s="146"/>
      <c r="MR91" s="146"/>
      <c r="MS91" s="146"/>
      <c r="MT91" s="146"/>
      <c r="MU91" s="146"/>
      <c r="MV91" s="146"/>
      <c r="MW91" s="146"/>
      <c r="MX91" s="146"/>
      <c r="MY91" s="146"/>
      <c r="MZ91" s="146"/>
      <c r="NA91" s="146"/>
      <c r="NB91" s="146"/>
      <c r="NC91" s="146"/>
      <c r="ND91" s="146"/>
      <c r="NE91" s="146"/>
      <c r="NF91" s="146"/>
      <c r="NG91" s="146"/>
      <c r="NH91" s="146"/>
      <c r="NI91" s="146"/>
      <c r="NJ91" s="146"/>
      <c r="NK91" s="146"/>
      <c r="NL91" s="146"/>
      <c r="NM91" s="146"/>
      <c r="NN91" s="146"/>
      <c r="NO91" s="146"/>
      <c r="NP91" s="146"/>
      <c r="NQ91" s="146"/>
      <c r="NR91" s="146"/>
      <c r="NS91" s="146"/>
      <c r="NT91" s="146"/>
      <c r="NU91" s="146"/>
      <c r="NV91" s="146"/>
      <c r="NW91" s="146"/>
      <c r="NX91" s="146"/>
      <c r="NY91" s="146"/>
      <c r="NZ91" s="146"/>
      <c r="OA91" s="146"/>
      <c r="OB91" s="146"/>
      <c r="OC91" s="146"/>
      <c r="OD91" s="146"/>
      <c r="OE91" s="146"/>
      <c r="OF91" s="146"/>
      <c r="OG91" s="146"/>
      <c r="OH91" s="146"/>
      <c r="OI91" s="146"/>
      <c r="OJ91" s="146"/>
      <c r="OK91" s="146"/>
      <c r="OL91" s="146"/>
      <c r="OM91" s="146"/>
      <c r="ON91" s="146"/>
      <c r="OO91" s="146"/>
      <c r="OP91" s="146"/>
      <c r="OQ91" s="146"/>
      <c r="OR91" s="146"/>
      <c r="OS91" s="146"/>
      <c r="OT91" s="146"/>
      <c r="OU91" s="146"/>
      <c r="OV91" s="146"/>
      <c r="OW91" s="146"/>
      <c r="OX91" s="146"/>
      <c r="OY91" s="146"/>
      <c r="OZ91" s="146"/>
      <c r="PA91" s="146"/>
      <c r="PB91" s="146"/>
      <c r="PC91" s="146"/>
      <c r="PD91" s="146"/>
      <c r="PE91" s="146"/>
      <c r="PF91" s="146"/>
      <c r="PG91" s="146"/>
      <c r="PH91" s="146"/>
      <c r="PI91" s="146"/>
      <c r="PJ91" s="146"/>
      <c r="PK91" s="146"/>
      <c r="PL91" s="146"/>
      <c r="PM91" s="146"/>
      <c r="PN91" s="146"/>
      <c r="PO91" s="146"/>
      <c r="PP91" s="146"/>
      <c r="PQ91" s="146"/>
      <c r="PR91" s="146"/>
      <c r="PS91" s="146"/>
      <c r="PT91" s="146"/>
      <c r="PU91" s="146"/>
      <c r="PV91" s="146"/>
      <c r="PW91" s="146"/>
      <c r="PX91" s="146"/>
      <c r="PY91" s="146"/>
      <c r="PZ91" s="146"/>
      <c r="QA91" s="146"/>
      <c r="QB91" s="146"/>
      <c r="QC91" s="146"/>
      <c r="QD91" s="146"/>
      <c r="QE91" s="146"/>
      <c r="QF91" s="146"/>
      <c r="QG91" s="146"/>
      <c r="QH91" s="146"/>
      <c r="QI91" s="146"/>
      <c r="QJ91" s="146"/>
      <c r="QK91" s="146"/>
      <c r="QL91" s="146"/>
      <c r="QM91" s="146"/>
      <c r="QN91" s="146"/>
      <c r="QO91" s="146"/>
      <c r="QP91" s="146"/>
      <c r="QQ91" s="146"/>
      <c r="QR91" s="146"/>
      <c r="QS91" s="146"/>
      <c r="QT91" s="146"/>
      <c r="QU91" s="146"/>
      <c r="QV91" s="146"/>
      <c r="QW91" s="146"/>
    </row>
    <row r="92" spans="1:465" s="138" customFormat="1" ht="12.75" customHeight="1" x14ac:dyDescent="0.25">
      <c r="A92" s="141"/>
      <c r="B92" s="141"/>
      <c r="C92" s="141"/>
      <c r="D92" s="141"/>
      <c r="E92" s="141"/>
      <c r="F92" s="141"/>
      <c r="G92" s="141"/>
      <c r="H92" s="141"/>
      <c r="I92" s="141"/>
      <c r="J92" s="141"/>
      <c r="K92" s="141"/>
      <c r="L92" s="141"/>
      <c r="M92" s="141"/>
      <c r="N92" s="141"/>
      <c r="O92" s="155"/>
      <c r="P92" s="155"/>
      <c r="Q92" s="155"/>
      <c r="R92" s="155"/>
      <c r="S92" s="155"/>
      <c r="T92" s="155"/>
      <c r="U92" s="155"/>
      <c r="V92" s="155"/>
      <c r="W92" s="155"/>
      <c r="X92" s="155"/>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c r="BI92" s="141"/>
      <c r="BJ92" s="141"/>
      <c r="BK92" s="141"/>
      <c r="BL92" s="141"/>
      <c r="BM92" s="141"/>
      <c r="BN92" s="141"/>
      <c r="BO92" s="141"/>
      <c r="BP92" s="141"/>
      <c r="BQ92" s="141"/>
      <c r="BR92" s="141"/>
      <c r="BS92" s="141"/>
      <c r="BT92" s="141"/>
      <c r="BU92" s="141"/>
      <c r="BV92" s="141"/>
      <c r="BW92" s="141"/>
      <c r="BX92" s="141"/>
      <c r="BY92" s="141"/>
      <c r="BZ92" s="141"/>
      <c r="CA92" s="141"/>
      <c r="CB92" s="141"/>
      <c r="CC92" s="141"/>
      <c r="CD92" s="141"/>
      <c r="CE92" s="141"/>
      <c r="CF92" s="141"/>
      <c r="CG92" s="141"/>
      <c r="CH92" s="141"/>
      <c r="CI92" s="141"/>
      <c r="CJ92" s="141"/>
      <c r="CK92" s="141"/>
      <c r="CL92" s="141"/>
      <c r="CM92" s="141"/>
      <c r="CN92" s="141"/>
      <c r="CO92" s="141"/>
      <c r="CP92" s="141"/>
      <c r="CQ92" s="141"/>
      <c r="CR92" s="141"/>
      <c r="CS92" s="141"/>
      <c r="CT92" s="141"/>
      <c r="CU92" s="141"/>
      <c r="CV92" s="141"/>
      <c r="CW92" s="141"/>
      <c r="CX92" s="141"/>
      <c r="CY92" s="141"/>
      <c r="CZ92" s="141"/>
      <c r="DA92" s="141"/>
      <c r="DB92" s="141"/>
      <c r="DC92" s="141"/>
      <c r="DD92" s="141"/>
      <c r="DE92" s="141"/>
      <c r="DF92" s="141"/>
      <c r="DG92" s="141"/>
      <c r="DH92" s="141"/>
      <c r="DI92" s="141"/>
      <c r="DJ92" s="141"/>
      <c r="DK92" s="141"/>
      <c r="DL92" s="141"/>
      <c r="DM92" s="141"/>
      <c r="DN92" s="141"/>
      <c r="DO92" s="141"/>
      <c r="DP92" s="141"/>
      <c r="DQ92" s="141"/>
      <c r="DR92" s="141"/>
      <c r="DS92" s="141"/>
      <c r="DT92" s="141"/>
      <c r="DU92" s="141"/>
      <c r="DV92" s="141"/>
      <c r="DW92" s="141"/>
      <c r="DX92" s="141"/>
      <c r="DY92" s="141"/>
      <c r="DZ92" s="141"/>
      <c r="EA92" s="141"/>
      <c r="EB92" s="141"/>
      <c r="EC92" s="141"/>
      <c r="ED92" s="141"/>
      <c r="EE92" s="141"/>
      <c r="EF92" s="141"/>
      <c r="EG92" s="141"/>
      <c r="EH92" s="141"/>
      <c r="EI92" s="141"/>
      <c r="EJ92" s="141"/>
      <c r="EK92" s="141"/>
      <c r="EL92" s="141"/>
      <c r="EM92" s="141"/>
      <c r="EN92" s="141"/>
      <c r="EO92" s="141"/>
      <c r="EP92" s="141"/>
      <c r="EQ92" s="141"/>
      <c r="ER92" s="141"/>
      <c r="ES92" s="141"/>
      <c r="ET92" s="141"/>
      <c r="EU92" s="141"/>
      <c r="EV92" s="141"/>
      <c r="EW92" s="141"/>
      <c r="EX92" s="141"/>
      <c r="EY92" s="141"/>
      <c r="EZ92" s="141"/>
      <c r="FA92" s="141"/>
      <c r="FB92" s="141"/>
      <c r="FC92" s="141"/>
      <c r="FD92" s="141"/>
      <c r="FE92" s="141"/>
      <c r="FF92" s="141"/>
      <c r="FG92" s="141"/>
      <c r="FH92" s="141"/>
      <c r="FI92" s="141"/>
      <c r="FJ92" s="141"/>
      <c r="FK92" s="141"/>
      <c r="FL92" s="141"/>
      <c r="FM92" s="141"/>
      <c r="FN92" s="141"/>
      <c r="FO92" s="141"/>
      <c r="FP92" s="141"/>
      <c r="FQ92" s="141"/>
      <c r="FR92" s="141"/>
      <c r="FS92" s="141"/>
      <c r="FT92" s="141"/>
      <c r="FU92" s="141"/>
      <c r="FV92" s="141"/>
      <c r="FW92" s="141"/>
      <c r="FX92" s="141"/>
      <c r="FY92" s="141"/>
      <c r="FZ92" s="141"/>
      <c r="GA92" s="141"/>
      <c r="GB92" s="141"/>
      <c r="GC92" s="141"/>
      <c r="GD92" s="141"/>
      <c r="GE92" s="141"/>
      <c r="GF92" s="141"/>
      <c r="GG92" s="141"/>
      <c r="GH92" s="141"/>
      <c r="GI92" s="141"/>
      <c r="GJ92" s="141"/>
      <c r="GK92" s="141"/>
      <c r="GL92" s="141"/>
      <c r="GM92" s="141"/>
      <c r="GN92" s="141"/>
      <c r="GO92" s="141"/>
      <c r="GP92" s="141"/>
      <c r="GQ92" s="141"/>
      <c r="GR92" s="141"/>
      <c r="GS92" s="141"/>
      <c r="GT92" s="141"/>
      <c r="GU92" s="141"/>
      <c r="GV92" s="141"/>
      <c r="GW92" s="141"/>
      <c r="GX92" s="141"/>
      <c r="GY92" s="141"/>
      <c r="GZ92" s="141"/>
      <c r="HA92" s="141"/>
      <c r="HB92" s="141"/>
      <c r="HC92" s="141"/>
      <c r="HD92" s="141"/>
      <c r="HE92" s="141"/>
      <c r="HF92" s="141"/>
      <c r="HG92" s="141"/>
      <c r="HH92" s="141"/>
      <c r="HI92" s="141"/>
      <c r="HJ92" s="141"/>
      <c r="HK92" s="141"/>
      <c r="HL92" s="141"/>
      <c r="HM92" s="141"/>
      <c r="HN92" s="141"/>
      <c r="HO92" s="141"/>
      <c r="HP92" s="141"/>
      <c r="HQ92" s="141"/>
      <c r="HR92" s="141"/>
      <c r="HS92" s="141"/>
      <c r="HT92" s="141"/>
      <c r="HU92" s="141"/>
      <c r="HV92" s="141"/>
      <c r="HW92" s="141"/>
      <c r="HX92" s="141"/>
      <c r="HY92" s="141"/>
      <c r="HZ92" s="141"/>
      <c r="IA92" s="141"/>
      <c r="IB92" s="141"/>
      <c r="IC92" s="141"/>
      <c r="ID92" s="141"/>
      <c r="IE92" s="141"/>
      <c r="IF92" s="141"/>
      <c r="IG92" s="141"/>
      <c r="IH92" s="141"/>
      <c r="II92" s="141"/>
      <c r="IJ92" s="141"/>
      <c r="IK92" s="141"/>
      <c r="IL92" s="141"/>
      <c r="IM92" s="141"/>
      <c r="IN92" s="141"/>
      <c r="IO92" s="141"/>
      <c r="IP92" s="141"/>
      <c r="IQ92" s="141"/>
      <c r="IR92" s="141"/>
      <c r="IS92" s="141"/>
      <c r="IT92" s="141"/>
      <c r="IU92" s="141"/>
      <c r="IV92" s="141"/>
      <c r="IW92" s="141"/>
      <c r="IX92" s="141"/>
      <c r="IY92" s="141"/>
      <c r="IZ92" s="141"/>
      <c r="JA92" s="141"/>
      <c r="JB92" s="141"/>
      <c r="JC92" s="141"/>
      <c r="JD92" s="141"/>
      <c r="JE92" s="141"/>
      <c r="JF92" s="141"/>
      <c r="JG92" s="141"/>
      <c r="JH92" s="141"/>
      <c r="JI92" s="141"/>
      <c r="JJ92" s="141"/>
      <c r="JK92" s="141"/>
      <c r="JL92" s="141"/>
      <c r="JM92" s="141"/>
      <c r="JN92" s="141"/>
      <c r="JO92" s="141"/>
      <c r="JP92" s="141"/>
      <c r="JQ92" s="141"/>
      <c r="JR92" s="141"/>
      <c r="JS92" s="141"/>
      <c r="JT92" s="141"/>
      <c r="JU92" s="141"/>
      <c r="JV92" s="141"/>
      <c r="JW92" s="141"/>
      <c r="JX92" s="141"/>
      <c r="JY92" s="141"/>
      <c r="JZ92" s="141"/>
      <c r="KA92" s="141"/>
      <c r="KB92" s="141"/>
      <c r="KC92" s="141"/>
      <c r="KD92" s="141"/>
      <c r="KE92" s="141"/>
      <c r="KF92" s="141"/>
      <c r="KG92" s="141"/>
      <c r="KH92" s="141"/>
      <c r="KI92" s="141"/>
      <c r="KJ92" s="141"/>
      <c r="KK92" s="141"/>
      <c r="KL92" s="141"/>
      <c r="KM92" s="141"/>
      <c r="KN92" s="141"/>
      <c r="KO92" s="141"/>
      <c r="KP92" s="141"/>
      <c r="KQ92" s="141"/>
      <c r="KR92" s="141"/>
      <c r="KS92" s="141"/>
      <c r="KT92" s="141"/>
      <c r="KU92" s="141"/>
      <c r="KV92" s="141"/>
      <c r="KW92" s="141"/>
      <c r="KX92" s="141"/>
      <c r="KY92" s="141"/>
      <c r="KZ92" s="141"/>
      <c r="LA92" s="141"/>
      <c r="LB92" s="141"/>
      <c r="LC92" s="141"/>
      <c r="LD92" s="141"/>
      <c r="LE92" s="141"/>
      <c r="LF92" s="141"/>
      <c r="LG92" s="141"/>
      <c r="LH92" s="141"/>
      <c r="LI92" s="141"/>
      <c r="LJ92" s="141"/>
      <c r="LK92" s="141"/>
      <c r="LL92" s="141"/>
      <c r="LM92" s="141"/>
      <c r="LN92" s="141"/>
      <c r="LO92" s="141"/>
      <c r="LP92" s="141"/>
      <c r="LQ92" s="141"/>
      <c r="LR92" s="141"/>
      <c r="LS92" s="141"/>
      <c r="LT92" s="141"/>
      <c r="LU92" s="141"/>
      <c r="LV92" s="141"/>
      <c r="LW92" s="141"/>
      <c r="LX92" s="141"/>
      <c r="LY92" s="141"/>
      <c r="LZ92" s="141"/>
      <c r="MA92" s="141"/>
      <c r="MB92" s="141"/>
      <c r="MC92" s="141"/>
      <c r="MD92" s="141"/>
      <c r="ME92" s="141"/>
      <c r="MF92" s="141"/>
      <c r="MG92" s="141"/>
      <c r="MH92" s="141"/>
      <c r="MI92" s="141"/>
      <c r="MJ92" s="141"/>
      <c r="MK92" s="141"/>
      <c r="ML92" s="141"/>
      <c r="MM92" s="141"/>
      <c r="MN92" s="141"/>
      <c r="MO92" s="141"/>
      <c r="MP92" s="141"/>
      <c r="MQ92" s="141"/>
      <c r="MR92" s="141"/>
      <c r="MS92" s="141"/>
      <c r="MT92" s="141"/>
      <c r="MU92" s="141"/>
      <c r="MV92" s="141"/>
      <c r="MW92" s="141"/>
      <c r="MX92" s="141"/>
      <c r="MY92" s="141"/>
      <c r="MZ92" s="141"/>
      <c r="NA92" s="141"/>
      <c r="NB92" s="141"/>
      <c r="NC92" s="141"/>
      <c r="ND92" s="141"/>
      <c r="NE92" s="141"/>
      <c r="NF92" s="141"/>
      <c r="NG92" s="141"/>
      <c r="NH92" s="141"/>
      <c r="NI92" s="141"/>
      <c r="NJ92" s="141"/>
      <c r="NK92" s="141"/>
      <c r="NL92" s="141"/>
      <c r="NM92" s="141"/>
      <c r="NN92" s="141"/>
      <c r="NO92" s="141"/>
      <c r="NP92" s="141"/>
      <c r="NQ92" s="141"/>
      <c r="NR92" s="141"/>
      <c r="NS92" s="141"/>
      <c r="NT92" s="141"/>
      <c r="NU92" s="141"/>
      <c r="NV92" s="141"/>
      <c r="NW92" s="141"/>
      <c r="NX92" s="141"/>
      <c r="NY92" s="141"/>
      <c r="NZ92" s="141"/>
      <c r="OA92" s="141"/>
      <c r="OB92" s="141"/>
      <c r="OC92" s="141"/>
      <c r="OD92" s="141"/>
      <c r="OE92" s="141"/>
      <c r="OF92" s="141"/>
      <c r="OG92" s="141"/>
      <c r="OH92" s="141"/>
      <c r="OI92" s="141"/>
      <c r="OJ92" s="141"/>
      <c r="OK92" s="141"/>
      <c r="OL92" s="141"/>
      <c r="OM92" s="141"/>
      <c r="ON92" s="141"/>
      <c r="OO92" s="141"/>
      <c r="OP92" s="141"/>
      <c r="OQ92" s="141"/>
      <c r="OR92" s="141"/>
      <c r="OS92" s="141"/>
      <c r="OT92" s="141"/>
      <c r="OU92" s="141"/>
      <c r="OV92" s="141"/>
      <c r="OW92" s="141"/>
      <c r="OX92" s="141"/>
      <c r="OY92" s="141"/>
      <c r="OZ92" s="141"/>
      <c r="PA92" s="141"/>
      <c r="PB92" s="141"/>
      <c r="PC92" s="141"/>
      <c r="PD92" s="141"/>
      <c r="PE92" s="141"/>
      <c r="PF92" s="141"/>
      <c r="PG92" s="141"/>
      <c r="PH92" s="141"/>
      <c r="PI92" s="141"/>
      <c r="PJ92" s="141"/>
      <c r="PK92" s="141"/>
      <c r="PL92" s="141"/>
      <c r="PM92" s="141"/>
      <c r="PN92" s="141"/>
      <c r="PO92" s="141"/>
      <c r="PP92" s="141"/>
      <c r="PQ92" s="141"/>
      <c r="PR92" s="141"/>
      <c r="PS92" s="141"/>
      <c r="PT92" s="141"/>
      <c r="PU92" s="141"/>
      <c r="PV92" s="141"/>
      <c r="PW92" s="141"/>
      <c r="PX92" s="141"/>
      <c r="PY92" s="141"/>
      <c r="PZ92" s="141"/>
      <c r="QA92" s="141"/>
      <c r="QB92" s="141"/>
      <c r="QC92" s="141"/>
      <c r="QD92" s="141"/>
      <c r="QE92" s="141"/>
      <c r="QF92" s="141"/>
      <c r="QG92" s="141"/>
      <c r="QH92" s="141"/>
      <c r="QI92" s="141"/>
      <c r="QJ92" s="141"/>
      <c r="QK92" s="141"/>
      <c r="QL92" s="141"/>
      <c r="QM92" s="141"/>
      <c r="QN92" s="141"/>
      <c r="QO92" s="141"/>
      <c r="QP92" s="141"/>
      <c r="QQ92" s="141"/>
      <c r="QR92" s="141"/>
      <c r="QS92" s="141"/>
      <c r="QT92" s="141"/>
      <c r="QU92" s="141"/>
      <c r="QV92" s="141"/>
      <c r="QW92" s="141"/>
    </row>
    <row r="93" spans="1:465" s="134" customFormat="1" x14ac:dyDescent="0.25">
      <c r="A93" s="146"/>
      <c r="B93" s="146"/>
      <c r="C93" s="146"/>
      <c r="D93" s="146"/>
      <c r="E93" s="146"/>
      <c r="F93" s="146"/>
      <c r="G93" s="146"/>
      <c r="H93" s="146"/>
      <c r="I93" s="146"/>
      <c r="J93" s="146"/>
      <c r="K93" s="146"/>
      <c r="L93" s="146"/>
      <c r="M93" s="146"/>
      <c r="N93" s="146"/>
      <c r="O93" s="157"/>
      <c r="P93" s="157"/>
      <c r="Q93" s="157"/>
      <c r="R93" s="157"/>
      <c r="S93" s="157"/>
      <c r="T93" s="157"/>
      <c r="U93" s="157"/>
      <c r="V93" s="157"/>
      <c r="W93" s="157"/>
      <c r="X93" s="157"/>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c r="BZ93" s="146"/>
      <c r="CA93" s="146"/>
      <c r="CB93" s="146"/>
      <c r="CC93" s="146"/>
      <c r="CD93" s="146"/>
      <c r="CE93" s="146"/>
      <c r="CF93" s="146"/>
      <c r="CG93" s="146"/>
      <c r="CH93" s="146"/>
      <c r="CI93" s="146"/>
      <c r="CJ93" s="146"/>
      <c r="CK93" s="146"/>
      <c r="CL93" s="146"/>
      <c r="CM93" s="146"/>
      <c r="CN93" s="146"/>
      <c r="CO93" s="146"/>
      <c r="CP93" s="146"/>
      <c r="CQ93" s="146"/>
      <c r="CR93" s="146"/>
      <c r="CS93" s="146"/>
      <c r="CT93" s="146"/>
      <c r="CU93" s="146"/>
      <c r="CV93" s="146"/>
      <c r="CW93" s="146"/>
      <c r="CX93" s="146"/>
      <c r="CY93" s="146"/>
      <c r="CZ93" s="146"/>
      <c r="DA93" s="146"/>
      <c r="DB93" s="146"/>
      <c r="DC93" s="146"/>
      <c r="DD93" s="146"/>
      <c r="DE93" s="146"/>
      <c r="DF93" s="146"/>
      <c r="DG93" s="146"/>
      <c r="DH93" s="146"/>
      <c r="DI93" s="146"/>
      <c r="DJ93" s="146"/>
      <c r="DK93" s="146"/>
      <c r="DL93" s="146"/>
      <c r="DM93" s="146"/>
      <c r="DN93" s="146"/>
      <c r="DO93" s="146"/>
      <c r="DP93" s="146"/>
      <c r="DQ93" s="146"/>
      <c r="DR93" s="146"/>
      <c r="DS93" s="146"/>
      <c r="DT93" s="146"/>
      <c r="DU93" s="146"/>
      <c r="DV93" s="146"/>
      <c r="DW93" s="146"/>
      <c r="DX93" s="146"/>
      <c r="DY93" s="146"/>
      <c r="DZ93" s="146"/>
      <c r="EA93" s="146"/>
      <c r="EB93" s="146"/>
      <c r="EC93" s="146"/>
      <c r="ED93" s="146"/>
      <c r="EE93" s="146"/>
      <c r="EF93" s="146"/>
      <c r="EG93" s="146"/>
      <c r="EH93" s="146"/>
      <c r="EI93" s="146"/>
      <c r="EJ93" s="146"/>
      <c r="EK93" s="146"/>
      <c r="EL93" s="146"/>
      <c r="EM93" s="146"/>
      <c r="EN93" s="146"/>
      <c r="EO93" s="146"/>
      <c r="EP93" s="146"/>
      <c r="EQ93" s="146"/>
      <c r="ER93" s="146"/>
      <c r="ES93" s="146"/>
      <c r="ET93" s="146"/>
      <c r="EU93" s="146"/>
      <c r="EV93" s="146"/>
      <c r="EW93" s="146"/>
      <c r="EX93" s="146"/>
      <c r="EY93" s="146"/>
      <c r="EZ93" s="146"/>
      <c r="FA93" s="146"/>
      <c r="FB93" s="146"/>
      <c r="FC93" s="146"/>
      <c r="FD93" s="146"/>
      <c r="FE93" s="146"/>
      <c r="FF93" s="146"/>
      <c r="FG93" s="146"/>
      <c r="FH93" s="146"/>
      <c r="FI93" s="146"/>
      <c r="FJ93" s="146"/>
      <c r="FK93" s="146"/>
      <c r="FL93" s="146"/>
      <c r="FM93" s="146"/>
      <c r="FN93" s="146"/>
      <c r="FO93" s="146"/>
      <c r="FP93" s="146"/>
      <c r="FQ93" s="146"/>
      <c r="FR93" s="146"/>
      <c r="FS93" s="146"/>
      <c r="FT93" s="146"/>
      <c r="FU93" s="146"/>
      <c r="FV93" s="146"/>
      <c r="FW93" s="146"/>
      <c r="FX93" s="146"/>
      <c r="FY93" s="146"/>
      <c r="FZ93" s="146"/>
      <c r="GA93" s="146"/>
      <c r="GB93" s="146"/>
      <c r="GC93" s="146"/>
      <c r="GD93" s="146"/>
      <c r="GE93" s="146"/>
      <c r="GF93" s="146"/>
      <c r="GG93" s="146"/>
      <c r="GH93" s="146"/>
      <c r="GI93" s="146"/>
      <c r="GJ93" s="146"/>
      <c r="GK93" s="146"/>
      <c r="GL93" s="146"/>
      <c r="GM93" s="146"/>
      <c r="GN93" s="146"/>
      <c r="GO93" s="146"/>
      <c r="GP93" s="146"/>
      <c r="GQ93" s="146"/>
      <c r="GR93" s="146"/>
      <c r="GS93" s="146"/>
      <c r="GT93" s="146"/>
      <c r="GU93" s="146"/>
      <c r="GV93" s="146"/>
      <c r="GW93" s="146"/>
      <c r="GX93" s="146"/>
      <c r="GY93" s="146"/>
      <c r="GZ93" s="146"/>
      <c r="HA93" s="146"/>
      <c r="HB93" s="146"/>
      <c r="HC93" s="146"/>
      <c r="HD93" s="146"/>
      <c r="HE93" s="146"/>
      <c r="HF93" s="146"/>
      <c r="HG93" s="146"/>
      <c r="HH93" s="146"/>
      <c r="HI93" s="146"/>
      <c r="HJ93" s="146"/>
      <c r="HK93" s="146"/>
      <c r="HL93" s="146"/>
      <c r="HM93" s="146"/>
      <c r="HN93" s="146"/>
      <c r="HO93" s="146"/>
      <c r="HP93" s="146"/>
      <c r="HQ93" s="146"/>
      <c r="HR93" s="146"/>
      <c r="HS93" s="146"/>
      <c r="HT93" s="146"/>
      <c r="HU93" s="146"/>
      <c r="HV93" s="146"/>
      <c r="HW93" s="146"/>
      <c r="HX93" s="146"/>
      <c r="HY93" s="146"/>
      <c r="HZ93" s="146"/>
      <c r="IA93" s="146"/>
      <c r="IB93" s="146"/>
      <c r="IC93" s="146"/>
      <c r="ID93" s="146"/>
      <c r="IE93" s="146"/>
      <c r="IF93" s="146"/>
      <c r="IG93" s="146"/>
      <c r="IH93" s="146"/>
      <c r="II93" s="146"/>
      <c r="IJ93" s="146"/>
      <c r="IK93" s="146"/>
      <c r="IL93" s="146"/>
      <c r="IM93" s="146"/>
      <c r="IN93" s="146"/>
      <c r="IO93" s="146"/>
      <c r="IP93" s="146"/>
      <c r="IQ93" s="146"/>
      <c r="IR93" s="146"/>
      <c r="IS93" s="146"/>
      <c r="IT93" s="146"/>
      <c r="IU93" s="146"/>
      <c r="IV93" s="146"/>
      <c r="IW93" s="146"/>
      <c r="IX93" s="146"/>
      <c r="IY93" s="146"/>
      <c r="IZ93" s="146"/>
      <c r="JA93" s="146"/>
      <c r="JB93" s="146"/>
      <c r="JC93" s="146"/>
      <c r="JD93" s="146"/>
      <c r="JE93" s="146"/>
      <c r="JF93" s="146"/>
      <c r="JG93" s="146"/>
      <c r="JH93" s="146"/>
      <c r="JI93" s="146"/>
      <c r="JJ93" s="146"/>
      <c r="JK93" s="146"/>
      <c r="JL93" s="146"/>
      <c r="JM93" s="146"/>
      <c r="JN93" s="146"/>
      <c r="JO93" s="146"/>
      <c r="JP93" s="146"/>
      <c r="JQ93" s="146"/>
      <c r="JR93" s="146"/>
      <c r="JS93" s="146"/>
      <c r="JT93" s="146"/>
      <c r="JU93" s="146"/>
      <c r="JV93" s="146"/>
      <c r="JW93" s="146"/>
      <c r="JX93" s="146"/>
      <c r="JY93" s="146"/>
      <c r="JZ93" s="146"/>
      <c r="KA93" s="146"/>
      <c r="KB93" s="146"/>
      <c r="KC93" s="146"/>
      <c r="KD93" s="146"/>
      <c r="KE93" s="146"/>
      <c r="KF93" s="146"/>
      <c r="KG93" s="146"/>
      <c r="KH93" s="146"/>
      <c r="KI93" s="146"/>
      <c r="KJ93" s="146"/>
      <c r="KK93" s="146"/>
      <c r="KL93" s="146"/>
      <c r="KM93" s="146"/>
      <c r="KN93" s="146"/>
      <c r="KO93" s="146"/>
      <c r="KP93" s="146"/>
      <c r="KQ93" s="146"/>
      <c r="KR93" s="146"/>
      <c r="KS93" s="146"/>
      <c r="KT93" s="146"/>
      <c r="KU93" s="146"/>
      <c r="KV93" s="146"/>
      <c r="KW93" s="146"/>
      <c r="KX93" s="146"/>
      <c r="KY93" s="146"/>
      <c r="KZ93" s="146"/>
      <c r="LA93" s="146"/>
      <c r="LB93" s="146"/>
      <c r="LC93" s="146"/>
      <c r="LD93" s="146"/>
      <c r="LE93" s="146"/>
      <c r="LF93" s="146"/>
      <c r="LG93" s="146"/>
      <c r="LH93" s="146"/>
      <c r="LI93" s="146"/>
      <c r="LJ93" s="146"/>
      <c r="LK93" s="146"/>
      <c r="LL93" s="146"/>
      <c r="LM93" s="146"/>
      <c r="LN93" s="146"/>
      <c r="LO93" s="146"/>
      <c r="LP93" s="146"/>
      <c r="LQ93" s="146"/>
      <c r="LR93" s="146"/>
      <c r="LS93" s="146"/>
      <c r="LT93" s="146"/>
      <c r="LU93" s="146"/>
      <c r="LV93" s="146"/>
      <c r="LW93" s="146"/>
      <c r="LX93" s="146"/>
      <c r="LY93" s="146"/>
      <c r="LZ93" s="146"/>
      <c r="MA93" s="146"/>
      <c r="MB93" s="146"/>
      <c r="MC93" s="146"/>
      <c r="MD93" s="146"/>
      <c r="ME93" s="146"/>
      <c r="MF93" s="146"/>
      <c r="MG93" s="146"/>
      <c r="MH93" s="146"/>
      <c r="MI93" s="146"/>
      <c r="MJ93" s="146"/>
      <c r="MK93" s="146"/>
      <c r="ML93" s="146"/>
      <c r="MM93" s="146"/>
      <c r="MN93" s="146"/>
      <c r="MO93" s="146"/>
      <c r="MP93" s="146"/>
      <c r="MQ93" s="146"/>
      <c r="MR93" s="146"/>
      <c r="MS93" s="146"/>
      <c r="MT93" s="146"/>
      <c r="MU93" s="146"/>
      <c r="MV93" s="146"/>
      <c r="MW93" s="146"/>
      <c r="MX93" s="146"/>
      <c r="MY93" s="146"/>
      <c r="MZ93" s="146"/>
      <c r="NA93" s="146"/>
      <c r="NB93" s="146"/>
      <c r="NC93" s="146"/>
      <c r="ND93" s="146"/>
      <c r="NE93" s="146"/>
      <c r="NF93" s="146"/>
      <c r="NG93" s="146"/>
      <c r="NH93" s="146"/>
      <c r="NI93" s="146"/>
      <c r="NJ93" s="146"/>
      <c r="NK93" s="146"/>
      <c r="NL93" s="146"/>
      <c r="NM93" s="146"/>
      <c r="NN93" s="146"/>
      <c r="NO93" s="146"/>
      <c r="NP93" s="146"/>
      <c r="NQ93" s="146"/>
      <c r="NR93" s="146"/>
      <c r="NS93" s="146"/>
      <c r="NT93" s="146"/>
      <c r="NU93" s="146"/>
      <c r="NV93" s="146"/>
      <c r="NW93" s="146"/>
      <c r="NX93" s="146"/>
      <c r="NY93" s="146"/>
      <c r="NZ93" s="146"/>
      <c r="OA93" s="146"/>
      <c r="OB93" s="146"/>
      <c r="OC93" s="146"/>
      <c r="OD93" s="146"/>
      <c r="OE93" s="146"/>
      <c r="OF93" s="146"/>
      <c r="OG93" s="146"/>
      <c r="OH93" s="146"/>
      <c r="OI93" s="146"/>
      <c r="OJ93" s="146"/>
      <c r="OK93" s="146"/>
      <c r="OL93" s="146"/>
      <c r="OM93" s="146"/>
      <c r="ON93" s="146"/>
      <c r="OO93" s="146"/>
      <c r="OP93" s="146"/>
      <c r="OQ93" s="146"/>
      <c r="OR93" s="146"/>
      <c r="OS93" s="146"/>
      <c r="OT93" s="146"/>
      <c r="OU93" s="146"/>
      <c r="OV93" s="146"/>
      <c r="OW93" s="146"/>
      <c r="OX93" s="146"/>
      <c r="OY93" s="146"/>
      <c r="OZ93" s="146"/>
      <c r="PA93" s="146"/>
      <c r="PB93" s="146"/>
      <c r="PC93" s="146"/>
      <c r="PD93" s="146"/>
      <c r="PE93" s="146"/>
      <c r="PF93" s="146"/>
      <c r="PG93" s="146"/>
      <c r="PH93" s="146"/>
      <c r="PI93" s="146"/>
      <c r="PJ93" s="146"/>
      <c r="PK93" s="146"/>
      <c r="PL93" s="146"/>
      <c r="PM93" s="146"/>
      <c r="PN93" s="146"/>
      <c r="PO93" s="146"/>
      <c r="PP93" s="146"/>
      <c r="PQ93" s="146"/>
      <c r="PR93" s="146"/>
      <c r="PS93" s="146"/>
      <c r="PT93" s="146"/>
      <c r="PU93" s="146"/>
      <c r="PV93" s="146"/>
      <c r="PW93" s="146"/>
      <c r="PX93" s="146"/>
      <c r="PY93" s="146"/>
      <c r="PZ93" s="146"/>
      <c r="QA93" s="146"/>
      <c r="QB93" s="146"/>
      <c r="QC93" s="146"/>
      <c r="QD93" s="146"/>
      <c r="QE93" s="146"/>
      <c r="QF93" s="146"/>
      <c r="QG93" s="146"/>
      <c r="QH93" s="146"/>
      <c r="QI93" s="146"/>
      <c r="QJ93" s="146"/>
      <c r="QK93" s="146"/>
      <c r="QL93" s="146"/>
      <c r="QM93" s="146"/>
      <c r="QN93" s="146"/>
      <c r="QO93" s="146"/>
      <c r="QP93" s="146"/>
      <c r="QQ93" s="146"/>
      <c r="QR93" s="146"/>
      <c r="QS93" s="146"/>
      <c r="QT93" s="146"/>
      <c r="QU93" s="146"/>
      <c r="QV93" s="146"/>
      <c r="QW93" s="146"/>
    </row>
    <row r="94" spans="1:465" s="138" customFormat="1" ht="12.75" customHeight="1" x14ac:dyDescent="0.25">
      <c r="A94" s="141"/>
      <c r="B94" s="141"/>
      <c r="C94" s="141"/>
      <c r="D94" s="141"/>
      <c r="E94" s="141"/>
      <c r="F94" s="141"/>
      <c r="G94" s="141"/>
      <c r="H94" s="141"/>
      <c r="I94" s="141"/>
      <c r="J94" s="141"/>
      <c r="K94" s="141"/>
      <c r="L94" s="141"/>
      <c r="M94" s="141"/>
      <c r="N94" s="141"/>
      <c r="O94" s="155"/>
      <c r="P94" s="155"/>
      <c r="Q94" s="155"/>
      <c r="R94" s="155"/>
      <c r="S94" s="155"/>
      <c r="T94" s="155"/>
      <c r="U94" s="155"/>
      <c r="V94" s="155"/>
      <c r="W94" s="155"/>
      <c r="X94" s="155"/>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1"/>
      <c r="CB94" s="141"/>
      <c r="CC94" s="141"/>
      <c r="CD94" s="141"/>
      <c r="CE94" s="141"/>
      <c r="CF94" s="141"/>
      <c r="CG94" s="141"/>
      <c r="CH94" s="141"/>
      <c r="CI94" s="141"/>
      <c r="CJ94" s="141"/>
      <c r="CK94" s="141"/>
      <c r="CL94" s="141"/>
      <c r="CM94" s="141"/>
      <c r="CN94" s="141"/>
      <c r="CO94" s="141"/>
      <c r="CP94" s="141"/>
      <c r="CQ94" s="141"/>
      <c r="CR94" s="141"/>
      <c r="CS94" s="141"/>
      <c r="CT94" s="141"/>
      <c r="CU94" s="141"/>
      <c r="CV94" s="141"/>
      <c r="CW94" s="141"/>
      <c r="CX94" s="141"/>
      <c r="CY94" s="141"/>
      <c r="CZ94" s="141"/>
      <c r="DA94" s="141"/>
      <c r="DB94" s="141"/>
      <c r="DC94" s="141"/>
      <c r="DD94" s="141"/>
      <c r="DE94" s="141"/>
      <c r="DF94" s="141"/>
      <c r="DG94" s="141"/>
      <c r="DH94" s="141"/>
      <c r="DI94" s="141"/>
      <c r="DJ94" s="141"/>
      <c r="DK94" s="141"/>
      <c r="DL94" s="141"/>
      <c r="DM94" s="141"/>
      <c r="DN94" s="141"/>
      <c r="DO94" s="141"/>
      <c r="DP94" s="141"/>
      <c r="DQ94" s="141"/>
      <c r="DR94" s="141"/>
      <c r="DS94" s="141"/>
      <c r="DT94" s="141"/>
      <c r="DU94" s="141"/>
      <c r="DV94" s="141"/>
      <c r="DW94" s="141"/>
      <c r="DX94" s="141"/>
      <c r="DY94" s="141"/>
      <c r="DZ94" s="141"/>
      <c r="EA94" s="141"/>
      <c r="EB94" s="141"/>
      <c r="EC94" s="141"/>
      <c r="ED94" s="141"/>
      <c r="EE94" s="141"/>
      <c r="EF94" s="141"/>
      <c r="EG94" s="141"/>
      <c r="EH94" s="141"/>
      <c r="EI94" s="141"/>
      <c r="EJ94" s="141"/>
      <c r="EK94" s="141"/>
      <c r="EL94" s="141"/>
      <c r="EM94" s="141"/>
      <c r="EN94" s="141"/>
      <c r="EO94" s="141"/>
      <c r="EP94" s="141"/>
      <c r="EQ94" s="141"/>
      <c r="ER94" s="141"/>
      <c r="ES94" s="141"/>
      <c r="ET94" s="141"/>
      <c r="EU94" s="141"/>
      <c r="EV94" s="141"/>
      <c r="EW94" s="141"/>
      <c r="EX94" s="141"/>
      <c r="EY94" s="141"/>
      <c r="EZ94" s="141"/>
      <c r="FA94" s="141"/>
      <c r="FB94" s="141"/>
      <c r="FC94" s="141"/>
      <c r="FD94" s="141"/>
      <c r="FE94" s="141"/>
      <c r="FF94" s="141"/>
      <c r="FG94" s="141"/>
      <c r="FH94" s="141"/>
      <c r="FI94" s="141"/>
      <c r="FJ94" s="141"/>
      <c r="FK94" s="141"/>
      <c r="FL94" s="141"/>
      <c r="FM94" s="141"/>
      <c r="FN94" s="141"/>
      <c r="FO94" s="141"/>
      <c r="FP94" s="141"/>
      <c r="FQ94" s="141"/>
      <c r="FR94" s="141"/>
      <c r="FS94" s="141"/>
      <c r="FT94" s="141"/>
      <c r="FU94" s="141"/>
      <c r="FV94" s="141"/>
      <c r="FW94" s="141"/>
      <c r="FX94" s="141"/>
      <c r="FY94" s="141"/>
      <c r="FZ94" s="141"/>
      <c r="GA94" s="141"/>
      <c r="GB94" s="141"/>
      <c r="GC94" s="141"/>
      <c r="GD94" s="141"/>
      <c r="GE94" s="141"/>
      <c r="GF94" s="141"/>
      <c r="GG94" s="141"/>
      <c r="GH94" s="141"/>
      <c r="GI94" s="141"/>
      <c r="GJ94" s="141"/>
      <c r="GK94" s="141"/>
      <c r="GL94" s="141"/>
      <c r="GM94" s="141"/>
      <c r="GN94" s="141"/>
      <c r="GO94" s="141"/>
      <c r="GP94" s="141"/>
      <c r="GQ94" s="141"/>
      <c r="GR94" s="141"/>
      <c r="GS94" s="141"/>
      <c r="GT94" s="141"/>
      <c r="GU94" s="141"/>
      <c r="GV94" s="141"/>
      <c r="GW94" s="141"/>
      <c r="GX94" s="141"/>
      <c r="GY94" s="141"/>
      <c r="GZ94" s="141"/>
      <c r="HA94" s="141"/>
      <c r="HB94" s="141"/>
      <c r="HC94" s="141"/>
      <c r="HD94" s="141"/>
      <c r="HE94" s="141"/>
      <c r="HF94" s="141"/>
      <c r="HG94" s="141"/>
      <c r="HH94" s="141"/>
      <c r="HI94" s="141"/>
      <c r="HJ94" s="141"/>
      <c r="HK94" s="141"/>
      <c r="HL94" s="141"/>
      <c r="HM94" s="141"/>
      <c r="HN94" s="141"/>
      <c r="HO94" s="141"/>
      <c r="HP94" s="141"/>
      <c r="HQ94" s="141"/>
      <c r="HR94" s="141"/>
      <c r="HS94" s="141"/>
      <c r="HT94" s="141"/>
      <c r="HU94" s="141"/>
      <c r="HV94" s="141"/>
      <c r="HW94" s="141"/>
      <c r="HX94" s="141"/>
      <c r="HY94" s="141"/>
      <c r="HZ94" s="141"/>
      <c r="IA94" s="141"/>
      <c r="IB94" s="141"/>
      <c r="IC94" s="141"/>
      <c r="ID94" s="141"/>
      <c r="IE94" s="141"/>
      <c r="IF94" s="141"/>
      <c r="IG94" s="141"/>
      <c r="IH94" s="141"/>
      <c r="II94" s="141"/>
      <c r="IJ94" s="141"/>
      <c r="IK94" s="141"/>
      <c r="IL94" s="141"/>
      <c r="IM94" s="141"/>
      <c r="IN94" s="141"/>
      <c r="IO94" s="141"/>
      <c r="IP94" s="141"/>
      <c r="IQ94" s="141"/>
      <c r="IR94" s="141"/>
      <c r="IS94" s="141"/>
      <c r="IT94" s="141"/>
      <c r="IU94" s="141"/>
      <c r="IV94" s="141"/>
      <c r="IW94" s="141"/>
      <c r="IX94" s="141"/>
      <c r="IY94" s="141"/>
      <c r="IZ94" s="141"/>
      <c r="JA94" s="141"/>
      <c r="JB94" s="141"/>
      <c r="JC94" s="141"/>
      <c r="JD94" s="141"/>
      <c r="JE94" s="141"/>
      <c r="JF94" s="141"/>
      <c r="JG94" s="141"/>
      <c r="JH94" s="141"/>
      <c r="JI94" s="141"/>
      <c r="JJ94" s="141"/>
      <c r="JK94" s="141"/>
      <c r="JL94" s="141"/>
      <c r="JM94" s="141"/>
      <c r="JN94" s="141"/>
      <c r="JO94" s="141"/>
      <c r="JP94" s="141"/>
      <c r="JQ94" s="141"/>
      <c r="JR94" s="141"/>
      <c r="JS94" s="141"/>
      <c r="JT94" s="141"/>
      <c r="JU94" s="141"/>
      <c r="JV94" s="141"/>
      <c r="JW94" s="141"/>
      <c r="JX94" s="141"/>
      <c r="JY94" s="141"/>
      <c r="JZ94" s="141"/>
      <c r="KA94" s="141"/>
      <c r="KB94" s="141"/>
      <c r="KC94" s="141"/>
      <c r="KD94" s="141"/>
      <c r="KE94" s="141"/>
      <c r="KF94" s="141"/>
      <c r="KG94" s="141"/>
      <c r="KH94" s="141"/>
      <c r="KI94" s="141"/>
      <c r="KJ94" s="141"/>
      <c r="KK94" s="141"/>
      <c r="KL94" s="141"/>
      <c r="KM94" s="141"/>
      <c r="KN94" s="141"/>
      <c r="KO94" s="141"/>
      <c r="KP94" s="141"/>
      <c r="KQ94" s="141"/>
      <c r="KR94" s="141"/>
      <c r="KS94" s="141"/>
      <c r="KT94" s="141"/>
      <c r="KU94" s="141"/>
      <c r="KV94" s="141"/>
      <c r="KW94" s="141"/>
      <c r="KX94" s="141"/>
      <c r="KY94" s="141"/>
      <c r="KZ94" s="141"/>
      <c r="LA94" s="141"/>
      <c r="LB94" s="141"/>
      <c r="LC94" s="141"/>
      <c r="LD94" s="141"/>
      <c r="LE94" s="141"/>
      <c r="LF94" s="141"/>
      <c r="LG94" s="141"/>
      <c r="LH94" s="141"/>
      <c r="LI94" s="141"/>
      <c r="LJ94" s="141"/>
      <c r="LK94" s="141"/>
      <c r="LL94" s="141"/>
      <c r="LM94" s="141"/>
      <c r="LN94" s="141"/>
      <c r="LO94" s="141"/>
      <c r="LP94" s="141"/>
      <c r="LQ94" s="141"/>
      <c r="LR94" s="141"/>
      <c r="LS94" s="141"/>
      <c r="LT94" s="141"/>
      <c r="LU94" s="141"/>
      <c r="LV94" s="141"/>
      <c r="LW94" s="141"/>
      <c r="LX94" s="141"/>
      <c r="LY94" s="141"/>
      <c r="LZ94" s="141"/>
      <c r="MA94" s="141"/>
      <c r="MB94" s="141"/>
      <c r="MC94" s="141"/>
      <c r="MD94" s="141"/>
      <c r="ME94" s="141"/>
      <c r="MF94" s="141"/>
      <c r="MG94" s="141"/>
      <c r="MH94" s="141"/>
      <c r="MI94" s="141"/>
      <c r="MJ94" s="141"/>
      <c r="MK94" s="141"/>
      <c r="ML94" s="141"/>
      <c r="MM94" s="141"/>
      <c r="MN94" s="141"/>
      <c r="MO94" s="141"/>
      <c r="MP94" s="141"/>
      <c r="MQ94" s="141"/>
      <c r="MR94" s="141"/>
      <c r="MS94" s="141"/>
      <c r="MT94" s="141"/>
      <c r="MU94" s="141"/>
      <c r="MV94" s="141"/>
      <c r="MW94" s="141"/>
      <c r="MX94" s="141"/>
      <c r="MY94" s="141"/>
      <c r="MZ94" s="141"/>
      <c r="NA94" s="141"/>
      <c r="NB94" s="141"/>
      <c r="NC94" s="141"/>
      <c r="ND94" s="141"/>
      <c r="NE94" s="141"/>
      <c r="NF94" s="141"/>
      <c r="NG94" s="141"/>
      <c r="NH94" s="141"/>
      <c r="NI94" s="141"/>
      <c r="NJ94" s="141"/>
      <c r="NK94" s="141"/>
      <c r="NL94" s="141"/>
      <c r="NM94" s="141"/>
      <c r="NN94" s="141"/>
      <c r="NO94" s="141"/>
      <c r="NP94" s="141"/>
      <c r="NQ94" s="141"/>
      <c r="NR94" s="141"/>
      <c r="NS94" s="141"/>
      <c r="NT94" s="141"/>
      <c r="NU94" s="141"/>
      <c r="NV94" s="141"/>
      <c r="NW94" s="141"/>
      <c r="NX94" s="141"/>
      <c r="NY94" s="141"/>
      <c r="NZ94" s="141"/>
      <c r="OA94" s="141"/>
      <c r="OB94" s="141"/>
      <c r="OC94" s="141"/>
      <c r="OD94" s="141"/>
      <c r="OE94" s="141"/>
      <c r="OF94" s="141"/>
      <c r="OG94" s="141"/>
      <c r="OH94" s="141"/>
      <c r="OI94" s="141"/>
      <c r="OJ94" s="141"/>
      <c r="OK94" s="141"/>
      <c r="OL94" s="141"/>
      <c r="OM94" s="141"/>
      <c r="ON94" s="141"/>
      <c r="OO94" s="141"/>
      <c r="OP94" s="141"/>
      <c r="OQ94" s="141"/>
      <c r="OR94" s="141"/>
      <c r="OS94" s="141"/>
      <c r="OT94" s="141"/>
      <c r="OU94" s="141"/>
      <c r="OV94" s="141"/>
      <c r="OW94" s="141"/>
      <c r="OX94" s="141"/>
      <c r="OY94" s="141"/>
      <c r="OZ94" s="141"/>
      <c r="PA94" s="141"/>
      <c r="PB94" s="141"/>
      <c r="PC94" s="141"/>
      <c r="PD94" s="141"/>
      <c r="PE94" s="141"/>
      <c r="PF94" s="141"/>
      <c r="PG94" s="141"/>
      <c r="PH94" s="141"/>
      <c r="PI94" s="141"/>
      <c r="PJ94" s="141"/>
      <c r="PK94" s="141"/>
      <c r="PL94" s="141"/>
      <c r="PM94" s="141"/>
      <c r="PN94" s="141"/>
      <c r="PO94" s="141"/>
      <c r="PP94" s="141"/>
      <c r="PQ94" s="141"/>
      <c r="PR94" s="141"/>
      <c r="PS94" s="141"/>
      <c r="PT94" s="141"/>
      <c r="PU94" s="141"/>
      <c r="PV94" s="141"/>
      <c r="PW94" s="141"/>
      <c r="PX94" s="141"/>
      <c r="PY94" s="141"/>
      <c r="PZ94" s="141"/>
      <c r="QA94" s="141"/>
      <c r="QB94" s="141"/>
      <c r="QC94" s="141"/>
      <c r="QD94" s="141"/>
      <c r="QE94" s="141"/>
      <c r="QF94" s="141"/>
      <c r="QG94" s="141"/>
      <c r="QH94" s="141"/>
      <c r="QI94" s="141"/>
      <c r="QJ94" s="141"/>
      <c r="QK94" s="141"/>
      <c r="QL94" s="141"/>
      <c r="QM94" s="141"/>
      <c r="QN94" s="141"/>
      <c r="QO94" s="141"/>
      <c r="QP94" s="141"/>
      <c r="QQ94" s="141"/>
      <c r="QR94" s="141"/>
      <c r="QS94" s="141"/>
      <c r="QT94" s="141"/>
      <c r="QU94" s="141"/>
      <c r="QV94" s="141"/>
      <c r="QW94" s="141"/>
    </row>
    <row r="95" spans="1:465" s="134" customFormat="1" x14ac:dyDescent="0.25">
      <c r="A95" s="146"/>
      <c r="B95" s="146"/>
      <c r="C95" s="146"/>
      <c r="D95" s="146"/>
      <c r="E95" s="146"/>
      <c r="F95" s="146"/>
      <c r="G95" s="146"/>
      <c r="H95" s="146"/>
      <c r="I95" s="146"/>
      <c r="J95" s="146"/>
      <c r="K95" s="146"/>
      <c r="L95" s="146"/>
      <c r="M95" s="146"/>
      <c r="N95" s="146"/>
      <c r="O95" s="157"/>
      <c r="P95" s="157"/>
      <c r="Q95" s="157"/>
      <c r="R95" s="157"/>
      <c r="S95" s="157"/>
      <c r="T95" s="157"/>
      <c r="U95" s="157"/>
      <c r="V95" s="157"/>
      <c r="W95" s="157"/>
      <c r="X95" s="157"/>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c r="BZ95" s="146"/>
      <c r="CA95" s="146"/>
      <c r="CB95" s="146"/>
      <c r="CC95" s="146"/>
      <c r="CD95" s="146"/>
      <c r="CE95" s="146"/>
      <c r="CF95" s="146"/>
      <c r="CG95" s="146"/>
      <c r="CH95" s="146"/>
      <c r="CI95" s="146"/>
      <c r="CJ95" s="146"/>
      <c r="CK95" s="146"/>
      <c r="CL95" s="146"/>
      <c r="CM95" s="146"/>
      <c r="CN95" s="146"/>
      <c r="CO95" s="146"/>
      <c r="CP95" s="146"/>
      <c r="CQ95" s="146"/>
      <c r="CR95" s="146"/>
      <c r="CS95" s="146"/>
      <c r="CT95" s="146"/>
      <c r="CU95" s="146"/>
      <c r="CV95" s="146"/>
      <c r="CW95" s="146"/>
      <c r="CX95" s="146"/>
      <c r="CY95" s="146"/>
      <c r="CZ95" s="146"/>
      <c r="DA95" s="146"/>
      <c r="DB95" s="146"/>
      <c r="DC95" s="146"/>
      <c r="DD95" s="146"/>
      <c r="DE95" s="146"/>
      <c r="DF95" s="146"/>
      <c r="DG95" s="146"/>
      <c r="DH95" s="146"/>
      <c r="DI95" s="146"/>
      <c r="DJ95" s="146"/>
      <c r="DK95" s="146"/>
      <c r="DL95" s="146"/>
      <c r="DM95" s="146"/>
      <c r="DN95" s="146"/>
      <c r="DO95" s="146"/>
      <c r="DP95" s="146"/>
      <c r="DQ95" s="146"/>
      <c r="DR95" s="146"/>
      <c r="DS95" s="146"/>
      <c r="DT95" s="146"/>
      <c r="DU95" s="146"/>
      <c r="DV95" s="146"/>
      <c r="DW95" s="146"/>
      <c r="DX95" s="146"/>
      <c r="DY95" s="146"/>
      <c r="DZ95" s="146"/>
      <c r="EA95" s="146"/>
      <c r="EB95" s="146"/>
      <c r="EC95" s="146"/>
      <c r="ED95" s="146"/>
      <c r="EE95" s="146"/>
      <c r="EF95" s="146"/>
      <c r="EG95" s="146"/>
      <c r="EH95" s="146"/>
      <c r="EI95" s="146"/>
      <c r="EJ95" s="146"/>
      <c r="EK95" s="146"/>
      <c r="EL95" s="146"/>
      <c r="EM95" s="146"/>
      <c r="EN95" s="146"/>
      <c r="EO95" s="146"/>
      <c r="EP95" s="146"/>
      <c r="EQ95" s="146"/>
      <c r="ER95" s="146"/>
      <c r="ES95" s="146"/>
      <c r="ET95" s="146"/>
      <c r="EU95" s="146"/>
      <c r="EV95" s="146"/>
      <c r="EW95" s="146"/>
      <c r="EX95" s="146"/>
      <c r="EY95" s="146"/>
      <c r="EZ95" s="146"/>
      <c r="FA95" s="146"/>
      <c r="FB95" s="146"/>
      <c r="FC95" s="146"/>
      <c r="FD95" s="146"/>
      <c r="FE95" s="146"/>
      <c r="FF95" s="146"/>
      <c r="FG95" s="146"/>
      <c r="FH95" s="146"/>
      <c r="FI95" s="146"/>
      <c r="FJ95" s="146"/>
      <c r="FK95" s="146"/>
      <c r="FL95" s="146"/>
      <c r="FM95" s="146"/>
      <c r="FN95" s="146"/>
      <c r="FO95" s="146"/>
      <c r="FP95" s="146"/>
      <c r="FQ95" s="146"/>
      <c r="FR95" s="146"/>
      <c r="FS95" s="146"/>
      <c r="FT95" s="146"/>
      <c r="FU95" s="146"/>
      <c r="FV95" s="146"/>
      <c r="FW95" s="146"/>
      <c r="FX95" s="146"/>
      <c r="FY95" s="146"/>
      <c r="FZ95" s="146"/>
      <c r="GA95" s="146"/>
      <c r="GB95" s="146"/>
      <c r="GC95" s="146"/>
      <c r="GD95" s="146"/>
      <c r="GE95" s="146"/>
      <c r="GF95" s="146"/>
      <c r="GG95" s="146"/>
      <c r="GH95" s="146"/>
      <c r="GI95" s="146"/>
      <c r="GJ95" s="146"/>
      <c r="GK95" s="146"/>
      <c r="GL95" s="146"/>
      <c r="GM95" s="146"/>
      <c r="GN95" s="146"/>
      <c r="GO95" s="146"/>
      <c r="GP95" s="146"/>
      <c r="GQ95" s="146"/>
      <c r="GR95" s="146"/>
      <c r="GS95" s="146"/>
      <c r="GT95" s="146"/>
      <c r="GU95" s="146"/>
      <c r="GV95" s="146"/>
      <c r="GW95" s="146"/>
      <c r="GX95" s="146"/>
      <c r="GY95" s="146"/>
      <c r="GZ95" s="146"/>
      <c r="HA95" s="146"/>
      <c r="HB95" s="146"/>
      <c r="HC95" s="146"/>
      <c r="HD95" s="146"/>
      <c r="HE95" s="146"/>
      <c r="HF95" s="146"/>
      <c r="HG95" s="146"/>
      <c r="HH95" s="146"/>
      <c r="HI95" s="146"/>
      <c r="HJ95" s="146"/>
      <c r="HK95" s="146"/>
      <c r="HL95" s="146"/>
      <c r="HM95" s="146"/>
      <c r="HN95" s="146"/>
      <c r="HO95" s="146"/>
      <c r="HP95" s="146"/>
      <c r="HQ95" s="146"/>
      <c r="HR95" s="146"/>
      <c r="HS95" s="146"/>
      <c r="HT95" s="146"/>
      <c r="HU95" s="146"/>
      <c r="HV95" s="146"/>
      <c r="HW95" s="146"/>
      <c r="HX95" s="146"/>
      <c r="HY95" s="146"/>
      <c r="HZ95" s="146"/>
      <c r="IA95" s="146"/>
      <c r="IB95" s="146"/>
      <c r="IC95" s="146"/>
      <c r="ID95" s="146"/>
      <c r="IE95" s="146"/>
      <c r="IF95" s="146"/>
      <c r="IG95" s="146"/>
      <c r="IH95" s="146"/>
      <c r="II95" s="146"/>
      <c r="IJ95" s="146"/>
      <c r="IK95" s="146"/>
      <c r="IL95" s="146"/>
      <c r="IM95" s="146"/>
      <c r="IN95" s="146"/>
      <c r="IO95" s="146"/>
      <c r="IP95" s="146"/>
      <c r="IQ95" s="146"/>
      <c r="IR95" s="146"/>
      <c r="IS95" s="146"/>
      <c r="IT95" s="146"/>
      <c r="IU95" s="146"/>
      <c r="IV95" s="146"/>
      <c r="IW95" s="146"/>
      <c r="IX95" s="146"/>
      <c r="IY95" s="146"/>
      <c r="IZ95" s="146"/>
      <c r="JA95" s="146"/>
      <c r="JB95" s="146"/>
      <c r="JC95" s="146"/>
      <c r="JD95" s="146"/>
      <c r="JE95" s="146"/>
      <c r="JF95" s="146"/>
      <c r="JG95" s="146"/>
      <c r="JH95" s="146"/>
      <c r="JI95" s="146"/>
      <c r="JJ95" s="146"/>
      <c r="JK95" s="146"/>
      <c r="JL95" s="146"/>
      <c r="JM95" s="146"/>
      <c r="JN95" s="146"/>
      <c r="JO95" s="146"/>
      <c r="JP95" s="146"/>
      <c r="JQ95" s="146"/>
      <c r="JR95" s="146"/>
      <c r="JS95" s="146"/>
      <c r="JT95" s="146"/>
      <c r="JU95" s="146"/>
      <c r="JV95" s="146"/>
      <c r="JW95" s="146"/>
      <c r="JX95" s="146"/>
      <c r="JY95" s="146"/>
      <c r="JZ95" s="146"/>
      <c r="KA95" s="146"/>
      <c r="KB95" s="146"/>
      <c r="KC95" s="146"/>
      <c r="KD95" s="146"/>
      <c r="KE95" s="146"/>
      <c r="KF95" s="146"/>
      <c r="KG95" s="146"/>
      <c r="KH95" s="146"/>
      <c r="KI95" s="146"/>
      <c r="KJ95" s="146"/>
      <c r="KK95" s="146"/>
      <c r="KL95" s="146"/>
      <c r="KM95" s="146"/>
      <c r="KN95" s="146"/>
      <c r="KO95" s="146"/>
      <c r="KP95" s="146"/>
      <c r="KQ95" s="146"/>
      <c r="KR95" s="146"/>
      <c r="KS95" s="146"/>
      <c r="KT95" s="146"/>
      <c r="KU95" s="146"/>
      <c r="KV95" s="146"/>
      <c r="KW95" s="146"/>
      <c r="KX95" s="146"/>
      <c r="KY95" s="146"/>
      <c r="KZ95" s="146"/>
      <c r="LA95" s="146"/>
      <c r="LB95" s="146"/>
      <c r="LC95" s="146"/>
      <c r="LD95" s="146"/>
      <c r="LE95" s="146"/>
      <c r="LF95" s="146"/>
      <c r="LG95" s="146"/>
      <c r="LH95" s="146"/>
      <c r="LI95" s="146"/>
      <c r="LJ95" s="146"/>
      <c r="LK95" s="146"/>
      <c r="LL95" s="146"/>
      <c r="LM95" s="146"/>
      <c r="LN95" s="146"/>
      <c r="LO95" s="146"/>
      <c r="LP95" s="146"/>
      <c r="LQ95" s="146"/>
      <c r="LR95" s="146"/>
      <c r="LS95" s="146"/>
      <c r="LT95" s="146"/>
      <c r="LU95" s="146"/>
      <c r="LV95" s="146"/>
      <c r="LW95" s="146"/>
      <c r="LX95" s="146"/>
      <c r="LY95" s="146"/>
      <c r="LZ95" s="146"/>
      <c r="MA95" s="146"/>
      <c r="MB95" s="146"/>
      <c r="MC95" s="146"/>
      <c r="MD95" s="146"/>
      <c r="ME95" s="146"/>
      <c r="MF95" s="146"/>
      <c r="MG95" s="146"/>
      <c r="MH95" s="146"/>
      <c r="MI95" s="146"/>
      <c r="MJ95" s="146"/>
      <c r="MK95" s="146"/>
      <c r="ML95" s="146"/>
      <c r="MM95" s="146"/>
      <c r="MN95" s="146"/>
      <c r="MO95" s="146"/>
      <c r="MP95" s="146"/>
      <c r="MQ95" s="146"/>
      <c r="MR95" s="146"/>
      <c r="MS95" s="146"/>
      <c r="MT95" s="146"/>
      <c r="MU95" s="146"/>
      <c r="MV95" s="146"/>
      <c r="MW95" s="146"/>
      <c r="MX95" s="146"/>
      <c r="MY95" s="146"/>
      <c r="MZ95" s="146"/>
      <c r="NA95" s="146"/>
      <c r="NB95" s="146"/>
      <c r="NC95" s="146"/>
      <c r="ND95" s="146"/>
      <c r="NE95" s="146"/>
      <c r="NF95" s="146"/>
      <c r="NG95" s="146"/>
      <c r="NH95" s="146"/>
      <c r="NI95" s="146"/>
      <c r="NJ95" s="146"/>
      <c r="NK95" s="146"/>
      <c r="NL95" s="146"/>
      <c r="NM95" s="146"/>
      <c r="NN95" s="146"/>
      <c r="NO95" s="146"/>
      <c r="NP95" s="146"/>
      <c r="NQ95" s="146"/>
      <c r="NR95" s="146"/>
      <c r="NS95" s="146"/>
      <c r="NT95" s="146"/>
      <c r="NU95" s="146"/>
      <c r="NV95" s="146"/>
      <c r="NW95" s="146"/>
      <c r="NX95" s="146"/>
      <c r="NY95" s="146"/>
      <c r="NZ95" s="146"/>
      <c r="OA95" s="146"/>
      <c r="OB95" s="146"/>
      <c r="OC95" s="146"/>
      <c r="OD95" s="146"/>
      <c r="OE95" s="146"/>
      <c r="OF95" s="146"/>
      <c r="OG95" s="146"/>
      <c r="OH95" s="146"/>
      <c r="OI95" s="146"/>
      <c r="OJ95" s="146"/>
      <c r="OK95" s="146"/>
      <c r="OL95" s="146"/>
      <c r="OM95" s="146"/>
      <c r="ON95" s="146"/>
      <c r="OO95" s="146"/>
      <c r="OP95" s="146"/>
      <c r="OQ95" s="146"/>
      <c r="OR95" s="146"/>
      <c r="OS95" s="146"/>
      <c r="OT95" s="146"/>
      <c r="OU95" s="146"/>
      <c r="OV95" s="146"/>
      <c r="OW95" s="146"/>
      <c r="OX95" s="146"/>
      <c r="OY95" s="146"/>
      <c r="OZ95" s="146"/>
      <c r="PA95" s="146"/>
      <c r="PB95" s="146"/>
      <c r="PC95" s="146"/>
      <c r="PD95" s="146"/>
      <c r="PE95" s="146"/>
      <c r="PF95" s="146"/>
      <c r="PG95" s="146"/>
      <c r="PH95" s="146"/>
      <c r="PI95" s="146"/>
      <c r="PJ95" s="146"/>
      <c r="PK95" s="146"/>
      <c r="PL95" s="146"/>
      <c r="PM95" s="146"/>
      <c r="PN95" s="146"/>
      <c r="PO95" s="146"/>
      <c r="PP95" s="146"/>
      <c r="PQ95" s="146"/>
      <c r="PR95" s="146"/>
      <c r="PS95" s="146"/>
      <c r="PT95" s="146"/>
      <c r="PU95" s="146"/>
      <c r="PV95" s="146"/>
      <c r="PW95" s="146"/>
      <c r="PX95" s="146"/>
      <c r="PY95" s="146"/>
      <c r="PZ95" s="146"/>
      <c r="QA95" s="146"/>
      <c r="QB95" s="146"/>
      <c r="QC95" s="146"/>
      <c r="QD95" s="146"/>
      <c r="QE95" s="146"/>
      <c r="QF95" s="146"/>
      <c r="QG95" s="146"/>
      <c r="QH95" s="146"/>
      <c r="QI95" s="146"/>
      <c r="QJ95" s="146"/>
      <c r="QK95" s="146"/>
      <c r="QL95" s="146"/>
      <c r="QM95" s="146"/>
      <c r="QN95" s="146"/>
      <c r="QO95" s="146"/>
      <c r="QP95" s="146"/>
      <c r="QQ95" s="146"/>
      <c r="QR95" s="146"/>
      <c r="QS95" s="146"/>
      <c r="QT95" s="146"/>
      <c r="QU95" s="146"/>
      <c r="QV95" s="146"/>
      <c r="QW95" s="146"/>
    </row>
    <row r="96" spans="1:465" s="138" customFormat="1" ht="12.75" customHeight="1" x14ac:dyDescent="0.25">
      <c r="A96" s="141"/>
      <c r="B96" s="141"/>
      <c r="C96" s="141"/>
      <c r="D96" s="141"/>
      <c r="E96" s="141"/>
      <c r="F96" s="141"/>
      <c r="G96" s="141"/>
      <c r="H96" s="141"/>
      <c r="I96" s="141"/>
      <c r="J96" s="141"/>
      <c r="K96" s="141"/>
      <c r="L96" s="141"/>
      <c r="M96" s="141"/>
      <c r="N96" s="141"/>
      <c r="O96" s="155"/>
      <c r="P96" s="155"/>
      <c r="Q96" s="155"/>
      <c r="R96" s="155"/>
      <c r="S96" s="155"/>
      <c r="T96" s="155"/>
      <c r="U96" s="155"/>
      <c r="V96" s="155"/>
      <c r="W96" s="155"/>
      <c r="X96" s="155"/>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1"/>
      <c r="BR96" s="141"/>
      <c r="BS96" s="141"/>
      <c r="BT96" s="141"/>
      <c r="BU96" s="141"/>
      <c r="BV96" s="141"/>
      <c r="BW96" s="141"/>
      <c r="BX96" s="141"/>
      <c r="BY96" s="141"/>
      <c r="BZ96" s="141"/>
      <c r="CA96" s="141"/>
      <c r="CB96" s="141"/>
      <c r="CC96" s="141"/>
      <c r="CD96" s="141"/>
      <c r="CE96" s="141"/>
      <c r="CF96" s="141"/>
      <c r="CG96" s="141"/>
      <c r="CH96" s="141"/>
      <c r="CI96" s="141"/>
      <c r="CJ96" s="141"/>
      <c r="CK96" s="141"/>
      <c r="CL96" s="141"/>
      <c r="CM96" s="141"/>
      <c r="CN96" s="141"/>
      <c r="CO96" s="141"/>
      <c r="CP96" s="141"/>
      <c r="CQ96" s="141"/>
      <c r="CR96" s="141"/>
      <c r="CS96" s="141"/>
      <c r="CT96" s="141"/>
      <c r="CU96" s="141"/>
      <c r="CV96" s="141"/>
      <c r="CW96" s="141"/>
      <c r="CX96" s="141"/>
      <c r="CY96" s="141"/>
      <c r="CZ96" s="141"/>
      <c r="DA96" s="141"/>
      <c r="DB96" s="141"/>
      <c r="DC96" s="141"/>
      <c r="DD96" s="141"/>
      <c r="DE96" s="141"/>
      <c r="DF96" s="141"/>
      <c r="DG96" s="141"/>
      <c r="DH96" s="141"/>
      <c r="DI96" s="141"/>
      <c r="DJ96" s="141"/>
      <c r="DK96" s="141"/>
      <c r="DL96" s="141"/>
      <c r="DM96" s="141"/>
      <c r="DN96" s="141"/>
      <c r="DO96" s="141"/>
      <c r="DP96" s="141"/>
      <c r="DQ96" s="141"/>
      <c r="DR96" s="141"/>
      <c r="DS96" s="141"/>
      <c r="DT96" s="141"/>
      <c r="DU96" s="141"/>
      <c r="DV96" s="141"/>
      <c r="DW96" s="141"/>
      <c r="DX96" s="141"/>
      <c r="DY96" s="141"/>
      <c r="DZ96" s="141"/>
      <c r="EA96" s="141"/>
      <c r="EB96" s="141"/>
      <c r="EC96" s="141"/>
      <c r="ED96" s="141"/>
      <c r="EE96" s="141"/>
      <c r="EF96" s="141"/>
      <c r="EG96" s="141"/>
      <c r="EH96" s="141"/>
      <c r="EI96" s="141"/>
      <c r="EJ96" s="141"/>
      <c r="EK96" s="141"/>
      <c r="EL96" s="141"/>
      <c r="EM96" s="141"/>
      <c r="EN96" s="141"/>
      <c r="EO96" s="141"/>
      <c r="EP96" s="141"/>
      <c r="EQ96" s="141"/>
      <c r="ER96" s="141"/>
      <c r="ES96" s="141"/>
      <c r="ET96" s="141"/>
      <c r="EU96" s="141"/>
      <c r="EV96" s="141"/>
      <c r="EW96" s="141"/>
      <c r="EX96" s="141"/>
      <c r="EY96" s="141"/>
      <c r="EZ96" s="141"/>
      <c r="FA96" s="141"/>
      <c r="FB96" s="141"/>
      <c r="FC96" s="141"/>
      <c r="FD96" s="141"/>
      <c r="FE96" s="141"/>
      <c r="FF96" s="141"/>
      <c r="FG96" s="141"/>
      <c r="FH96" s="141"/>
      <c r="FI96" s="141"/>
      <c r="FJ96" s="141"/>
      <c r="FK96" s="141"/>
      <c r="FL96" s="141"/>
      <c r="FM96" s="141"/>
      <c r="FN96" s="141"/>
      <c r="FO96" s="141"/>
      <c r="FP96" s="141"/>
      <c r="FQ96" s="141"/>
      <c r="FR96" s="141"/>
      <c r="FS96" s="141"/>
      <c r="FT96" s="141"/>
      <c r="FU96" s="141"/>
      <c r="FV96" s="141"/>
      <c r="FW96" s="141"/>
      <c r="FX96" s="141"/>
      <c r="FY96" s="141"/>
      <c r="FZ96" s="141"/>
      <c r="GA96" s="141"/>
      <c r="GB96" s="141"/>
      <c r="GC96" s="141"/>
      <c r="GD96" s="141"/>
      <c r="GE96" s="141"/>
      <c r="GF96" s="141"/>
      <c r="GG96" s="141"/>
      <c r="GH96" s="141"/>
      <c r="GI96" s="141"/>
      <c r="GJ96" s="141"/>
      <c r="GK96" s="141"/>
      <c r="GL96" s="141"/>
      <c r="GM96" s="141"/>
      <c r="GN96" s="141"/>
      <c r="GO96" s="141"/>
      <c r="GP96" s="141"/>
      <c r="GQ96" s="141"/>
      <c r="GR96" s="141"/>
      <c r="GS96" s="141"/>
      <c r="GT96" s="141"/>
      <c r="GU96" s="141"/>
      <c r="GV96" s="141"/>
      <c r="GW96" s="141"/>
      <c r="GX96" s="141"/>
      <c r="GY96" s="141"/>
      <c r="GZ96" s="141"/>
      <c r="HA96" s="141"/>
      <c r="HB96" s="141"/>
      <c r="HC96" s="141"/>
      <c r="HD96" s="141"/>
      <c r="HE96" s="141"/>
      <c r="HF96" s="141"/>
      <c r="HG96" s="141"/>
      <c r="HH96" s="141"/>
      <c r="HI96" s="141"/>
      <c r="HJ96" s="141"/>
      <c r="HK96" s="141"/>
      <c r="HL96" s="141"/>
      <c r="HM96" s="141"/>
      <c r="HN96" s="141"/>
      <c r="HO96" s="141"/>
      <c r="HP96" s="141"/>
      <c r="HQ96" s="141"/>
      <c r="HR96" s="141"/>
      <c r="HS96" s="141"/>
      <c r="HT96" s="141"/>
      <c r="HU96" s="141"/>
      <c r="HV96" s="141"/>
      <c r="HW96" s="141"/>
      <c r="HX96" s="141"/>
      <c r="HY96" s="141"/>
      <c r="HZ96" s="141"/>
      <c r="IA96" s="141"/>
      <c r="IB96" s="141"/>
      <c r="IC96" s="141"/>
      <c r="ID96" s="141"/>
      <c r="IE96" s="141"/>
      <c r="IF96" s="141"/>
      <c r="IG96" s="141"/>
      <c r="IH96" s="141"/>
      <c r="II96" s="141"/>
      <c r="IJ96" s="141"/>
      <c r="IK96" s="141"/>
      <c r="IL96" s="141"/>
      <c r="IM96" s="141"/>
      <c r="IN96" s="141"/>
      <c r="IO96" s="141"/>
      <c r="IP96" s="141"/>
      <c r="IQ96" s="141"/>
      <c r="IR96" s="141"/>
      <c r="IS96" s="141"/>
      <c r="IT96" s="141"/>
      <c r="IU96" s="141"/>
      <c r="IV96" s="141"/>
      <c r="IW96" s="141"/>
      <c r="IX96" s="141"/>
      <c r="IY96" s="141"/>
      <c r="IZ96" s="141"/>
      <c r="JA96" s="141"/>
      <c r="JB96" s="141"/>
      <c r="JC96" s="141"/>
      <c r="JD96" s="141"/>
      <c r="JE96" s="141"/>
      <c r="JF96" s="141"/>
      <c r="JG96" s="141"/>
      <c r="JH96" s="141"/>
      <c r="JI96" s="141"/>
      <c r="JJ96" s="141"/>
      <c r="JK96" s="141"/>
      <c r="JL96" s="141"/>
      <c r="JM96" s="141"/>
      <c r="JN96" s="141"/>
      <c r="JO96" s="141"/>
      <c r="JP96" s="141"/>
      <c r="JQ96" s="141"/>
      <c r="JR96" s="141"/>
      <c r="JS96" s="141"/>
      <c r="JT96" s="141"/>
      <c r="JU96" s="141"/>
      <c r="JV96" s="141"/>
      <c r="JW96" s="141"/>
      <c r="JX96" s="141"/>
      <c r="JY96" s="141"/>
      <c r="JZ96" s="141"/>
      <c r="KA96" s="141"/>
      <c r="KB96" s="141"/>
      <c r="KC96" s="141"/>
      <c r="KD96" s="141"/>
      <c r="KE96" s="141"/>
      <c r="KF96" s="141"/>
      <c r="KG96" s="141"/>
      <c r="KH96" s="141"/>
      <c r="KI96" s="141"/>
      <c r="KJ96" s="141"/>
      <c r="KK96" s="141"/>
      <c r="KL96" s="141"/>
      <c r="KM96" s="141"/>
      <c r="KN96" s="141"/>
      <c r="KO96" s="141"/>
      <c r="KP96" s="141"/>
      <c r="KQ96" s="141"/>
      <c r="KR96" s="141"/>
      <c r="KS96" s="141"/>
      <c r="KT96" s="141"/>
      <c r="KU96" s="141"/>
      <c r="KV96" s="141"/>
      <c r="KW96" s="141"/>
      <c r="KX96" s="141"/>
      <c r="KY96" s="141"/>
      <c r="KZ96" s="141"/>
      <c r="LA96" s="141"/>
      <c r="LB96" s="141"/>
      <c r="LC96" s="141"/>
      <c r="LD96" s="141"/>
      <c r="LE96" s="141"/>
      <c r="LF96" s="141"/>
      <c r="LG96" s="141"/>
      <c r="LH96" s="141"/>
      <c r="LI96" s="141"/>
      <c r="LJ96" s="141"/>
      <c r="LK96" s="141"/>
      <c r="LL96" s="141"/>
      <c r="LM96" s="141"/>
      <c r="LN96" s="141"/>
      <c r="LO96" s="141"/>
      <c r="LP96" s="141"/>
      <c r="LQ96" s="141"/>
      <c r="LR96" s="141"/>
      <c r="LS96" s="141"/>
      <c r="LT96" s="141"/>
      <c r="LU96" s="141"/>
      <c r="LV96" s="141"/>
      <c r="LW96" s="141"/>
      <c r="LX96" s="141"/>
      <c r="LY96" s="141"/>
      <c r="LZ96" s="141"/>
      <c r="MA96" s="141"/>
      <c r="MB96" s="141"/>
      <c r="MC96" s="141"/>
      <c r="MD96" s="141"/>
      <c r="ME96" s="141"/>
      <c r="MF96" s="141"/>
      <c r="MG96" s="141"/>
      <c r="MH96" s="141"/>
      <c r="MI96" s="141"/>
      <c r="MJ96" s="141"/>
      <c r="MK96" s="141"/>
      <c r="ML96" s="141"/>
      <c r="MM96" s="141"/>
      <c r="MN96" s="141"/>
      <c r="MO96" s="141"/>
      <c r="MP96" s="141"/>
      <c r="MQ96" s="141"/>
      <c r="MR96" s="141"/>
      <c r="MS96" s="141"/>
      <c r="MT96" s="141"/>
      <c r="MU96" s="141"/>
      <c r="MV96" s="141"/>
      <c r="MW96" s="141"/>
      <c r="MX96" s="141"/>
      <c r="MY96" s="141"/>
      <c r="MZ96" s="141"/>
      <c r="NA96" s="141"/>
      <c r="NB96" s="141"/>
      <c r="NC96" s="141"/>
      <c r="ND96" s="141"/>
      <c r="NE96" s="141"/>
      <c r="NF96" s="141"/>
      <c r="NG96" s="141"/>
      <c r="NH96" s="141"/>
      <c r="NI96" s="141"/>
      <c r="NJ96" s="141"/>
      <c r="NK96" s="141"/>
      <c r="NL96" s="141"/>
      <c r="NM96" s="141"/>
      <c r="NN96" s="141"/>
      <c r="NO96" s="141"/>
      <c r="NP96" s="141"/>
      <c r="NQ96" s="141"/>
      <c r="NR96" s="141"/>
      <c r="NS96" s="141"/>
      <c r="NT96" s="141"/>
      <c r="NU96" s="141"/>
      <c r="NV96" s="141"/>
      <c r="NW96" s="141"/>
      <c r="NX96" s="141"/>
      <c r="NY96" s="141"/>
      <c r="NZ96" s="141"/>
      <c r="OA96" s="141"/>
      <c r="OB96" s="141"/>
      <c r="OC96" s="141"/>
      <c r="OD96" s="141"/>
      <c r="OE96" s="141"/>
      <c r="OF96" s="141"/>
      <c r="OG96" s="141"/>
      <c r="OH96" s="141"/>
      <c r="OI96" s="141"/>
      <c r="OJ96" s="141"/>
      <c r="OK96" s="141"/>
      <c r="OL96" s="141"/>
      <c r="OM96" s="141"/>
      <c r="ON96" s="141"/>
      <c r="OO96" s="141"/>
      <c r="OP96" s="141"/>
      <c r="OQ96" s="141"/>
      <c r="OR96" s="141"/>
      <c r="OS96" s="141"/>
      <c r="OT96" s="141"/>
      <c r="OU96" s="141"/>
      <c r="OV96" s="141"/>
      <c r="OW96" s="141"/>
      <c r="OX96" s="141"/>
      <c r="OY96" s="141"/>
      <c r="OZ96" s="141"/>
      <c r="PA96" s="141"/>
      <c r="PB96" s="141"/>
      <c r="PC96" s="141"/>
      <c r="PD96" s="141"/>
      <c r="PE96" s="141"/>
      <c r="PF96" s="141"/>
      <c r="PG96" s="141"/>
      <c r="PH96" s="141"/>
      <c r="PI96" s="141"/>
      <c r="PJ96" s="141"/>
      <c r="PK96" s="141"/>
      <c r="PL96" s="141"/>
      <c r="PM96" s="141"/>
      <c r="PN96" s="141"/>
      <c r="PO96" s="141"/>
      <c r="PP96" s="141"/>
      <c r="PQ96" s="141"/>
      <c r="PR96" s="141"/>
      <c r="PS96" s="141"/>
      <c r="PT96" s="141"/>
      <c r="PU96" s="141"/>
      <c r="PV96" s="141"/>
      <c r="PW96" s="141"/>
      <c r="PX96" s="141"/>
      <c r="PY96" s="141"/>
      <c r="PZ96" s="141"/>
      <c r="QA96" s="141"/>
      <c r="QB96" s="141"/>
      <c r="QC96" s="141"/>
      <c r="QD96" s="141"/>
      <c r="QE96" s="141"/>
      <c r="QF96" s="141"/>
      <c r="QG96" s="141"/>
      <c r="QH96" s="141"/>
      <c r="QI96" s="141"/>
      <c r="QJ96" s="141"/>
      <c r="QK96" s="141"/>
      <c r="QL96" s="141"/>
      <c r="QM96" s="141"/>
      <c r="QN96" s="141"/>
      <c r="QO96" s="141"/>
      <c r="QP96" s="141"/>
      <c r="QQ96" s="141"/>
      <c r="QR96" s="141"/>
      <c r="QS96" s="141"/>
      <c r="QT96" s="141"/>
      <c r="QU96" s="141"/>
      <c r="QV96" s="141"/>
      <c r="QW96" s="141"/>
    </row>
    <row r="97" spans="1:465" s="134" customFormat="1" x14ac:dyDescent="0.25">
      <c r="A97" s="146"/>
      <c r="B97" s="146"/>
      <c r="C97" s="146"/>
      <c r="D97" s="146"/>
      <c r="E97" s="146"/>
      <c r="F97" s="146"/>
      <c r="G97" s="146"/>
      <c r="H97" s="146"/>
      <c r="I97" s="146"/>
      <c r="J97" s="146"/>
      <c r="K97" s="146"/>
      <c r="L97" s="146"/>
      <c r="M97" s="146"/>
      <c r="N97" s="146"/>
      <c r="O97" s="157"/>
      <c r="P97" s="157"/>
      <c r="Q97" s="157"/>
      <c r="R97" s="157"/>
      <c r="S97" s="157"/>
      <c r="T97" s="157"/>
      <c r="U97" s="157"/>
      <c r="V97" s="157"/>
      <c r="W97" s="157"/>
      <c r="X97" s="157"/>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146"/>
      <c r="BY97" s="146"/>
      <c r="BZ97" s="146"/>
      <c r="CA97" s="146"/>
      <c r="CB97" s="146"/>
      <c r="CC97" s="146"/>
      <c r="CD97" s="146"/>
      <c r="CE97" s="146"/>
      <c r="CF97" s="146"/>
      <c r="CG97" s="146"/>
      <c r="CH97" s="146"/>
      <c r="CI97" s="146"/>
      <c r="CJ97" s="146"/>
      <c r="CK97" s="146"/>
      <c r="CL97" s="146"/>
      <c r="CM97" s="146"/>
      <c r="CN97" s="146"/>
      <c r="CO97" s="146"/>
      <c r="CP97" s="146"/>
      <c r="CQ97" s="146"/>
      <c r="CR97" s="146"/>
      <c r="CS97" s="146"/>
      <c r="CT97" s="146"/>
      <c r="CU97" s="146"/>
      <c r="CV97" s="146"/>
      <c r="CW97" s="146"/>
      <c r="CX97" s="146"/>
      <c r="CY97" s="146"/>
      <c r="CZ97" s="146"/>
      <c r="DA97" s="146"/>
      <c r="DB97" s="146"/>
      <c r="DC97" s="146"/>
      <c r="DD97" s="146"/>
      <c r="DE97" s="146"/>
      <c r="DF97" s="146"/>
      <c r="DG97" s="146"/>
      <c r="DH97" s="146"/>
      <c r="DI97" s="146"/>
      <c r="DJ97" s="146"/>
      <c r="DK97" s="146"/>
      <c r="DL97" s="146"/>
      <c r="DM97" s="146"/>
      <c r="DN97" s="146"/>
      <c r="DO97" s="146"/>
      <c r="DP97" s="146"/>
      <c r="DQ97" s="146"/>
      <c r="DR97" s="146"/>
      <c r="DS97" s="146"/>
      <c r="DT97" s="146"/>
      <c r="DU97" s="146"/>
      <c r="DV97" s="146"/>
      <c r="DW97" s="146"/>
      <c r="DX97" s="146"/>
      <c r="DY97" s="146"/>
      <c r="DZ97" s="146"/>
      <c r="EA97" s="146"/>
      <c r="EB97" s="146"/>
      <c r="EC97" s="146"/>
      <c r="ED97" s="146"/>
      <c r="EE97" s="146"/>
      <c r="EF97" s="146"/>
      <c r="EG97" s="146"/>
      <c r="EH97" s="146"/>
      <c r="EI97" s="146"/>
      <c r="EJ97" s="146"/>
      <c r="EK97" s="146"/>
      <c r="EL97" s="146"/>
      <c r="EM97" s="146"/>
      <c r="EN97" s="146"/>
      <c r="EO97" s="146"/>
      <c r="EP97" s="146"/>
      <c r="EQ97" s="146"/>
      <c r="ER97" s="146"/>
      <c r="ES97" s="146"/>
      <c r="ET97" s="146"/>
      <c r="EU97" s="146"/>
      <c r="EV97" s="146"/>
      <c r="EW97" s="146"/>
      <c r="EX97" s="146"/>
      <c r="EY97" s="146"/>
      <c r="EZ97" s="146"/>
      <c r="FA97" s="146"/>
      <c r="FB97" s="146"/>
      <c r="FC97" s="146"/>
      <c r="FD97" s="146"/>
      <c r="FE97" s="146"/>
      <c r="FF97" s="146"/>
      <c r="FG97" s="146"/>
      <c r="FH97" s="146"/>
      <c r="FI97" s="146"/>
      <c r="FJ97" s="146"/>
      <c r="FK97" s="146"/>
      <c r="FL97" s="146"/>
      <c r="FM97" s="146"/>
      <c r="FN97" s="146"/>
      <c r="FO97" s="146"/>
      <c r="FP97" s="146"/>
      <c r="FQ97" s="146"/>
      <c r="FR97" s="146"/>
      <c r="FS97" s="146"/>
      <c r="FT97" s="146"/>
      <c r="FU97" s="146"/>
      <c r="FV97" s="146"/>
      <c r="FW97" s="146"/>
      <c r="FX97" s="146"/>
      <c r="FY97" s="146"/>
      <c r="FZ97" s="146"/>
      <c r="GA97" s="146"/>
      <c r="GB97" s="146"/>
      <c r="GC97" s="146"/>
      <c r="GD97" s="146"/>
      <c r="GE97" s="146"/>
      <c r="GF97" s="146"/>
      <c r="GG97" s="146"/>
      <c r="GH97" s="146"/>
      <c r="GI97" s="146"/>
      <c r="GJ97" s="146"/>
      <c r="GK97" s="146"/>
      <c r="GL97" s="146"/>
      <c r="GM97" s="146"/>
      <c r="GN97" s="146"/>
      <c r="GO97" s="146"/>
      <c r="GP97" s="146"/>
      <c r="GQ97" s="146"/>
      <c r="GR97" s="146"/>
      <c r="GS97" s="146"/>
      <c r="GT97" s="146"/>
      <c r="GU97" s="146"/>
      <c r="GV97" s="146"/>
      <c r="GW97" s="146"/>
      <c r="GX97" s="146"/>
      <c r="GY97" s="146"/>
      <c r="GZ97" s="146"/>
      <c r="HA97" s="146"/>
      <c r="HB97" s="146"/>
      <c r="HC97" s="146"/>
      <c r="HD97" s="146"/>
      <c r="HE97" s="146"/>
      <c r="HF97" s="146"/>
      <c r="HG97" s="146"/>
      <c r="HH97" s="146"/>
      <c r="HI97" s="146"/>
      <c r="HJ97" s="146"/>
      <c r="HK97" s="146"/>
      <c r="HL97" s="146"/>
      <c r="HM97" s="146"/>
      <c r="HN97" s="146"/>
      <c r="HO97" s="146"/>
      <c r="HP97" s="146"/>
      <c r="HQ97" s="146"/>
      <c r="HR97" s="146"/>
      <c r="HS97" s="146"/>
      <c r="HT97" s="146"/>
      <c r="HU97" s="146"/>
      <c r="HV97" s="146"/>
      <c r="HW97" s="146"/>
      <c r="HX97" s="146"/>
      <c r="HY97" s="146"/>
      <c r="HZ97" s="146"/>
      <c r="IA97" s="146"/>
      <c r="IB97" s="146"/>
      <c r="IC97" s="146"/>
      <c r="ID97" s="146"/>
      <c r="IE97" s="146"/>
      <c r="IF97" s="146"/>
      <c r="IG97" s="146"/>
      <c r="IH97" s="146"/>
      <c r="II97" s="146"/>
      <c r="IJ97" s="146"/>
      <c r="IK97" s="146"/>
      <c r="IL97" s="146"/>
      <c r="IM97" s="146"/>
      <c r="IN97" s="146"/>
      <c r="IO97" s="146"/>
      <c r="IP97" s="146"/>
      <c r="IQ97" s="146"/>
      <c r="IR97" s="146"/>
      <c r="IS97" s="146"/>
      <c r="IT97" s="146"/>
      <c r="IU97" s="146"/>
      <c r="IV97" s="146"/>
      <c r="IW97" s="146"/>
      <c r="IX97" s="146"/>
      <c r="IY97" s="146"/>
      <c r="IZ97" s="146"/>
      <c r="JA97" s="146"/>
      <c r="JB97" s="146"/>
      <c r="JC97" s="146"/>
      <c r="JD97" s="146"/>
      <c r="JE97" s="146"/>
      <c r="JF97" s="146"/>
      <c r="JG97" s="146"/>
      <c r="JH97" s="146"/>
      <c r="JI97" s="146"/>
      <c r="JJ97" s="146"/>
      <c r="JK97" s="146"/>
      <c r="JL97" s="146"/>
      <c r="JM97" s="146"/>
      <c r="JN97" s="146"/>
      <c r="JO97" s="146"/>
      <c r="JP97" s="146"/>
      <c r="JQ97" s="146"/>
      <c r="JR97" s="146"/>
      <c r="JS97" s="146"/>
      <c r="JT97" s="146"/>
      <c r="JU97" s="146"/>
      <c r="JV97" s="146"/>
      <c r="JW97" s="146"/>
      <c r="JX97" s="146"/>
      <c r="JY97" s="146"/>
      <c r="JZ97" s="146"/>
      <c r="KA97" s="146"/>
      <c r="KB97" s="146"/>
      <c r="KC97" s="146"/>
      <c r="KD97" s="146"/>
      <c r="KE97" s="146"/>
      <c r="KF97" s="146"/>
      <c r="KG97" s="146"/>
      <c r="KH97" s="146"/>
      <c r="KI97" s="146"/>
      <c r="KJ97" s="146"/>
      <c r="KK97" s="146"/>
      <c r="KL97" s="146"/>
      <c r="KM97" s="146"/>
      <c r="KN97" s="146"/>
      <c r="KO97" s="146"/>
      <c r="KP97" s="146"/>
      <c r="KQ97" s="146"/>
      <c r="KR97" s="146"/>
      <c r="KS97" s="146"/>
      <c r="KT97" s="146"/>
      <c r="KU97" s="146"/>
      <c r="KV97" s="146"/>
      <c r="KW97" s="146"/>
      <c r="KX97" s="146"/>
      <c r="KY97" s="146"/>
      <c r="KZ97" s="146"/>
      <c r="LA97" s="146"/>
      <c r="LB97" s="146"/>
      <c r="LC97" s="146"/>
      <c r="LD97" s="146"/>
      <c r="LE97" s="146"/>
      <c r="LF97" s="146"/>
      <c r="LG97" s="146"/>
      <c r="LH97" s="146"/>
      <c r="LI97" s="146"/>
      <c r="LJ97" s="146"/>
      <c r="LK97" s="146"/>
      <c r="LL97" s="146"/>
      <c r="LM97" s="146"/>
      <c r="LN97" s="146"/>
      <c r="LO97" s="146"/>
      <c r="LP97" s="146"/>
      <c r="LQ97" s="146"/>
      <c r="LR97" s="146"/>
      <c r="LS97" s="146"/>
      <c r="LT97" s="146"/>
      <c r="LU97" s="146"/>
      <c r="LV97" s="146"/>
      <c r="LW97" s="146"/>
      <c r="LX97" s="146"/>
      <c r="LY97" s="146"/>
      <c r="LZ97" s="146"/>
      <c r="MA97" s="146"/>
      <c r="MB97" s="146"/>
      <c r="MC97" s="146"/>
      <c r="MD97" s="146"/>
      <c r="ME97" s="146"/>
      <c r="MF97" s="146"/>
      <c r="MG97" s="146"/>
      <c r="MH97" s="146"/>
      <c r="MI97" s="146"/>
      <c r="MJ97" s="146"/>
      <c r="MK97" s="146"/>
      <c r="ML97" s="146"/>
      <c r="MM97" s="146"/>
      <c r="MN97" s="146"/>
      <c r="MO97" s="146"/>
      <c r="MP97" s="146"/>
      <c r="MQ97" s="146"/>
      <c r="MR97" s="146"/>
      <c r="MS97" s="146"/>
      <c r="MT97" s="146"/>
      <c r="MU97" s="146"/>
      <c r="MV97" s="146"/>
      <c r="MW97" s="146"/>
      <c r="MX97" s="146"/>
      <c r="MY97" s="146"/>
      <c r="MZ97" s="146"/>
      <c r="NA97" s="146"/>
      <c r="NB97" s="146"/>
      <c r="NC97" s="146"/>
      <c r="ND97" s="146"/>
      <c r="NE97" s="146"/>
      <c r="NF97" s="146"/>
      <c r="NG97" s="146"/>
      <c r="NH97" s="146"/>
      <c r="NI97" s="146"/>
      <c r="NJ97" s="146"/>
      <c r="NK97" s="146"/>
      <c r="NL97" s="146"/>
      <c r="NM97" s="146"/>
      <c r="NN97" s="146"/>
      <c r="NO97" s="146"/>
      <c r="NP97" s="146"/>
      <c r="NQ97" s="146"/>
      <c r="NR97" s="146"/>
      <c r="NS97" s="146"/>
      <c r="NT97" s="146"/>
      <c r="NU97" s="146"/>
      <c r="NV97" s="146"/>
      <c r="NW97" s="146"/>
      <c r="NX97" s="146"/>
      <c r="NY97" s="146"/>
      <c r="NZ97" s="146"/>
      <c r="OA97" s="146"/>
      <c r="OB97" s="146"/>
      <c r="OC97" s="146"/>
      <c r="OD97" s="146"/>
      <c r="OE97" s="146"/>
      <c r="OF97" s="146"/>
      <c r="OG97" s="146"/>
      <c r="OH97" s="146"/>
      <c r="OI97" s="146"/>
      <c r="OJ97" s="146"/>
      <c r="OK97" s="146"/>
      <c r="OL97" s="146"/>
      <c r="OM97" s="146"/>
      <c r="ON97" s="146"/>
      <c r="OO97" s="146"/>
      <c r="OP97" s="146"/>
      <c r="OQ97" s="146"/>
      <c r="OR97" s="146"/>
      <c r="OS97" s="146"/>
      <c r="OT97" s="146"/>
      <c r="OU97" s="146"/>
      <c r="OV97" s="146"/>
      <c r="OW97" s="146"/>
      <c r="OX97" s="146"/>
      <c r="OY97" s="146"/>
      <c r="OZ97" s="146"/>
      <c r="PA97" s="146"/>
      <c r="PB97" s="146"/>
      <c r="PC97" s="146"/>
      <c r="PD97" s="146"/>
      <c r="PE97" s="146"/>
      <c r="PF97" s="146"/>
      <c r="PG97" s="146"/>
      <c r="PH97" s="146"/>
      <c r="PI97" s="146"/>
      <c r="PJ97" s="146"/>
      <c r="PK97" s="146"/>
      <c r="PL97" s="146"/>
      <c r="PM97" s="146"/>
      <c r="PN97" s="146"/>
      <c r="PO97" s="146"/>
      <c r="PP97" s="146"/>
      <c r="PQ97" s="146"/>
      <c r="PR97" s="146"/>
      <c r="PS97" s="146"/>
      <c r="PT97" s="146"/>
      <c r="PU97" s="146"/>
      <c r="PV97" s="146"/>
      <c r="PW97" s="146"/>
      <c r="PX97" s="146"/>
      <c r="PY97" s="146"/>
      <c r="PZ97" s="146"/>
      <c r="QA97" s="146"/>
      <c r="QB97" s="146"/>
      <c r="QC97" s="146"/>
      <c r="QD97" s="146"/>
      <c r="QE97" s="146"/>
      <c r="QF97" s="146"/>
      <c r="QG97" s="146"/>
      <c r="QH97" s="146"/>
      <c r="QI97" s="146"/>
      <c r="QJ97" s="146"/>
      <c r="QK97" s="146"/>
      <c r="QL97" s="146"/>
      <c r="QM97" s="146"/>
      <c r="QN97" s="146"/>
      <c r="QO97" s="146"/>
      <c r="QP97" s="146"/>
      <c r="QQ97" s="146"/>
      <c r="QR97" s="146"/>
      <c r="QS97" s="146"/>
      <c r="QT97" s="146"/>
      <c r="QU97" s="146"/>
      <c r="QV97" s="146"/>
      <c r="QW97" s="146"/>
    </row>
    <row r="98" spans="1:465" s="138" customFormat="1" ht="12.75" customHeight="1" x14ac:dyDescent="0.25">
      <c r="A98" s="141"/>
      <c r="B98" s="141"/>
      <c r="C98" s="141"/>
      <c r="D98" s="141"/>
      <c r="E98" s="141"/>
      <c r="F98" s="141"/>
      <c r="G98" s="141"/>
      <c r="H98" s="141"/>
      <c r="I98" s="141"/>
      <c r="J98" s="141"/>
      <c r="K98" s="141"/>
      <c r="L98" s="141"/>
      <c r="M98" s="141"/>
      <c r="N98" s="141"/>
      <c r="O98" s="155"/>
      <c r="P98" s="155"/>
      <c r="Q98" s="155"/>
      <c r="R98" s="155"/>
      <c r="S98" s="155"/>
      <c r="T98" s="155"/>
      <c r="U98" s="155"/>
      <c r="V98" s="155"/>
      <c r="W98" s="155"/>
      <c r="X98" s="155"/>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1"/>
      <c r="BY98" s="141"/>
      <c r="BZ98" s="141"/>
      <c r="CA98" s="141"/>
      <c r="CB98" s="141"/>
      <c r="CC98" s="141"/>
      <c r="CD98" s="141"/>
      <c r="CE98" s="141"/>
      <c r="CF98" s="141"/>
      <c r="CG98" s="141"/>
      <c r="CH98" s="141"/>
      <c r="CI98" s="141"/>
      <c r="CJ98" s="141"/>
      <c r="CK98" s="141"/>
      <c r="CL98" s="141"/>
      <c r="CM98" s="141"/>
      <c r="CN98" s="141"/>
      <c r="CO98" s="141"/>
      <c r="CP98" s="141"/>
      <c r="CQ98" s="141"/>
      <c r="CR98" s="141"/>
      <c r="CS98" s="141"/>
      <c r="CT98" s="141"/>
      <c r="CU98" s="141"/>
      <c r="CV98" s="141"/>
      <c r="CW98" s="141"/>
      <c r="CX98" s="141"/>
      <c r="CY98" s="141"/>
      <c r="CZ98" s="141"/>
      <c r="DA98" s="141"/>
      <c r="DB98" s="141"/>
      <c r="DC98" s="141"/>
      <c r="DD98" s="141"/>
      <c r="DE98" s="141"/>
      <c r="DF98" s="141"/>
      <c r="DG98" s="141"/>
      <c r="DH98" s="141"/>
      <c r="DI98" s="141"/>
      <c r="DJ98" s="141"/>
      <c r="DK98" s="141"/>
      <c r="DL98" s="141"/>
      <c r="DM98" s="141"/>
      <c r="DN98" s="141"/>
      <c r="DO98" s="141"/>
      <c r="DP98" s="141"/>
      <c r="DQ98" s="141"/>
      <c r="DR98" s="141"/>
      <c r="DS98" s="141"/>
      <c r="DT98" s="141"/>
      <c r="DU98" s="141"/>
      <c r="DV98" s="141"/>
      <c r="DW98" s="141"/>
      <c r="DX98" s="141"/>
      <c r="DY98" s="141"/>
      <c r="DZ98" s="141"/>
      <c r="EA98" s="141"/>
      <c r="EB98" s="141"/>
      <c r="EC98" s="141"/>
      <c r="ED98" s="141"/>
      <c r="EE98" s="141"/>
      <c r="EF98" s="141"/>
      <c r="EG98" s="141"/>
      <c r="EH98" s="141"/>
      <c r="EI98" s="141"/>
      <c r="EJ98" s="141"/>
      <c r="EK98" s="141"/>
      <c r="EL98" s="141"/>
      <c r="EM98" s="141"/>
      <c r="EN98" s="141"/>
      <c r="EO98" s="141"/>
      <c r="EP98" s="141"/>
      <c r="EQ98" s="141"/>
      <c r="ER98" s="141"/>
      <c r="ES98" s="141"/>
      <c r="ET98" s="141"/>
      <c r="EU98" s="141"/>
      <c r="EV98" s="141"/>
      <c r="EW98" s="141"/>
      <c r="EX98" s="141"/>
      <c r="EY98" s="141"/>
      <c r="EZ98" s="141"/>
      <c r="FA98" s="141"/>
      <c r="FB98" s="141"/>
      <c r="FC98" s="141"/>
      <c r="FD98" s="141"/>
      <c r="FE98" s="141"/>
      <c r="FF98" s="141"/>
      <c r="FG98" s="141"/>
      <c r="FH98" s="141"/>
      <c r="FI98" s="141"/>
      <c r="FJ98" s="141"/>
      <c r="FK98" s="141"/>
      <c r="FL98" s="141"/>
      <c r="FM98" s="141"/>
      <c r="FN98" s="141"/>
      <c r="FO98" s="141"/>
      <c r="FP98" s="141"/>
      <c r="FQ98" s="141"/>
      <c r="FR98" s="141"/>
      <c r="FS98" s="141"/>
      <c r="FT98" s="141"/>
      <c r="FU98" s="141"/>
      <c r="FV98" s="141"/>
      <c r="FW98" s="141"/>
      <c r="FX98" s="141"/>
      <c r="FY98" s="141"/>
      <c r="FZ98" s="141"/>
      <c r="GA98" s="141"/>
      <c r="GB98" s="141"/>
      <c r="GC98" s="141"/>
      <c r="GD98" s="141"/>
      <c r="GE98" s="141"/>
      <c r="GF98" s="141"/>
      <c r="GG98" s="141"/>
      <c r="GH98" s="141"/>
      <c r="GI98" s="141"/>
      <c r="GJ98" s="141"/>
      <c r="GK98" s="141"/>
      <c r="GL98" s="141"/>
      <c r="GM98" s="141"/>
      <c r="GN98" s="141"/>
      <c r="GO98" s="141"/>
      <c r="GP98" s="141"/>
      <c r="GQ98" s="141"/>
      <c r="GR98" s="141"/>
      <c r="GS98" s="141"/>
      <c r="GT98" s="141"/>
      <c r="GU98" s="141"/>
      <c r="GV98" s="141"/>
      <c r="GW98" s="141"/>
      <c r="GX98" s="141"/>
      <c r="GY98" s="141"/>
      <c r="GZ98" s="141"/>
      <c r="HA98" s="141"/>
      <c r="HB98" s="141"/>
      <c r="HC98" s="141"/>
      <c r="HD98" s="141"/>
      <c r="HE98" s="141"/>
      <c r="HF98" s="141"/>
      <c r="HG98" s="141"/>
      <c r="HH98" s="141"/>
      <c r="HI98" s="141"/>
      <c r="HJ98" s="141"/>
      <c r="HK98" s="141"/>
      <c r="HL98" s="141"/>
      <c r="HM98" s="141"/>
      <c r="HN98" s="141"/>
      <c r="HO98" s="141"/>
      <c r="HP98" s="141"/>
      <c r="HQ98" s="141"/>
      <c r="HR98" s="141"/>
      <c r="HS98" s="141"/>
      <c r="HT98" s="141"/>
      <c r="HU98" s="141"/>
      <c r="HV98" s="141"/>
      <c r="HW98" s="141"/>
      <c r="HX98" s="141"/>
      <c r="HY98" s="141"/>
      <c r="HZ98" s="141"/>
      <c r="IA98" s="141"/>
      <c r="IB98" s="141"/>
      <c r="IC98" s="141"/>
      <c r="ID98" s="141"/>
      <c r="IE98" s="141"/>
      <c r="IF98" s="141"/>
      <c r="IG98" s="141"/>
      <c r="IH98" s="141"/>
      <c r="II98" s="141"/>
      <c r="IJ98" s="141"/>
      <c r="IK98" s="141"/>
      <c r="IL98" s="141"/>
      <c r="IM98" s="141"/>
      <c r="IN98" s="141"/>
      <c r="IO98" s="141"/>
      <c r="IP98" s="141"/>
      <c r="IQ98" s="141"/>
      <c r="IR98" s="141"/>
      <c r="IS98" s="141"/>
      <c r="IT98" s="141"/>
      <c r="IU98" s="141"/>
      <c r="IV98" s="141"/>
      <c r="IW98" s="141"/>
      <c r="IX98" s="141"/>
      <c r="IY98" s="141"/>
      <c r="IZ98" s="141"/>
      <c r="JA98" s="141"/>
      <c r="JB98" s="141"/>
      <c r="JC98" s="141"/>
      <c r="JD98" s="141"/>
      <c r="JE98" s="141"/>
      <c r="JF98" s="141"/>
      <c r="JG98" s="141"/>
      <c r="JH98" s="141"/>
      <c r="JI98" s="141"/>
      <c r="JJ98" s="141"/>
      <c r="JK98" s="141"/>
      <c r="JL98" s="141"/>
      <c r="JM98" s="141"/>
      <c r="JN98" s="141"/>
      <c r="JO98" s="141"/>
      <c r="JP98" s="141"/>
      <c r="JQ98" s="141"/>
      <c r="JR98" s="141"/>
      <c r="JS98" s="141"/>
      <c r="JT98" s="141"/>
      <c r="JU98" s="141"/>
      <c r="JV98" s="141"/>
      <c r="JW98" s="141"/>
      <c r="JX98" s="141"/>
      <c r="JY98" s="141"/>
      <c r="JZ98" s="141"/>
      <c r="KA98" s="141"/>
      <c r="KB98" s="141"/>
      <c r="KC98" s="141"/>
      <c r="KD98" s="141"/>
      <c r="KE98" s="141"/>
      <c r="KF98" s="141"/>
      <c r="KG98" s="141"/>
      <c r="KH98" s="141"/>
      <c r="KI98" s="141"/>
      <c r="KJ98" s="141"/>
      <c r="KK98" s="141"/>
      <c r="KL98" s="141"/>
      <c r="KM98" s="141"/>
      <c r="KN98" s="141"/>
      <c r="KO98" s="141"/>
      <c r="KP98" s="141"/>
      <c r="KQ98" s="141"/>
      <c r="KR98" s="141"/>
      <c r="KS98" s="141"/>
      <c r="KT98" s="141"/>
      <c r="KU98" s="141"/>
      <c r="KV98" s="141"/>
      <c r="KW98" s="141"/>
      <c r="KX98" s="141"/>
      <c r="KY98" s="141"/>
      <c r="KZ98" s="141"/>
      <c r="LA98" s="141"/>
      <c r="LB98" s="141"/>
      <c r="LC98" s="141"/>
      <c r="LD98" s="141"/>
      <c r="LE98" s="141"/>
      <c r="LF98" s="141"/>
      <c r="LG98" s="141"/>
      <c r="LH98" s="141"/>
      <c r="LI98" s="141"/>
      <c r="LJ98" s="141"/>
      <c r="LK98" s="141"/>
      <c r="LL98" s="141"/>
      <c r="LM98" s="141"/>
      <c r="LN98" s="141"/>
      <c r="LO98" s="141"/>
      <c r="LP98" s="141"/>
      <c r="LQ98" s="141"/>
      <c r="LR98" s="141"/>
      <c r="LS98" s="141"/>
      <c r="LT98" s="141"/>
      <c r="LU98" s="141"/>
      <c r="LV98" s="141"/>
      <c r="LW98" s="141"/>
      <c r="LX98" s="141"/>
      <c r="LY98" s="141"/>
      <c r="LZ98" s="141"/>
      <c r="MA98" s="141"/>
      <c r="MB98" s="141"/>
      <c r="MC98" s="141"/>
      <c r="MD98" s="141"/>
      <c r="ME98" s="141"/>
      <c r="MF98" s="141"/>
      <c r="MG98" s="141"/>
      <c r="MH98" s="141"/>
      <c r="MI98" s="141"/>
      <c r="MJ98" s="141"/>
      <c r="MK98" s="141"/>
      <c r="ML98" s="141"/>
      <c r="MM98" s="141"/>
      <c r="MN98" s="141"/>
      <c r="MO98" s="141"/>
      <c r="MP98" s="141"/>
      <c r="MQ98" s="141"/>
      <c r="MR98" s="141"/>
      <c r="MS98" s="141"/>
      <c r="MT98" s="141"/>
      <c r="MU98" s="141"/>
      <c r="MV98" s="141"/>
      <c r="MW98" s="141"/>
      <c r="MX98" s="141"/>
      <c r="MY98" s="141"/>
      <c r="MZ98" s="141"/>
      <c r="NA98" s="141"/>
      <c r="NB98" s="141"/>
      <c r="NC98" s="141"/>
      <c r="ND98" s="141"/>
      <c r="NE98" s="141"/>
      <c r="NF98" s="141"/>
      <c r="NG98" s="141"/>
      <c r="NH98" s="141"/>
      <c r="NI98" s="141"/>
      <c r="NJ98" s="141"/>
      <c r="NK98" s="141"/>
      <c r="NL98" s="141"/>
      <c r="NM98" s="141"/>
      <c r="NN98" s="141"/>
      <c r="NO98" s="141"/>
      <c r="NP98" s="141"/>
      <c r="NQ98" s="141"/>
      <c r="NR98" s="141"/>
      <c r="NS98" s="141"/>
      <c r="NT98" s="141"/>
      <c r="NU98" s="141"/>
      <c r="NV98" s="141"/>
      <c r="NW98" s="141"/>
      <c r="NX98" s="141"/>
      <c r="NY98" s="141"/>
      <c r="NZ98" s="141"/>
      <c r="OA98" s="141"/>
      <c r="OB98" s="141"/>
      <c r="OC98" s="141"/>
      <c r="OD98" s="141"/>
      <c r="OE98" s="141"/>
      <c r="OF98" s="141"/>
      <c r="OG98" s="141"/>
      <c r="OH98" s="141"/>
      <c r="OI98" s="141"/>
      <c r="OJ98" s="141"/>
      <c r="OK98" s="141"/>
      <c r="OL98" s="141"/>
      <c r="OM98" s="141"/>
      <c r="ON98" s="141"/>
      <c r="OO98" s="141"/>
      <c r="OP98" s="141"/>
      <c r="OQ98" s="141"/>
      <c r="OR98" s="141"/>
      <c r="OS98" s="141"/>
      <c r="OT98" s="141"/>
      <c r="OU98" s="141"/>
      <c r="OV98" s="141"/>
      <c r="OW98" s="141"/>
      <c r="OX98" s="141"/>
      <c r="OY98" s="141"/>
      <c r="OZ98" s="141"/>
      <c r="PA98" s="141"/>
      <c r="PB98" s="141"/>
      <c r="PC98" s="141"/>
      <c r="PD98" s="141"/>
      <c r="PE98" s="141"/>
      <c r="PF98" s="141"/>
      <c r="PG98" s="141"/>
      <c r="PH98" s="141"/>
      <c r="PI98" s="141"/>
      <c r="PJ98" s="141"/>
      <c r="PK98" s="141"/>
      <c r="PL98" s="141"/>
      <c r="PM98" s="141"/>
      <c r="PN98" s="141"/>
      <c r="PO98" s="141"/>
      <c r="PP98" s="141"/>
      <c r="PQ98" s="141"/>
      <c r="PR98" s="141"/>
      <c r="PS98" s="141"/>
      <c r="PT98" s="141"/>
      <c r="PU98" s="141"/>
      <c r="PV98" s="141"/>
      <c r="PW98" s="141"/>
      <c r="PX98" s="141"/>
      <c r="PY98" s="141"/>
      <c r="PZ98" s="141"/>
      <c r="QA98" s="141"/>
      <c r="QB98" s="141"/>
      <c r="QC98" s="141"/>
      <c r="QD98" s="141"/>
      <c r="QE98" s="141"/>
      <c r="QF98" s="141"/>
      <c r="QG98" s="141"/>
      <c r="QH98" s="141"/>
      <c r="QI98" s="141"/>
      <c r="QJ98" s="141"/>
      <c r="QK98" s="141"/>
      <c r="QL98" s="141"/>
      <c r="QM98" s="141"/>
      <c r="QN98" s="141"/>
      <c r="QO98" s="141"/>
      <c r="QP98" s="141"/>
      <c r="QQ98" s="141"/>
      <c r="QR98" s="141"/>
      <c r="QS98" s="141"/>
      <c r="QT98" s="141"/>
      <c r="QU98" s="141"/>
      <c r="QV98" s="141"/>
      <c r="QW98" s="141"/>
    </row>
    <row r="99" spans="1:465" s="134" customFormat="1" x14ac:dyDescent="0.25">
      <c r="A99" s="146"/>
      <c r="B99" s="146"/>
      <c r="C99" s="146"/>
      <c r="D99" s="146"/>
      <c r="E99" s="146"/>
      <c r="F99" s="146"/>
      <c r="G99" s="146"/>
      <c r="H99" s="146"/>
      <c r="I99" s="146"/>
      <c r="J99" s="146"/>
      <c r="K99" s="146"/>
      <c r="L99" s="146"/>
      <c r="M99" s="146"/>
      <c r="N99" s="146"/>
      <c r="O99" s="157"/>
      <c r="P99" s="157"/>
      <c r="Q99" s="157"/>
      <c r="R99" s="157"/>
      <c r="S99" s="157"/>
      <c r="T99" s="157"/>
      <c r="U99" s="157"/>
      <c r="V99" s="157"/>
      <c r="W99" s="157"/>
      <c r="X99" s="157"/>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146"/>
      <c r="BY99" s="146"/>
      <c r="BZ99" s="146"/>
      <c r="CA99" s="146"/>
      <c r="CB99" s="146"/>
      <c r="CC99" s="146"/>
      <c r="CD99" s="146"/>
      <c r="CE99" s="146"/>
      <c r="CF99" s="146"/>
      <c r="CG99" s="146"/>
      <c r="CH99" s="146"/>
      <c r="CI99" s="146"/>
      <c r="CJ99" s="146"/>
      <c r="CK99" s="146"/>
      <c r="CL99" s="146"/>
      <c r="CM99" s="146"/>
      <c r="CN99" s="146"/>
      <c r="CO99" s="146"/>
      <c r="CP99" s="146"/>
      <c r="CQ99" s="146"/>
      <c r="CR99" s="146"/>
      <c r="CS99" s="146"/>
      <c r="CT99" s="146"/>
      <c r="CU99" s="146"/>
      <c r="CV99" s="146"/>
      <c r="CW99" s="146"/>
      <c r="CX99" s="146"/>
      <c r="CY99" s="146"/>
      <c r="CZ99" s="146"/>
      <c r="DA99" s="146"/>
      <c r="DB99" s="146"/>
      <c r="DC99" s="146"/>
      <c r="DD99" s="146"/>
      <c r="DE99" s="146"/>
      <c r="DF99" s="146"/>
      <c r="DG99" s="146"/>
      <c r="DH99" s="146"/>
      <c r="DI99" s="146"/>
      <c r="DJ99" s="146"/>
      <c r="DK99" s="146"/>
      <c r="DL99" s="146"/>
      <c r="DM99" s="146"/>
      <c r="DN99" s="146"/>
      <c r="DO99" s="146"/>
      <c r="DP99" s="146"/>
      <c r="DQ99" s="146"/>
      <c r="DR99" s="146"/>
      <c r="DS99" s="146"/>
      <c r="DT99" s="146"/>
      <c r="DU99" s="146"/>
      <c r="DV99" s="146"/>
      <c r="DW99" s="146"/>
      <c r="DX99" s="146"/>
      <c r="DY99" s="146"/>
      <c r="DZ99" s="146"/>
      <c r="EA99" s="146"/>
      <c r="EB99" s="146"/>
      <c r="EC99" s="146"/>
      <c r="ED99" s="146"/>
      <c r="EE99" s="146"/>
      <c r="EF99" s="146"/>
      <c r="EG99" s="146"/>
      <c r="EH99" s="146"/>
      <c r="EI99" s="146"/>
      <c r="EJ99" s="146"/>
      <c r="EK99" s="146"/>
      <c r="EL99" s="146"/>
      <c r="EM99" s="146"/>
      <c r="EN99" s="146"/>
      <c r="EO99" s="146"/>
      <c r="EP99" s="146"/>
      <c r="EQ99" s="146"/>
      <c r="ER99" s="146"/>
      <c r="ES99" s="146"/>
      <c r="ET99" s="146"/>
      <c r="EU99" s="146"/>
      <c r="EV99" s="146"/>
      <c r="EW99" s="146"/>
      <c r="EX99" s="146"/>
      <c r="EY99" s="146"/>
      <c r="EZ99" s="146"/>
      <c r="FA99" s="146"/>
      <c r="FB99" s="146"/>
      <c r="FC99" s="146"/>
      <c r="FD99" s="146"/>
      <c r="FE99" s="146"/>
      <c r="FF99" s="146"/>
      <c r="FG99" s="146"/>
      <c r="FH99" s="146"/>
      <c r="FI99" s="146"/>
      <c r="FJ99" s="146"/>
      <c r="FK99" s="146"/>
      <c r="FL99" s="146"/>
      <c r="FM99" s="146"/>
      <c r="FN99" s="146"/>
      <c r="FO99" s="146"/>
      <c r="FP99" s="146"/>
      <c r="FQ99" s="146"/>
      <c r="FR99" s="146"/>
      <c r="FS99" s="146"/>
      <c r="FT99" s="146"/>
      <c r="FU99" s="146"/>
      <c r="FV99" s="146"/>
      <c r="FW99" s="146"/>
      <c r="FX99" s="146"/>
      <c r="FY99" s="146"/>
      <c r="FZ99" s="146"/>
      <c r="GA99" s="146"/>
      <c r="GB99" s="146"/>
      <c r="GC99" s="146"/>
      <c r="GD99" s="146"/>
      <c r="GE99" s="146"/>
      <c r="GF99" s="146"/>
      <c r="GG99" s="146"/>
      <c r="GH99" s="146"/>
      <c r="GI99" s="146"/>
      <c r="GJ99" s="146"/>
      <c r="GK99" s="146"/>
      <c r="GL99" s="146"/>
      <c r="GM99" s="146"/>
      <c r="GN99" s="146"/>
      <c r="GO99" s="146"/>
      <c r="GP99" s="146"/>
      <c r="GQ99" s="146"/>
      <c r="GR99" s="146"/>
      <c r="GS99" s="146"/>
      <c r="GT99" s="146"/>
      <c r="GU99" s="146"/>
      <c r="GV99" s="146"/>
      <c r="GW99" s="146"/>
      <c r="GX99" s="146"/>
      <c r="GY99" s="146"/>
      <c r="GZ99" s="146"/>
      <c r="HA99" s="146"/>
      <c r="HB99" s="146"/>
      <c r="HC99" s="146"/>
      <c r="HD99" s="146"/>
      <c r="HE99" s="146"/>
      <c r="HF99" s="146"/>
      <c r="HG99" s="146"/>
      <c r="HH99" s="146"/>
      <c r="HI99" s="146"/>
      <c r="HJ99" s="146"/>
      <c r="HK99" s="146"/>
      <c r="HL99" s="146"/>
      <c r="HM99" s="146"/>
      <c r="HN99" s="146"/>
      <c r="HO99" s="146"/>
      <c r="HP99" s="146"/>
      <c r="HQ99" s="146"/>
      <c r="HR99" s="146"/>
      <c r="HS99" s="146"/>
      <c r="HT99" s="146"/>
      <c r="HU99" s="146"/>
      <c r="HV99" s="146"/>
      <c r="HW99" s="146"/>
      <c r="HX99" s="146"/>
      <c r="HY99" s="146"/>
      <c r="HZ99" s="146"/>
      <c r="IA99" s="146"/>
      <c r="IB99" s="146"/>
      <c r="IC99" s="146"/>
      <c r="ID99" s="146"/>
      <c r="IE99" s="146"/>
      <c r="IF99" s="146"/>
      <c r="IG99" s="146"/>
      <c r="IH99" s="146"/>
      <c r="II99" s="146"/>
      <c r="IJ99" s="146"/>
      <c r="IK99" s="146"/>
      <c r="IL99" s="146"/>
      <c r="IM99" s="146"/>
      <c r="IN99" s="146"/>
      <c r="IO99" s="146"/>
      <c r="IP99" s="146"/>
      <c r="IQ99" s="146"/>
      <c r="IR99" s="146"/>
      <c r="IS99" s="146"/>
      <c r="IT99" s="146"/>
      <c r="IU99" s="146"/>
      <c r="IV99" s="146"/>
      <c r="IW99" s="146"/>
      <c r="IX99" s="146"/>
      <c r="IY99" s="146"/>
      <c r="IZ99" s="146"/>
      <c r="JA99" s="146"/>
      <c r="JB99" s="146"/>
      <c r="JC99" s="146"/>
      <c r="JD99" s="146"/>
      <c r="JE99" s="146"/>
      <c r="JF99" s="146"/>
      <c r="JG99" s="146"/>
      <c r="JH99" s="146"/>
      <c r="JI99" s="146"/>
      <c r="JJ99" s="146"/>
      <c r="JK99" s="146"/>
      <c r="JL99" s="146"/>
      <c r="JM99" s="146"/>
      <c r="JN99" s="146"/>
      <c r="JO99" s="146"/>
      <c r="JP99" s="146"/>
      <c r="JQ99" s="146"/>
      <c r="JR99" s="146"/>
      <c r="JS99" s="146"/>
      <c r="JT99" s="146"/>
      <c r="JU99" s="146"/>
      <c r="JV99" s="146"/>
      <c r="JW99" s="146"/>
      <c r="JX99" s="146"/>
      <c r="JY99" s="146"/>
      <c r="JZ99" s="146"/>
      <c r="KA99" s="146"/>
      <c r="KB99" s="146"/>
      <c r="KC99" s="146"/>
      <c r="KD99" s="146"/>
      <c r="KE99" s="146"/>
      <c r="KF99" s="146"/>
      <c r="KG99" s="146"/>
      <c r="KH99" s="146"/>
      <c r="KI99" s="146"/>
      <c r="KJ99" s="146"/>
      <c r="KK99" s="146"/>
      <c r="KL99" s="146"/>
      <c r="KM99" s="146"/>
      <c r="KN99" s="146"/>
      <c r="KO99" s="146"/>
      <c r="KP99" s="146"/>
      <c r="KQ99" s="146"/>
      <c r="KR99" s="146"/>
      <c r="KS99" s="146"/>
      <c r="KT99" s="146"/>
      <c r="KU99" s="146"/>
      <c r="KV99" s="146"/>
      <c r="KW99" s="146"/>
      <c r="KX99" s="146"/>
      <c r="KY99" s="146"/>
      <c r="KZ99" s="146"/>
      <c r="LA99" s="146"/>
      <c r="LB99" s="146"/>
      <c r="LC99" s="146"/>
      <c r="LD99" s="146"/>
      <c r="LE99" s="146"/>
      <c r="LF99" s="146"/>
      <c r="LG99" s="146"/>
      <c r="LH99" s="146"/>
      <c r="LI99" s="146"/>
      <c r="LJ99" s="146"/>
      <c r="LK99" s="146"/>
      <c r="LL99" s="146"/>
      <c r="LM99" s="146"/>
      <c r="LN99" s="146"/>
      <c r="LO99" s="146"/>
      <c r="LP99" s="146"/>
      <c r="LQ99" s="146"/>
      <c r="LR99" s="146"/>
      <c r="LS99" s="146"/>
      <c r="LT99" s="146"/>
      <c r="LU99" s="146"/>
      <c r="LV99" s="146"/>
      <c r="LW99" s="146"/>
      <c r="LX99" s="146"/>
      <c r="LY99" s="146"/>
      <c r="LZ99" s="146"/>
      <c r="MA99" s="146"/>
      <c r="MB99" s="146"/>
      <c r="MC99" s="146"/>
      <c r="MD99" s="146"/>
      <c r="ME99" s="146"/>
      <c r="MF99" s="146"/>
      <c r="MG99" s="146"/>
      <c r="MH99" s="146"/>
      <c r="MI99" s="146"/>
      <c r="MJ99" s="146"/>
      <c r="MK99" s="146"/>
      <c r="ML99" s="146"/>
      <c r="MM99" s="146"/>
      <c r="MN99" s="146"/>
      <c r="MO99" s="146"/>
      <c r="MP99" s="146"/>
      <c r="MQ99" s="146"/>
      <c r="MR99" s="146"/>
      <c r="MS99" s="146"/>
      <c r="MT99" s="146"/>
      <c r="MU99" s="146"/>
      <c r="MV99" s="146"/>
      <c r="MW99" s="146"/>
      <c r="MX99" s="146"/>
      <c r="MY99" s="146"/>
      <c r="MZ99" s="146"/>
      <c r="NA99" s="146"/>
      <c r="NB99" s="146"/>
      <c r="NC99" s="146"/>
      <c r="ND99" s="146"/>
      <c r="NE99" s="146"/>
      <c r="NF99" s="146"/>
      <c r="NG99" s="146"/>
      <c r="NH99" s="146"/>
      <c r="NI99" s="146"/>
      <c r="NJ99" s="146"/>
      <c r="NK99" s="146"/>
      <c r="NL99" s="146"/>
      <c r="NM99" s="146"/>
      <c r="NN99" s="146"/>
      <c r="NO99" s="146"/>
      <c r="NP99" s="146"/>
      <c r="NQ99" s="146"/>
      <c r="NR99" s="146"/>
      <c r="NS99" s="146"/>
      <c r="NT99" s="146"/>
      <c r="NU99" s="146"/>
      <c r="NV99" s="146"/>
      <c r="NW99" s="146"/>
      <c r="NX99" s="146"/>
      <c r="NY99" s="146"/>
      <c r="NZ99" s="146"/>
      <c r="OA99" s="146"/>
      <c r="OB99" s="146"/>
      <c r="OC99" s="146"/>
      <c r="OD99" s="146"/>
      <c r="OE99" s="146"/>
      <c r="OF99" s="146"/>
      <c r="OG99" s="146"/>
      <c r="OH99" s="146"/>
      <c r="OI99" s="146"/>
      <c r="OJ99" s="146"/>
      <c r="OK99" s="146"/>
      <c r="OL99" s="146"/>
      <c r="OM99" s="146"/>
      <c r="ON99" s="146"/>
      <c r="OO99" s="146"/>
      <c r="OP99" s="146"/>
      <c r="OQ99" s="146"/>
      <c r="OR99" s="146"/>
      <c r="OS99" s="146"/>
      <c r="OT99" s="146"/>
      <c r="OU99" s="146"/>
      <c r="OV99" s="146"/>
      <c r="OW99" s="146"/>
      <c r="OX99" s="146"/>
      <c r="OY99" s="146"/>
      <c r="OZ99" s="146"/>
      <c r="PA99" s="146"/>
      <c r="PB99" s="146"/>
      <c r="PC99" s="146"/>
      <c r="PD99" s="146"/>
      <c r="PE99" s="146"/>
      <c r="PF99" s="146"/>
      <c r="PG99" s="146"/>
      <c r="PH99" s="146"/>
      <c r="PI99" s="146"/>
      <c r="PJ99" s="146"/>
      <c r="PK99" s="146"/>
      <c r="PL99" s="146"/>
      <c r="PM99" s="146"/>
      <c r="PN99" s="146"/>
      <c r="PO99" s="146"/>
      <c r="PP99" s="146"/>
      <c r="PQ99" s="146"/>
      <c r="PR99" s="146"/>
      <c r="PS99" s="146"/>
      <c r="PT99" s="146"/>
      <c r="PU99" s="146"/>
      <c r="PV99" s="146"/>
      <c r="PW99" s="146"/>
      <c r="PX99" s="146"/>
      <c r="PY99" s="146"/>
      <c r="PZ99" s="146"/>
      <c r="QA99" s="146"/>
      <c r="QB99" s="146"/>
      <c r="QC99" s="146"/>
      <c r="QD99" s="146"/>
      <c r="QE99" s="146"/>
      <c r="QF99" s="146"/>
      <c r="QG99" s="146"/>
      <c r="QH99" s="146"/>
      <c r="QI99" s="146"/>
      <c r="QJ99" s="146"/>
      <c r="QK99" s="146"/>
      <c r="QL99" s="146"/>
      <c r="QM99" s="146"/>
      <c r="QN99" s="146"/>
      <c r="QO99" s="146"/>
      <c r="QP99" s="146"/>
      <c r="QQ99" s="146"/>
      <c r="QR99" s="146"/>
      <c r="QS99" s="146"/>
      <c r="QT99" s="146"/>
      <c r="QU99" s="146"/>
      <c r="QV99" s="146"/>
      <c r="QW99" s="146"/>
    </row>
    <row r="100" spans="1:465" s="138" customFormat="1" ht="12.75" customHeight="1" x14ac:dyDescent="0.25">
      <c r="A100" s="141"/>
      <c r="B100" s="141"/>
      <c r="C100" s="141"/>
      <c r="D100" s="141"/>
      <c r="E100" s="141"/>
      <c r="F100" s="141"/>
      <c r="G100" s="141"/>
      <c r="H100" s="141"/>
      <c r="I100" s="141"/>
      <c r="J100" s="141"/>
      <c r="K100" s="141"/>
      <c r="L100" s="141"/>
      <c r="M100" s="141"/>
      <c r="N100" s="141"/>
      <c r="O100" s="155"/>
      <c r="P100" s="155"/>
      <c r="Q100" s="155"/>
      <c r="R100" s="155"/>
      <c r="S100" s="155"/>
      <c r="T100" s="155"/>
      <c r="U100" s="155"/>
      <c r="V100" s="155"/>
      <c r="W100" s="155"/>
      <c r="X100" s="155"/>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41"/>
      <c r="BY100" s="141"/>
      <c r="BZ100" s="141"/>
      <c r="CA100" s="141"/>
      <c r="CB100" s="141"/>
      <c r="CC100" s="141"/>
      <c r="CD100" s="141"/>
      <c r="CE100" s="141"/>
      <c r="CF100" s="141"/>
      <c r="CG100" s="141"/>
      <c r="CH100" s="141"/>
      <c r="CI100" s="141"/>
      <c r="CJ100" s="141"/>
      <c r="CK100" s="141"/>
      <c r="CL100" s="141"/>
      <c r="CM100" s="141"/>
      <c r="CN100" s="141"/>
      <c r="CO100" s="141"/>
      <c r="CP100" s="141"/>
      <c r="CQ100" s="141"/>
      <c r="CR100" s="141"/>
      <c r="CS100" s="141"/>
      <c r="CT100" s="141"/>
      <c r="CU100" s="141"/>
      <c r="CV100" s="141"/>
      <c r="CW100" s="141"/>
      <c r="CX100" s="141"/>
      <c r="CY100" s="141"/>
      <c r="CZ100" s="141"/>
      <c r="DA100" s="141"/>
      <c r="DB100" s="141"/>
      <c r="DC100" s="141"/>
      <c r="DD100" s="141"/>
      <c r="DE100" s="141"/>
      <c r="DF100" s="141"/>
      <c r="DG100" s="141"/>
      <c r="DH100" s="141"/>
      <c r="DI100" s="141"/>
      <c r="DJ100" s="141"/>
      <c r="DK100" s="141"/>
      <c r="DL100" s="141"/>
      <c r="DM100" s="141"/>
      <c r="DN100" s="141"/>
      <c r="DO100" s="141"/>
      <c r="DP100" s="141"/>
      <c r="DQ100" s="141"/>
      <c r="DR100" s="141"/>
      <c r="DS100" s="141"/>
      <c r="DT100" s="141"/>
      <c r="DU100" s="141"/>
      <c r="DV100" s="141"/>
      <c r="DW100" s="141"/>
      <c r="DX100" s="141"/>
      <c r="DY100" s="141"/>
      <c r="DZ100" s="141"/>
      <c r="EA100" s="141"/>
      <c r="EB100" s="141"/>
      <c r="EC100" s="141"/>
      <c r="ED100" s="141"/>
      <c r="EE100" s="141"/>
      <c r="EF100" s="141"/>
      <c r="EG100" s="141"/>
      <c r="EH100" s="141"/>
      <c r="EI100" s="141"/>
      <c r="EJ100" s="141"/>
      <c r="EK100" s="141"/>
      <c r="EL100" s="141"/>
      <c r="EM100" s="141"/>
      <c r="EN100" s="141"/>
      <c r="EO100" s="141"/>
      <c r="EP100" s="141"/>
      <c r="EQ100" s="141"/>
      <c r="ER100" s="141"/>
      <c r="ES100" s="141"/>
      <c r="ET100" s="141"/>
      <c r="EU100" s="141"/>
      <c r="EV100" s="141"/>
      <c r="EW100" s="141"/>
      <c r="EX100" s="141"/>
      <c r="EY100" s="141"/>
      <c r="EZ100" s="141"/>
      <c r="FA100" s="141"/>
      <c r="FB100" s="141"/>
      <c r="FC100" s="141"/>
      <c r="FD100" s="141"/>
      <c r="FE100" s="141"/>
      <c r="FF100" s="141"/>
      <c r="FG100" s="141"/>
      <c r="FH100" s="141"/>
      <c r="FI100" s="141"/>
      <c r="FJ100" s="141"/>
      <c r="FK100" s="141"/>
      <c r="FL100" s="141"/>
      <c r="FM100" s="141"/>
      <c r="FN100" s="141"/>
      <c r="FO100" s="141"/>
      <c r="FP100" s="141"/>
      <c r="FQ100" s="141"/>
      <c r="FR100" s="141"/>
      <c r="FS100" s="141"/>
      <c r="FT100" s="141"/>
      <c r="FU100" s="141"/>
      <c r="FV100" s="141"/>
      <c r="FW100" s="141"/>
      <c r="FX100" s="141"/>
      <c r="FY100" s="141"/>
      <c r="FZ100" s="141"/>
      <c r="GA100" s="141"/>
      <c r="GB100" s="141"/>
      <c r="GC100" s="141"/>
      <c r="GD100" s="141"/>
      <c r="GE100" s="141"/>
      <c r="GF100" s="141"/>
      <c r="GG100" s="141"/>
      <c r="GH100" s="141"/>
      <c r="GI100" s="141"/>
      <c r="GJ100" s="141"/>
      <c r="GK100" s="141"/>
      <c r="GL100" s="141"/>
      <c r="GM100" s="141"/>
      <c r="GN100" s="141"/>
      <c r="GO100" s="141"/>
      <c r="GP100" s="141"/>
      <c r="GQ100" s="141"/>
      <c r="GR100" s="141"/>
      <c r="GS100" s="141"/>
      <c r="GT100" s="141"/>
      <c r="GU100" s="141"/>
      <c r="GV100" s="141"/>
      <c r="GW100" s="141"/>
      <c r="GX100" s="141"/>
      <c r="GY100" s="141"/>
      <c r="GZ100" s="141"/>
      <c r="HA100" s="141"/>
      <c r="HB100" s="141"/>
      <c r="HC100" s="141"/>
      <c r="HD100" s="141"/>
      <c r="HE100" s="141"/>
      <c r="HF100" s="141"/>
      <c r="HG100" s="141"/>
      <c r="HH100" s="141"/>
      <c r="HI100" s="141"/>
      <c r="HJ100" s="141"/>
      <c r="HK100" s="141"/>
      <c r="HL100" s="141"/>
      <c r="HM100" s="141"/>
      <c r="HN100" s="141"/>
      <c r="HO100" s="141"/>
      <c r="HP100" s="141"/>
      <c r="HQ100" s="141"/>
      <c r="HR100" s="141"/>
      <c r="HS100" s="141"/>
      <c r="HT100" s="141"/>
      <c r="HU100" s="141"/>
      <c r="HV100" s="141"/>
      <c r="HW100" s="141"/>
      <c r="HX100" s="141"/>
      <c r="HY100" s="141"/>
      <c r="HZ100" s="141"/>
      <c r="IA100" s="141"/>
      <c r="IB100" s="141"/>
      <c r="IC100" s="141"/>
      <c r="ID100" s="141"/>
      <c r="IE100" s="141"/>
      <c r="IF100" s="141"/>
      <c r="IG100" s="141"/>
      <c r="IH100" s="141"/>
      <c r="II100" s="141"/>
      <c r="IJ100" s="141"/>
      <c r="IK100" s="141"/>
      <c r="IL100" s="141"/>
      <c r="IM100" s="141"/>
      <c r="IN100" s="141"/>
      <c r="IO100" s="141"/>
      <c r="IP100" s="141"/>
      <c r="IQ100" s="141"/>
      <c r="IR100" s="141"/>
      <c r="IS100" s="141"/>
      <c r="IT100" s="141"/>
      <c r="IU100" s="141"/>
      <c r="IV100" s="141"/>
      <c r="IW100" s="141"/>
      <c r="IX100" s="141"/>
      <c r="IY100" s="141"/>
      <c r="IZ100" s="141"/>
      <c r="JA100" s="141"/>
      <c r="JB100" s="141"/>
      <c r="JC100" s="141"/>
      <c r="JD100" s="141"/>
      <c r="JE100" s="141"/>
      <c r="JF100" s="141"/>
      <c r="JG100" s="141"/>
      <c r="JH100" s="141"/>
      <c r="JI100" s="141"/>
      <c r="JJ100" s="141"/>
      <c r="JK100" s="141"/>
      <c r="JL100" s="141"/>
      <c r="JM100" s="141"/>
      <c r="JN100" s="141"/>
      <c r="JO100" s="141"/>
      <c r="JP100" s="141"/>
      <c r="JQ100" s="141"/>
      <c r="JR100" s="141"/>
      <c r="JS100" s="141"/>
      <c r="JT100" s="141"/>
      <c r="JU100" s="141"/>
      <c r="JV100" s="141"/>
      <c r="JW100" s="141"/>
      <c r="JX100" s="141"/>
      <c r="JY100" s="141"/>
      <c r="JZ100" s="141"/>
      <c r="KA100" s="141"/>
      <c r="KB100" s="141"/>
      <c r="KC100" s="141"/>
      <c r="KD100" s="141"/>
      <c r="KE100" s="141"/>
      <c r="KF100" s="141"/>
      <c r="KG100" s="141"/>
      <c r="KH100" s="141"/>
      <c r="KI100" s="141"/>
      <c r="KJ100" s="141"/>
      <c r="KK100" s="141"/>
      <c r="KL100" s="141"/>
      <c r="KM100" s="141"/>
      <c r="KN100" s="141"/>
      <c r="KO100" s="141"/>
      <c r="KP100" s="141"/>
      <c r="KQ100" s="141"/>
      <c r="KR100" s="141"/>
      <c r="KS100" s="141"/>
      <c r="KT100" s="141"/>
      <c r="KU100" s="141"/>
      <c r="KV100" s="141"/>
      <c r="KW100" s="141"/>
      <c r="KX100" s="141"/>
      <c r="KY100" s="141"/>
      <c r="KZ100" s="141"/>
      <c r="LA100" s="141"/>
      <c r="LB100" s="141"/>
      <c r="LC100" s="141"/>
      <c r="LD100" s="141"/>
      <c r="LE100" s="141"/>
      <c r="LF100" s="141"/>
      <c r="LG100" s="141"/>
      <c r="LH100" s="141"/>
      <c r="LI100" s="141"/>
      <c r="LJ100" s="141"/>
      <c r="LK100" s="141"/>
      <c r="LL100" s="141"/>
      <c r="LM100" s="141"/>
      <c r="LN100" s="141"/>
      <c r="LO100" s="141"/>
      <c r="LP100" s="141"/>
      <c r="LQ100" s="141"/>
      <c r="LR100" s="141"/>
      <c r="LS100" s="141"/>
      <c r="LT100" s="141"/>
      <c r="LU100" s="141"/>
      <c r="LV100" s="141"/>
      <c r="LW100" s="141"/>
      <c r="LX100" s="141"/>
      <c r="LY100" s="141"/>
      <c r="LZ100" s="141"/>
      <c r="MA100" s="141"/>
      <c r="MB100" s="141"/>
      <c r="MC100" s="141"/>
      <c r="MD100" s="141"/>
      <c r="ME100" s="141"/>
      <c r="MF100" s="141"/>
      <c r="MG100" s="141"/>
      <c r="MH100" s="141"/>
      <c r="MI100" s="141"/>
      <c r="MJ100" s="141"/>
      <c r="MK100" s="141"/>
      <c r="ML100" s="141"/>
      <c r="MM100" s="141"/>
      <c r="MN100" s="141"/>
      <c r="MO100" s="141"/>
      <c r="MP100" s="141"/>
      <c r="MQ100" s="141"/>
      <c r="MR100" s="141"/>
      <c r="MS100" s="141"/>
      <c r="MT100" s="141"/>
      <c r="MU100" s="141"/>
      <c r="MV100" s="141"/>
      <c r="MW100" s="141"/>
      <c r="MX100" s="141"/>
      <c r="MY100" s="141"/>
      <c r="MZ100" s="141"/>
      <c r="NA100" s="141"/>
      <c r="NB100" s="141"/>
      <c r="NC100" s="141"/>
      <c r="ND100" s="141"/>
      <c r="NE100" s="141"/>
      <c r="NF100" s="141"/>
      <c r="NG100" s="141"/>
      <c r="NH100" s="141"/>
      <c r="NI100" s="141"/>
      <c r="NJ100" s="141"/>
      <c r="NK100" s="141"/>
      <c r="NL100" s="141"/>
      <c r="NM100" s="141"/>
      <c r="NN100" s="141"/>
      <c r="NO100" s="141"/>
      <c r="NP100" s="141"/>
      <c r="NQ100" s="141"/>
      <c r="NR100" s="141"/>
      <c r="NS100" s="141"/>
      <c r="NT100" s="141"/>
      <c r="NU100" s="141"/>
      <c r="NV100" s="141"/>
      <c r="NW100" s="141"/>
      <c r="NX100" s="141"/>
      <c r="NY100" s="141"/>
      <c r="NZ100" s="141"/>
      <c r="OA100" s="141"/>
      <c r="OB100" s="141"/>
      <c r="OC100" s="141"/>
      <c r="OD100" s="141"/>
      <c r="OE100" s="141"/>
      <c r="OF100" s="141"/>
      <c r="OG100" s="141"/>
      <c r="OH100" s="141"/>
      <c r="OI100" s="141"/>
      <c r="OJ100" s="141"/>
      <c r="OK100" s="141"/>
      <c r="OL100" s="141"/>
      <c r="OM100" s="141"/>
      <c r="ON100" s="141"/>
      <c r="OO100" s="141"/>
      <c r="OP100" s="141"/>
      <c r="OQ100" s="141"/>
      <c r="OR100" s="141"/>
      <c r="OS100" s="141"/>
      <c r="OT100" s="141"/>
      <c r="OU100" s="141"/>
      <c r="OV100" s="141"/>
      <c r="OW100" s="141"/>
      <c r="OX100" s="141"/>
      <c r="OY100" s="141"/>
      <c r="OZ100" s="141"/>
      <c r="PA100" s="141"/>
      <c r="PB100" s="141"/>
      <c r="PC100" s="141"/>
      <c r="PD100" s="141"/>
      <c r="PE100" s="141"/>
      <c r="PF100" s="141"/>
      <c r="PG100" s="141"/>
      <c r="PH100" s="141"/>
      <c r="PI100" s="141"/>
      <c r="PJ100" s="141"/>
      <c r="PK100" s="141"/>
      <c r="PL100" s="141"/>
      <c r="PM100" s="141"/>
      <c r="PN100" s="141"/>
      <c r="PO100" s="141"/>
      <c r="PP100" s="141"/>
      <c r="PQ100" s="141"/>
      <c r="PR100" s="141"/>
      <c r="PS100" s="141"/>
      <c r="PT100" s="141"/>
      <c r="PU100" s="141"/>
      <c r="PV100" s="141"/>
      <c r="PW100" s="141"/>
      <c r="PX100" s="141"/>
      <c r="PY100" s="141"/>
      <c r="PZ100" s="141"/>
      <c r="QA100" s="141"/>
      <c r="QB100" s="141"/>
      <c r="QC100" s="141"/>
      <c r="QD100" s="141"/>
      <c r="QE100" s="141"/>
      <c r="QF100" s="141"/>
      <c r="QG100" s="141"/>
      <c r="QH100" s="141"/>
      <c r="QI100" s="141"/>
      <c r="QJ100" s="141"/>
      <c r="QK100" s="141"/>
      <c r="QL100" s="141"/>
      <c r="QM100" s="141"/>
      <c r="QN100" s="141"/>
      <c r="QO100" s="141"/>
      <c r="QP100" s="141"/>
      <c r="QQ100" s="141"/>
      <c r="QR100" s="141"/>
      <c r="QS100" s="141"/>
      <c r="QT100" s="141"/>
      <c r="QU100" s="141"/>
      <c r="QV100" s="141"/>
      <c r="QW100" s="141"/>
    </row>
    <row r="101" spans="1:465" s="134" customFormat="1" x14ac:dyDescent="0.25">
      <c r="A101" s="146"/>
      <c r="B101" s="146"/>
      <c r="C101" s="146"/>
      <c r="D101" s="146"/>
      <c r="E101" s="146"/>
      <c r="F101" s="146"/>
      <c r="G101" s="146"/>
      <c r="H101" s="146"/>
      <c r="I101" s="146"/>
      <c r="J101" s="146"/>
      <c r="K101" s="146"/>
      <c r="L101" s="146"/>
      <c r="M101" s="146"/>
      <c r="N101" s="146"/>
      <c r="O101" s="157"/>
      <c r="P101" s="157"/>
      <c r="Q101" s="157"/>
      <c r="R101" s="157"/>
      <c r="S101" s="157"/>
      <c r="T101" s="157"/>
      <c r="U101" s="157"/>
      <c r="V101" s="157"/>
      <c r="W101" s="157"/>
      <c r="X101" s="157"/>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c r="CA101" s="146"/>
      <c r="CB101" s="146"/>
      <c r="CC101" s="146"/>
      <c r="CD101" s="146"/>
      <c r="CE101" s="146"/>
      <c r="CF101" s="146"/>
      <c r="CG101" s="146"/>
      <c r="CH101" s="146"/>
      <c r="CI101" s="146"/>
      <c r="CJ101" s="146"/>
      <c r="CK101" s="146"/>
      <c r="CL101" s="146"/>
      <c r="CM101" s="146"/>
      <c r="CN101" s="146"/>
      <c r="CO101" s="146"/>
      <c r="CP101" s="146"/>
      <c r="CQ101" s="146"/>
      <c r="CR101" s="146"/>
      <c r="CS101" s="146"/>
      <c r="CT101" s="146"/>
      <c r="CU101" s="146"/>
      <c r="CV101" s="146"/>
      <c r="CW101" s="146"/>
      <c r="CX101" s="146"/>
      <c r="CY101" s="146"/>
      <c r="CZ101" s="146"/>
      <c r="DA101" s="146"/>
      <c r="DB101" s="146"/>
      <c r="DC101" s="146"/>
      <c r="DD101" s="146"/>
      <c r="DE101" s="146"/>
      <c r="DF101" s="146"/>
      <c r="DG101" s="146"/>
      <c r="DH101" s="146"/>
      <c r="DI101" s="146"/>
      <c r="DJ101" s="146"/>
      <c r="DK101" s="146"/>
      <c r="DL101" s="146"/>
      <c r="DM101" s="146"/>
      <c r="DN101" s="146"/>
      <c r="DO101" s="146"/>
      <c r="DP101" s="146"/>
      <c r="DQ101" s="146"/>
      <c r="DR101" s="146"/>
      <c r="DS101" s="146"/>
      <c r="DT101" s="146"/>
      <c r="DU101" s="146"/>
      <c r="DV101" s="146"/>
      <c r="DW101" s="146"/>
      <c r="DX101" s="146"/>
      <c r="DY101" s="146"/>
      <c r="DZ101" s="146"/>
      <c r="EA101" s="146"/>
      <c r="EB101" s="146"/>
      <c r="EC101" s="146"/>
      <c r="ED101" s="146"/>
      <c r="EE101" s="146"/>
      <c r="EF101" s="146"/>
      <c r="EG101" s="146"/>
      <c r="EH101" s="146"/>
      <c r="EI101" s="146"/>
      <c r="EJ101" s="146"/>
      <c r="EK101" s="146"/>
      <c r="EL101" s="146"/>
      <c r="EM101" s="146"/>
      <c r="EN101" s="146"/>
      <c r="EO101" s="146"/>
      <c r="EP101" s="146"/>
      <c r="EQ101" s="146"/>
      <c r="ER101" s="146"/>
      <c r="ES101" s="146"/>
      <c r="ET101" s="146"/>
      <c r="EU101" s="146"/>
      <c r="EV101" s="146"/>
      <c r="EW101" s="146"/>
      <c r="EX101" s="146"/>
      <c r="EY101" s="146"/>
      <c r="EZ101" s="146"/>
      <c r="FA101" s="146"/>
      <c r="FB101" s="146"/>
      <c r="FC101" s="146"/>
      <c r="FD101" s="146"/>
      <c r="FE101" s="146"/>
      <c r="FF101" s="146"/>
      <c r="FG101" s="146"/>
      <c r="FH101" s="146"/>
      <c r="FI101" s="146"/>
      <c r="FJ101" s="146"/>
      <c r="FK101" s="146"/>
      <c r="FL101" s="146"/>
      <c r="FM101" s="146"/>
      <c r="FN101" s="146"/>
      <c r="FO101" s="146"/>
      <c r="FP101" s="146"/>
      <c r="FQ101" s="146"/>
      <c r="FR101" s="146"/>
      <c r="FS101" s="146"/>
      <c r="FT101" s="146"/>
      <c r="FU101" s="146"/>
      <c r="FV101" s="146"/>
      <c r="FW101" s="146"/>
      <c r="FX101" s="146"/>
      <c r="FY101" s="146"/>
      <c r="FZ101" s="146"/>
      <c r="GA101" s="146"/>
      <c r="GB101" s="146"/>
      <c r="GC101" s="146"/>
      <c r="GD101" s="146"/>
      <c r="GE101" s="146"/>
      <c r="GF101" s="146"/>
      <c r="GG101" s="146"/>
      <c r="GH101" s="146"/>
      <c r="GI101" s="146"/>
      <c r="GJ101" s="146"/>
      <c r="GK101" s="146"/>
      <c r="GL101" s="146"/>
      <c r="GM101" s="146"/>
      <c r="GN101" s="146"/>
      <c r="GO101" s="146"/>
      <c r="GP101" s="146"/>
      <c r="GQ101" s="146"/>
      <c r="GR101" s="146"/>
      <c r="GS101" s="146"/>
      <c r="GT101" s="146"/>
      <c r="GU101" s="146"/>
      <c r="GV101" s="146"/>
      <c r="GW101" s="146"/>
      <c r="GX101" s="146"/>
      <c r="GY101" s="146"/>
      <c r="GZ101" s="146"/>
      <c r="HA101" s="146"/>
      <c r="HB101" s="146"/>
      <c r="HC101" s="146"/>
      <c r="HD101" s="146"/>
      <c r="HE101" s="146"/>
      <c r="HF101" s="146"/>
      <c r="HG101" s="146"/>
      <c r="HH101" s="146"/>
      <c r="HI101" s="146"/>
      <c r="HJ101" s="146"/>
      <c r="HK101" s="146"/>
      <c r="HL101" s="146"/>
      <c r="HM101" s="146"/>
      <c r="HN101" s="146"/>
      <c r="HO101" s="146"/>
      <c r="HP101" s="146"/>
      <c r="HQ101" s="146"/>
      <c r="HR101" s="146"/>
      <c r="HS101" s="146"/>
      <c r="HT101" s="146"/>
      <c r="HU101" s="146"/>
      <c r="HV101" s="146"/>
      <c r="HW101" s="146"/>
      <c r="HX101" s="146"/>
      <c r="HY101" s="146"/>
      <c r="HZ101" s="146"/>
      <c r="IA101" s="146"/>
      <c r="IB101" s="146"/>
      <c r="IC101" s="146"/>
      <c r="ID101" s="146"/>
      <c r="IE101" s="146"/>
      <c r="IF101" s="146"/>
      <c r="IG101" s="146"/>
      <c r="IH101" s="146"/>
      <c r="II101" s="146"/>
      <c r="IJ101" s="146"/>
      <c r="IK101" s="146"/>
      <c r="IL101" s="146"/>
      <c r="IM101" s="146"/>
      <c r="IN101" s="146"/>
      <c r="IO101" s="146"/>
      <c r="IP101" s="146"/>
      <c r="IQ101" s="146"/>
      <c r="IR101" s="146"/>
      <c r="IS101" s="146"/>
      <c r="IT101" s="146"/>
      <c r="IU101" s="146"/>
      <c r="IV101" s="146"/>
      <c r="IW101" s="146"/>
      <c r="IX101" s="146"/>
      <c r="IY101" s="146"/>
      <c r="IZ101" s="146"/>
      <c r="JA101" s="146"/>
      <c r="JB101" s="146"/>
      <c r="JC101" s="146"/>
      <c r="JD101" s="146"/>
      <c r="JE101" s="146"/>
      <c r="JF101" s="146"/>
      <c r="JG101" s="146"/>
      <c r="JH101" s="146"/>
      <c r="JI101" s="146"/>
      <c r="JJ101" s="146"/>
      <c r="JK101" s="146"/>
      <c r="JL101" s="146"/>
      <c r="JM101" s="146"/>
      <c r="JN101" s="146"/>
      <c r="JO101" s="146"/>
      <c r="JP101" s="146"/>
      <c r="JQ101" s="146"/>
      <c r="JR101" s="146"/>
      <c r="JS101" s="146"/>
      <c r="JT101" s="146"/>
      <c r="JU101" s="146"/>
      <c r="JV101" s="146"/>
      <c r="JW101" s="146"/>
      <c r="JX101" s="146"/>
      <c r="JY101" s="146"/>
      <c r="JZ101" s="146"/>
      <c r="KA101" s="146"/>
      <c r="KB101" s="146"/>
      <c r="KC101" s="146"/>
      <c r="KD101" s="146"/>
      <c r="KE101" s="146"/>
      <c r="KF101" s="146"/>
      <c r="KG101" s="146"/>
      <c r="KH101" s="146"/>
      <c r="KI101" s="146"/>
      <c r="KJ101" s="146"/>
      <c r="KK101" s="146"/>
      <c r="KL101" s="146"/>
      <c r="KM101" s="146"/>
      <c r="KN101" s="146"/>
      <c r="KO101" s="146"/>
      <c r="KP101" s="146"/>
      <c r="KQ101" s="146"/>
      <c r="KR101" s="146"/>
      <c r="KS101" s="146"/>
      <c r="KT101" s="146"/>
      <c r="KU101" s="146"/>
      <c r="KV101" s="146"/>
      <c r="KW101" s="146"/>
      <c r="KX101" s="146"/>
      <c r="KY101" s="146"/>
      <c r="KZ101" s="146"/>
      <c r="LA101" s="146"/>
      <c r="LB101" s="146"/>
      <c r="LC101" s="146"/>
      <c r="LD101" s="146"/>
      <c r="LE101" s="146"/>
      <c r="LF101" s="146"/>
      <c r="LG101" s="146"/>
      <c r="LH101" s="146"/>
      <c r="LI101" s="146"/>
      <c r="LJ101" s="146"/>
      <c r="LK101" s="146"/>
      <c r="LL101" s="146"/>
      <c r="LM101" s="146"/>
      <c r="LN101" s="146"/>
      <c r="LO101" s="146"/>
      <c r="LP101" s="146"/>
      <c r="LQ101" s="146"/>
      <c r="LR101" s="146"/>
      <c r="LS101" s="146"/>
      <c r="LT101" s="146"/>
      <c r="LU101" s="146"/>
      <c r="LV101" s="146"/>
      <c r="LW101" s="146"/>
      <c r="LX101" s="146"/>
      <c r="LY101" s="146"/>
      <c r="LZ101" s="146"/>
      <c r="MA101" s="146"/>
      <c r="MB101" s="146"/>
      <c r="MC101" s="146"/>
      <c r="MD101" s="146"/>
      <c r="ME101" s="146"/>
      <c r="MF101" s="146"/>
      <c r="MG101" s="146"/>
      <c r="MH101" s="146"/>
      <c r="MI101" s="146"/>
      <c r="MJ101" s="146"/>
      <c r="MK101" s="146"/>
      <c r="ML101" s="146"/>
      <c r="MM101" s="146"/>
      <c r="MN101" s="146"/>
      <c r="MO101" s="146"/>
      <c r="MP101" s="146"/>
      <c r="MQ101" s="146"/>
      <c r="MR101" s="146"/>
      <c r="MS101" s="146"/>
      <c r="MT101" s="146"/>
      <c r="MU101" s="146"/>
      <c r="MV101" s="146"/>
      <c r="MW101" s="146"/>
      <c r="MX101" s="146"/>
      <c r="MY101" s="146"/>
      <c r="MZ101" s="146"/>
      <c r="NA101" s="146"/>
      <c r="NB101" s="146"/>
      <c r="NC101" s="146"/>
      <c r="ND101" s="146"/>
      <c r="NE101" s="146"/>
      <c r="NF101" s="146"/>
      <c r="NG101" s="146"/>
      <c r="NH101" s="146"/>
      <c r="NI101" s="146"/>
      <c r="NJ101" s="146"/>
      <c r="NK101" s="146"/>
      <c r="NL101" s="146"/>
      <c r="NM101" s="146"/>
      <c r="NN101" s="146"/>
      <c r="NO101" s="146"/>
      <c r="NP101" s="146"/>
      <c r="NQ101" s="146"/>
      <c r="NR101" s="146"/>
      <c r="NS101" s="146"/>
      <c r="NT101" s="146"/>
      <c r="NU101" s="146"/>
      <c r="NV101" s="146"/>
      <c r="NW101" s="146"/>
      <c r="NX101" s="146"/>
      <c r="NY101" s="146"/>
      <c r="NZ101" s="146"/>
      <c r="OA101" s="146"/>
      <c r="OB101" s="146"/>
      <c r="OC101" s="146"/>
      <c r="OD101" s="146"/>
      <c r="OE101" s="146"/>
      <c r="OF101" s="146"/>
      <c r="OG101" s="146"/>
      <c r="OH101" s="146"/>
      <c r="OI101" s="146"/>
      <c r="OJ101" s="146"/>
      <c r="OK101" s="146"/>
      <c r="OL101" s="146"/>
      <c r="OM101" s="146"/>
      <c r="ON101" s="146"/>
      <c r="OO101" s="146"/>
      <c r="OP101" s="146"/>
      <c r="OQ101" s="146"/>
      <c r="OR101" s="146"/>
      <c r="OS101" s="146"/>
      <c r="OT101" s="146"/>
      <c r="OU101" s="146"/>
      <c r="OV101" s="146"/>
      <c r="OW101" s="146"/>
      <c r="OX101" s="146"/>
      <c r="OY101" s="146"/>
      <c r="OZ101" s="146"/>
      <c r="PA101" s="146"/>
      <c r="PB101" s="146"/>
      <c r="PC101" s="146"/>
      <c r="PD101" s="146"/>
      <c r="PE101" s="146"/>
      <c r="PF101" s="146"/>
      <c r="PG101" s="146"/>
      <c r="PH101" s="146"/>
      <c r="PI101" s="146"/>
      <c r="PJ101" s="146"/>
      <c r="PK101" s="146"/>
      <c r="PL101" s="146"/>
      <c r="PM101" s="146"/>
      <c r="PN101" s="146"/>
      <c r="PO101" s="146"/>
      <c r="PP101" s="146"/>
      <c r="PQ101" s="146"/>
      <c r="PR101" s="146"/>
      <c r="PS101" s="146"/>
      <c r="PT101" s="146"/>
      <c r="PU101" s="146"/>
      <c r="PV101" s="146"/>
      <c r="PW101" s="146"/>
      <c r="PX101" s="146"/>
      <c r="PY101" s="146"/>
      <c r="PZ101" s="146"/>
      <c r="QA101" s="146"/>
      <c r="QB101" s="146"/>
      <c r="QC101" s="146"/>
      <c r="QD101" s="146"/>
      <c r="QE101" s="146"/>
      <c r="QF101" s="146"/>
      <c r="QG101" s="146"/>
      <c r="QH101" s="146"/>
      <c r="QI101" s="146"/>
      <c r="QJ101" s="146"/>
      <c r="QK101" s="146"/>
      <c r="QL101" s="146"/>
      <c r="QM101" s="146"/>
      <c r="QN101" s="146"/>
      <c r="QO101" s="146"/>
      <c r="QP101" s="146"/>
      <c r="QQ101" s="146"/>
      <c r="QR101" s="146"/>
      <c r="QS101" s="146"/>
      <c r="QT101" s="146"/>
      <c r="QU101" s="146"/>
      <c r="QV101" s="146"/>
      <c r="QW101" s="146"/>
    </row>
    <row r="102" spans="1:465" s="138" customFormat="1" ht="12.75" customHeight="1" x14ac:dyDescent="0.25">
      <c r="A102" s="141"/>
      <c r="B102" s="141"/>
      <c r="C102" s="141"/>
      <c r="D102" s="141"/>
      <c r="E102" s="141"/>
      <c r="F102" s="141"/>
      <c r="G102" s="141"/>
      <c r="H102" s="141"/>
      <c r="I102" s="141"/>
      <c r="J102" s="141"/>
      <c r="K102" s="141"/>
      <c r="L102" s="141"/>
      <c r="M102" s="141"/>
      <c r="N102" s="141"/>
      <c r="O102" s="155"/>
      <c r="P102" s="155"/>
      <c r="Q102" s="155"/>
      <c r="R102" s="155"/>
      <c r="S102" s="155"/>
      <c r="T102" s="155"/>
      <c r="U102" s="155"/>
      <c r="V102" s="155"/>
      <c r="W102" s="155"/>
      <c r="X102" s="155"/>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1"/>
      <c r="CB102" s="141"/>
      <c r="CC102" s="141"/>
      <c r="CD102" s="141"/>
      <c r="CE102" s="141"/>
      <c r="CF102" s="141"/>
      <c r="CG102" s="141"/>
      <c r="CH102" s="141"/>
      <c r="CI102" s="141"/>
      <c r="CJ102" s="141"/>
      <c r="CK102" s="141"/>
      <c r="CL102" s="141"/>
      <c r="CM102" s="141"/>
      <c r="CN102" s="141"/>
      <c r="CO102" s="141"/>
      <c r="CP102" s="141"/>
      <c r="CQ102" s="141"/>
      <c r="CR102" s="141"/>
      <c r="CS102" s="141"/>
      <c r="CT102" s="141"/>
      <c r="CU102" s="141"/>
      <c r="CV102" s="141"/>
      <c r="CW102" s="141"/>
      <c r="CX102" s="141"/>
      <c r="CY102" s="141"/>
      <c r="CZ102" s="141"/>
      <c r="DA102" s="141"/>
      <c r="DB102" s="141"/>
      <c r="DC102" s="141"/>
      <c r="DD102" s="141"/>
      <c r="DE102" s="141"/>
      <c r="DF102" s="141"/>
      <c r="DG102" s="141"/>
      <c r="DH102" s="141"/>
      <c r="DI102" s="141"/>
      <c r="DJ102" s="141"/>
      <c r="DK102" s="141"/>
      <c r="DL102" s="141"/>
      <c r="DM102" s="141"/>
      <c r="DN102" s="141"/>
      <c r="DO102" s="141"/>
      <c r="DP102" s="141"/>
      <c r="DQ102" s="141"/>
      <c r="DR102" s="141"/>
      <c r="DS102" s="141"/>
      <c r="DT102" s="141"/>
      <c r="DU102" s="141"/>
      <c r="DV102" s="141"/>
      <c r="DW102" s="141"/>
      <c r="DX102" s="141"/>
      <c r="DY102" s="141"/>
      <c r="DZ102" s="141"/>
      <c r="EA102" s="141"/>
      <c r="EB102" s="141"/>
      <c r="EC102" s="141"/>
      <c r="ED102" s="141"/>
      <c r="EE102" s="141"/>
      <c r="EF102" s="141"/>
      <c r="EG102" s="141"/>
      <c r="EH102" s="141"/>
      <c r="EI102" s="141"/>
      <c r="EJ102" s="141"/>
      <c r="EK102" s="141"/>
      <c r="EL102" s="141"/>
      <c r="EM102" s="141"/>
      <c r="EN102" s="141"/>
      <c r="EO102" s="141"/>
      <c r="EP102" s="141"/>
      <c r="EQ102" s="141"/>
      <c r="ER102" s="141"/>
      <c r="ES102" s="141"/>
      <c r="ET102" s="141"/>
      <c r="EU102" s="141"/>
      <c r="EV102" s="141"/>
      <c r="EW102" s="141"/>
      <c r="EX102" s="141"/>
      <c r="EY102" s="141"/>
      <c r="EZ102" s="141"/>
      <c r="FA102" s="141"/>
      <c r="FB102" s="141"/>
      <c r="FC102" s="141"/>
      <c r="FD102" s="141"/>
      <c r="FE102" s="141"/>
      <c r="FF102" s="141"/>
      <c r="FG102" s="141"/>
      <c r="FH102" s="141"/>
      <c r="FI102" s="141"/>
      <c r="FJ102" s="141"/>
      <c r="FK102" s="141"/>
      <c r="FL102" s="141"/>
      <c r="FM102" s="141"/>
      <c r="FN102" s="141"/>
      <c r="FO102" s="141"/>
      <c r="FP102" s="141"/>
      <c r="FQ102" s="141"/>
      <c r="FR102" s="141"/>
      <c r="FS102" s="141"/>
      <c r="FT102" s="141"/>
      <c r="FU102" s="141"/>
      <c r="FV102" s="141"/>
      <c r="FW102" s="141"/>
      <c r="FX102" s="141"/>
      <c r="FY102" s="141"/>
      <c r="FZ102" s="141"/>
      <c r="GA102" s="141"/>
      <c r="GB102" s="141"/>
      <c r="GC102" s="141"/>
      <c r="GD102" s="141"/>
      <c r="GE102" s="141"/>
      <c r="GF102" s="141"/>
      <c r="GG102" s="141"/>
      <c r="GH102" s="141"/>
      <c r="GI102" s="141"/>
      <c r="GJ102" s="141"/>
      <c r="GK102" s="141"/>
      <c r="GL102" s="141"/>
      <c r="GM102" s="141"/>
      <c r="GN102" s="141"/>
      <c r="GO102" s="141"/>
      <c r="GP102" s="141"/>
      <c r="GQ102" s="141"/>
      <c r="GR102" s="141"/>
      <c r="GS102" s="141"/>
      <c r="GT102" s="141"/>
      <c r="GU102" s="141"/>
      <c r="GV102" s="141"/>
      <c r="GW102" s="141"/>
      <c r="GX102" s="141"/>
      <c r="GY102" s="141"/>
      <c r="GZ102" s="141"/>
      <c r="HA102" s="141"/>
      <c r="HB102" s="141"/>
      <c r="HC102" s="141"/>
      <c r="HD102" s="141"/>
      <c r="HE102" s="141"/>
      <c r="HF102" s="141"/>
      <c r="HG102" s="141"/>
      <c r="HH102" s="141"/>
      <c r="HI102" s="141"/>
      <c r="HJ102" s="141"/>
      <c r="HK102" s="141"/>
      <c r="HL102" s="141"/>
      <c r="HM102" s="141"/>
      <c r="HN102" s="141"/>
      <c r="HO102" s="141"/>
      <c r="HP102" s="141"/>
      <c r="HQ102" s="141"/>
      <c r="HR102" s="141"/>
      <c r="HS102" s="141"/>
      <c r="HT102" s="141"/>
      <c r="HU102" s="141"/>
      <c r="HV102" s="141"/>
      <c r="HW102" s="141"/>
      <c r="HX102" s="141"/>
      <c r="HY102" s="141"/>
      <c r="HZ102" s="141"/>
      <c r="IA102" s="141"/>
      <c r="IB102" s="141"/>
      <c r="IC102" s="141"/>
      <c r="ID102" s="141"/>
      <c r="IE102" s="141"/>
      <c r="IF102" s="141"/>
      <c r="IG102" s="141"/>
      <c r="IH102" s="141"/>
      <c r="II102" s="141"/>
      <c r="IJ102" s="141"/>
      <c r="IK102" s="141"/>
      <c r="IL102" s="141"/>
      <c r="IM102" s="141"/>
      <c r="IN102" s="141"/>
      <c r="IO102" s="141"/>
      <c r="IP102" s="141"/>
      <c r="IQ102" s="141"/>
      <c r="IR102" s="141"/>
      <c r="IS102" s="141"/>
      <c r="IT102" s="141"/>
      <c r="IU102" s="141"/>
      <c r="IV102" s="141"/>
      <c r="IW102" s="141"/>
      <c r="IX102" s="141"/>
      <c r="IY102" s="141"/>
      <c r="IZ102" s="141"/>
      <c r="JA102" s="141"/>
      <c r="JB102" s="141"/>
      <c r="JC102" s="141"/>
      <c r="JD102" s="141"/>
      <c r="JE102" s="141"/>
      <c r="JF102" s="141"/>
      <c r="JG102" s="141"/>
      <c r="JH102" s="141"/>
      <c r="JI102" s="141"/>
      <c r="JJ102" s="141"/>
      <c r="JK102" s="141"/>
      <c r="JL102" s="141"/>
      <c r="JM102" s="141"/>
      <c r="JN102" s="141"/>
      <c r="JO102" s="141"/>
      <c r="JP102" s="141"/>
      <c r="JQ102" s="141"/>
      <c r="JR102" s="141"/>
      <c r="JS102" s="141"/>
      <c r="JT102" s="141"/>
      <c r="JU102" s="141"/>
      <c r="JV102" s="141"/>
      <c r="JW102" s="141"/>
      <c r="JX102" s="141"/>
      <c r="JY102" s="141"/>
      <c r="JZ102" s="141"/>
      <c r="KA102" s="141"/>
      <c r="KB102" s="141"/>
      <c r="KC102" s="141"/>
      <c r="KD102" s="141"/>
      <c r="KE102" s="141"/>
      <c r="KF102" s="141"/>
      <c r="KG102" s="141"/>
      <c r="KH102" s="141"/>
      <c r="KI102" s="141"/>
      <c r="KJ102" s="141"/>
      <c r="KK102" s="141"/>
      <c r="KL102" s="141"/>
      <c r="KM102" s="141"/>
      <c r="KN102" s="141"/>
      <c r="KO102" s="141"/>
      <c r="KP102" s="141"/>
      <c r="KQ102" s="141"/>
      <c r="KR102" s="141"/>
      <c r="KS102" s="141"/>
      <c r="KT102" s="141"/>
      <c r="KU102" s="141"/>
      <c r="KV102" s="141"/>
      <c r="KW102" s="141"/>
      <c r="KX102" s="141"/>
      <c r="KY102" s="141"/>
      <c r="KZ102" s="141"/>
      <c r="LA102" s="141"/>
      <c r="LB102" s="141"/>
      <c r="LC102" s="141"/>
      <c r="LD102" s="141"/>
      <c r="LE102" s="141"/>
      <c r="LF102" s="141"/>
      <c r="LG102" s="141"/>
      <c r="LH102" s="141"/>
      <c r="LI102" s="141"/>
      <c r="LJ102" s="141"/>
      <c r="LK102" s="141"/>
      <c r="LL102" s="141"/>
      <c r="LM102" s="141"/>
      <c r="LN102" s="141"/>
      <c r="LO102" s="141"/>
      <c r="LP102" s="141"/>
      <c r="LQ102" s="141"/>
      <c r="LR102" s="141"/>
      <c r="LS102" s="141"/>
      <c r="LT102" s="141"/>
      <c r="LU102" s="141"/>
      <c r="LV102" s="141"/>
      <c r="LW102" s="141"/>
      <c r="LX102" s="141"/>
      <c r="LY102" s="141"/>
      <c r="LZ102" s="141"/>
      <c r="MA102" s="141"/>
      <c r="MB102" s="141"/>
      <c r="MC102" s="141"/>
      <c r="MD102" s="141"/>
      <c r="ME102" s="141"/>
      <c r="MF102" s="141"/>
      <c r="MG102" s="141"/>
      <c r="MH102" s="141"/>
      <c r="MI102" s="141"/>
      <c r="MJ102" s="141"/>
      <c r="MK102" s="141"/>
      <c r="ML102" s="141"/>
      <c r="MM102" s="141"/>
      <c r="MN102" s="141"/>
      <c r="MO102" s="141"/>
      <c r="MP102" s="141"/>
      <c r="MQ102" s="141"/>
      <c r="MR102" s="141"/>
      <c r="MS102" s="141"/>
      <c r="MT102" s="141"/>
      <c r="MU102" s="141"/>
      <c r="MV102" s="141"/>
      <c r="MW102" s="141"/>
      <c r="MX102" s="141"/>
      <c r="MY102" s="141"/>
      <c r="MZ102" s="141"/>
      <c r="NA102" s="141"/>
      <c r="NB102" s="141"/>
      <c r="NC102" s="141"/>
      <c r="ND102" s="141"/>
      <c r="NE102" s="141"/>
      <c r="NF102" s="141"/>
      <c r="NG102" s="141"/>
      <c r="NH102" s="141"/>
      <c r="NI102" s="141"/>
      <c r="NJ102" s="141"/>
      <c r="NK102" s="141"/>
      <c r="NL102" s="141"/>
      <c r="NM102" s="141"/>
      <c r="NN102" s="141"/>
      <c r="NO102" s="141"/>
      <c r="NP102" s="141"/>
      <c r="NQ102" s="141"/>
      <c r="NR102" s="141"/>
      <c r="NS102" s="141"/>
      <c r="NT102" s="141"/>
      <c r="NU102" s="141"/>
      <c r="NV102" s="141"/>
      <c r="NW102" s="141"/>
      <c r="NX102" s="141"/>
      <c r="NY102" s="141"/>
      <c r="NZ102" s="141"/>
      <c r="OA102" s="141"/>
      <c r="OB102" s="141"/>
      <c r="OC102" s="141"/>
      <c r="OD102" s="141"/>
      <c r="OE102" s="141"/>
      <c r="OF102" s="141"/>
      <c r="OG102" s="141"/>
      <c r="OH102" s="141"/>
      <c r="OI102" s="141"/>
      <c r="OJ102" s="141"/>
      <c r="OK102" s="141"/>
      <c r="OL102" s="141"/>
      <c r="OM102" s="141"/>
      <c r="ON102" s="141"/>
      <c r="OO102" s="141"/>
      <c r="OP102" s="141"/>
      <c r="OQ102" s="141"/>
      <c r="OR102" s="141"/>
      <c r="OS102" s="141"/>
      <c r="OT102" s="141"/>
      <c r="OU102" s="141"/>
      <c r="OV102" s="141"/>
      <c r="OW102" s="141"/>
      <c r="OX102" s="141"/>
      <c r="OY102" s="141"/>
      <c r="OZ102" s="141"/>
      <c r="PA102" s="141"/>
      <c r="PB102" s="141"/>
      <c r="PC102" s="141"/>
      <c r="PD102" s="141"/>
      <c r="PE102" s="141"/>
      <c r="PF102" s="141"/>
      <c r="PG102" s="141"/>
      <c r="PH102" s="141"/>
      <c r="PI102" s="141"/>
      <c r="PJ102" s="141"/>
      <c r="PK102" s="141"/>
      <c r="PL102" s="141"/>
      <c r="PM102" s="141"/>
      <c r="PN102" s="141"/>
      <c r="PO102" s="141"/>
      <c r="PP102" s="141"/>
      <c r="PQ102" s="141"/>
      <c r="PR102" s="141"/>
      <c r="PS102" s="141"/>
      <c r="PT102" s="141"/>
      <c r="PU102" s="141"/>
      <c r="PV102" s="141"/>
      <c r="PW102" s="141"/>
      <c r="PX102" s="141"/>
      <c r="PY102" s="141"/>
      <c r="PZ102" s="141"/>
      <c r="QA102" s="141"/>
      <c r="QB102" s="141"/>
      <c r="QC102" s="141"/>
      <c r="QD102" s="141"/>
      <c r="QE102" s="141"/>
      <c r="QF102" s="141"/>
      <c r="QG102" s="141"/>
      <c r="QH102" s="141"/>
      <c r="QI102" s="141"/>
      <c r="QJ102" s="141"/>
      <c r="QK102" s="141"/>
      <c r="QL102" s="141"/>
      <c r="QM102" s="141"/>
      <c r="QN102" s="141"/>
      <c r="QO102" s="141"/>
      <c r="QP102" s="141"/>
      <c r="QQ102" s="141"/>
      <c r="QR102" s="141"/>
      <c r="QS102" s="141"/>
      <c r="QT102" s="141"/>
      <c r="QU102" s="141"/>
      <c r="QV102" s="141"/>
      <c r="QW102" s="141"/>
    </row>
    <row r="103" spans="1:465" s="134" customFormat="1" x14ac:dyDescent="0.25">
      <c r="A103" s="146"/>
      <c r="B103" s="146"/>
      <c r="C103" s="146"/>
      <c r="D103" s="146"/>
      <c r="E103" s="146"/>
      <c r="F103" s="146"/>
      <c r="G103" s="146"/>
      <c r="H103" s="146"/>
      <c r="I103" s="146"/>
      <c r="J103" s="146"/>
      <c r="K103" s="146"/>
      <c r="L103" s="146"/>
      <c r="M103" s="146"/>
      <c r="N103" s="146"/>
      <c r="O103" s="157"/>
      <c r="P103" s="157"/>
      <c r="Q103" s="157"/>
      <c r="R103" s="157"/>
      <c r="S103" s="157"/>
      <c r="T103" s="157"/>
      <c r="U103" s="157"/>
      <c r="V103" s="157"/>
      <c r="W103" s="157"/>
      <c r="X103" s="157"/>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46"/>
      <c r="BY103" s="146"/>
      <c r="BZ103" s="146"/>
      <c r="CA103" s="146"/>
      <c r="CB103" s="146"/>
      <c r="CC103" s="146"/>
      <c r="CD103" s="146"/>
      <c r="CE103" s="146"/>
      <c r="CF103" s="146"/>
      <c r="CG103" s="146"/>
      <c r="CH103" s="146"/>
      <c r="CI103" s="146"/>
      <c r="CJ103" s="146"/>
      <c r="CK103" s="146"/>
      <c r="CL103" s="146"/>
      <c r="CM103" s="146"/>
      <c r="CN103" s="146"/>
      <c r="CO103" s="146"/>
      <c r="CP103" s="146"/>
      <c r="CQ103" s="146"/>
      <c r="CR103" s="146"/>
      <c r="CS103" s="146"/>
      <c r="CT103" s="146"/>
      <c r="CU103" s="146"/>
      <c r="CV103" s="146"/>
      <c r="CW103" s="146"/>
      <c r="CX103" s="146"/>
      <c r="CY103" s="146"/>
      <c r="CZ103" s="146"/>
      <c r="DA103" s="146"/>
      <c r="DB103" s="146"/>
      <c r="DC103" s="146"/>
      <c r="DD103" s="146"/>
      <c r="DE103" s="146"/>
      <c r="DF103" s="146"/>
      <c r="DG103" s="146"/>
      <c r="DH103" s="146"/>
      <c r="DI103" s="146"/>
      <c r="DJ103" s="146"/>
      <c r="DK103" s="146"/>
      <c r="DL103" s="146"/>
      <c r="DM103" s="146"/>
      <c r="DN103" s="146"/>
      <c r="DO103" s="146"/>
      <c r="DP103" s="146"/>
      <c r="DQ103" s="146"/>
      <c r="DR103" s="146"/>
      <c r="DS103" s="146"/>
      <c r="DT103" s="146"/>
      <c r="DU103" s="146"/>
      <c r="DV103" s="146"/>
      <c r="DW103" s="146"/>
      <c r="DX103" s="146"/>
      <c r="DY103" s="146"/>
      <c r="DZ103" s="146"/>
      <c r="EA103" s="146"/>
      <c r="EB103" s="146"/>
      <c r="EC103" s="146"/>
      <c r="ED103" s="146"/>
      <c r="EE103" s="146"/>
      <c r="EF103" s="146"/>
      <c r="EG103" s="146"/>
      <c r="EH103" s="146"/>
      <c r="EI103" s="146"/>
      <c r="EJ103" s="146"/>
      <c r="EK103" s="146"/>
      <c r="EL103" s="146"/>
      <c r="EM103" s="146"/>
      <c r="EN103" s="146"/>
      <c r="EO103" s="146"/>
      <c r="EP103" s="146"/>
      <c r="EQ103" s="146"/>
      <c r="ER103" s="146"/>
      <c r="ES103" s="146"/>
      <c r="ET103" s="146"/>
      <c r="EU103" s="146"/>
      <c r="EV103" s="146"/>
      <c r="EW103" s="146"/>
      <c r="EX103" s="146"/>
      <c r="EY103" s="146"/>
      <c r="EZ103" s="146"/>
      <c r="FA103" s="146"/>
      <c r="FB103" s="146"/>
      <c r="FC103" s="146"/>
      <c r="FD103" s="146"/>
      <c r="FE103" s="146"/>
      <c r="FF103" s="146"/>
      <c r="FG103" s="146"/>
      <c r="FH103" s="146"/>
      <c r="FI103" s="146"/>
      <c r="FJ103" s="146"/>
      <c r="FK103" s="146"/>
      <c r="FL103" s="146"/>
      <c r="FM103" s="146"/>
      <c r="FN103" s="146"/>
      <c r="FO103" s="146"/>
      <c r="FP103" s="146"/>
      <c r="FQ103" s="146"/>
      <c r="FR103" s="146"/>
      <c r="FS103" s="146"/>
      <c r="FT103" s="146"/>
      <c r="FU103" s="146"/>
      <c r="FV103" s="146"/>
      <c r="FW103" s="146"/>
      <c r="FX103" s="146"/>
      <c r="FY103" s="146"/>
      <c r="FZ103" s="146"/>
      <c r="GA103" s="146"/>
      <c r="GB103" s="146"/>
      <c r="GC103" s="146"/>
      <c r="GD103" s="146"/>
      <c r="GE103" s="146"/>
      <c r="GF103" s="146"/>
      <c r="GG103" s="146"/>
      <c r="GH103" s="146"/>
      <c r="GI103" s="146"/>
      <c r="GJ103" s="146"/>
      <c r="GK103" s="146"/>
      <c r="GL103" s="146"/>
      <c r="GM103" s="146"/>
      <c r="GN103" s="146"/>
      <c r="GO103" s="146"/>
      <c r="GP103" s="146"/>
      <c r="GQ103" s="146"/>
      <c r="GR103" s="146"/>
      <c r="GS103" s="146"/>
      <c r="GT103" s="146"/>
      <c r="GU103" s="146"/>
      <c r="GV103" s="146"/>
      <c r="GW103" s="146"/>
      <c r="GX103" s="146"/>
      <c r="GY103" s="146"/>
      <c r="GZ103" s="146"/>
      <c r="HA103" s="146"/>
      <c r="HB103" s="146"/>
      <c r="HC103" s="146"/>
      <c r="HD103" s="146"/>
      <c r="HE103" s="146"/>
      <c r="HF103" s="146"/>
      <c r="HG103" s="146"/>
      <c r="HH103" s="146"/>
      <c r="HI103" s="146"/>
      <c r="HJ103" s="146"/>
      <c r="HK103" s="146"/>
      <c r="HL103" s="146"/>
      <c r="HM103" s="146"/>
      <c r="HN103" s="146"/>
      <c r="HO103" s="146"/>
      <c r="HP103" s="146"/>
      <c r="HQ103" s="146"/>
      <c r="HR103" s="146"/>
      <c r="HS103" s="146"/>
      <c r="HT103" s="146"/>
      <c r="HU103" s="146"/>
      <c r="HV103" s="146"/>
      <c r="HW103" s="146"/>
      <c r="HX103" s="146"/>
      <c r="HY103" s="146"/>
      <c r="HZ103" s="146"/>
      <c r="IA103" s="146"/>
      <c r="IB103" s="146"/>
      <c r="IC103" s="146"/>
      <c r="ID103" s="146"/>
      <c r="IE103" s="146"/>
      <c r="IF103" s="146"/>
      <c r="IG103" s="146"/>
      <c r="IH103" s="146"/>
      <c r="II103" s="146"/>
      <c r="IJ103" s="146"/>
      <c r="IK103" s="146"/>
      <c r="IL103" s="146"/>
      <c r="IM103" s="146"/>
      <c r="IN103" s="146"/>
      <c r="IO103" s="146"/>
      <c r="IP103" s="146"/>
      <c r="IQ103" s="146"/>
      <c r="IR103" s="146"/>
      <c r="IS103" s="146"/>
      <c r="IT103" s="146"/>
      <c r="IU103" s="146"/>
      <c r="IV103" s="146"/>
      <c r="IW103" s="146"/>
      <c r="IX103" s="146"/>
      <c r="IY103" s="146"/>
      <c r="IZ103" s="146"/>
      <c r="JA103" s="146"/>
      <c r="JB103" s="146"/>
      <c r="JC103" s="146"/>
      <c r="JD103" s="146"/>
      <c r="JE103" s="146"/>
      <c r="JF103" s="146"/>
      <c r="JG103" s="146"/>
      <c r="JH103" s="146"/>
      <c r="JI103" s="146"/>
      <c r="JJ103" s="146"/>
      <c r="JK103" s="146"/>
      <c r="JL103" s="146"/>
      <c r="JM103" s="146"/>
      <c r="JN103" s="146"/>
      <c r="JO103" s="146"/>
      <c r="JP103" s="146"/>
      <c r="JQ103" s="146"/>
      <c r="JR103" s="146"/>
      <c r="JS103" s="146"/>
      <c r="JT103" s="146"/>
      <c r="JU103" s="146"/>
      <c r="JV103" s="146"/>
      <c r="JW103" s="146"/>
      <c r="JX103" s="146"/>
      <c r="JY103" s="146"/>
      <c r="JZ103" s="146"/>
      <c r="KA103" s="146"/>
      <c r="KB103" s="146"/>
      <c r="KC103" s="146"/>
      <c r="KD103" s="146"/>
      <c r="KE103" s="146"/>
      <c r="KF103" s="146"/>
      <c r="KG103" s="146"/>
      <c r="KH103" s="146"/>
      <c r="KI103" s="146"/>
      <c r="KJ103" s="146"/>
      <c r="KK103" s="146"/>
      <c r="KL103" s="146"/>
      <c r="KM103" s="146"/>
      <c r="KN103" s="146"/>
      <c r="KO103" s="146"/>
      <c r="KP103" s="146"/>
      <c r="KQ103" s="146"/>
      <c r="KR103" s="146"/>
      <c r="KS103" s="146"/>
      <c r="KT103" s="146"/>
      <c r="KU103" s="146"/>
      <c r="KV103" s="146"/>
      <c r="KW103" s="146"/>
      <c r="KX103" s="146"/>
      <c r="KY103" s="146"/>
      <c r="KZ103" s="146"/>
      <c r="LA103" s="146"/>
      <c r="LB103" s="146"/>
      <c r="LC103" s="146"/>
      <c r="LD103" s="146"/>
      <c r="LE103" s="146"/>
      <c r="LF103" s="146"/>
      <c r="LG103" s="146"/>
      <c r="LH103" s="146"/>
      <c r="LI103" s="146"/>
      <c r="LJ103" s="146"/>
      <c r="LK103" s="146"/>
      <c r="LL103" s="146"/>
      <c r="LM103" s="146"/>
      <c r="LN103" s="146"/>
      <c r="LO103" s="146"/>
      <c r="LP103" s="146"/>
      <c r="LQ103" s="146"/>
      <c r="LR103" s="146"/>
      <c r="LS103" s="146"/>
      <c r="LT103" s="146"/>
      <c r="LU103" s="146"/>
      <c r="LV103" s="146"/>
      <c r="LW103" s="146"/>
      <c r="LX103" s="146"/>
      <c r="LY103" s="146"/>
      <c r="LZ103" s="146"/>
      <c r="MA103" s="146"/>
      <c r="MB103" s="146"/>
      <c r="MC103" s="146"/>
      <c r="MD103" s="146"/>
      <c r="ME103" s="146"/>
      <c r="MF103" s="146"/>
      <c r="MG103" s="146"/>
      <c r="MH103" s="146"/>
      <c r="MI103" s="146"/>
      <c r="MJ103" s="146"/>
      <c r="MK103" s="146"/>
      <c r="ML103" s="146"/>
      <c r="MM103" s="146"/>
      <c r="MN103" s="146"/>
      <c r="MO103" s="146"/>
      <c r="MP103" s="146"/>
      <c r="MQ103" s="146"/>
      <c r="MR103" s="146"/>
      <c r="MS103" s="146"/>
      <c r="MT103" s="146"/>
      <c r="MU103" s="146"/>
      <c r="MV103" s="146"/>
      <c r="MW103" s="146"/>
      <c r="MX103" s="146"/>
      <c r="MY103" s="146"/>
      <c r="MZ103" s="146"/>
      <c r="NA103" s="146"/>
      <c r="NB103" s="146"/>
      <c r="NC103" s="146"/>
      <c r="ND103" s="146"/>
      <c r="NE103" s="146"/>
      <c r="NF103" s="146"/>
      <c r="NG103" s="146"/>
      <c r="NH103" s="146"/>
      <c r="NI103" s="146"/>
      <c r="NJ103" s="146"/>
      <c r="NK103" s="146"/>
      <c r="NL103" s="146"/>
      <c r="NM103" s="146"/>
      <c r="NN103" s="146"/>
      <c r="NO103" s="146"/>
      <c r="NP103" s="146"/>
      <c r="NQ103" s="146"/>
      <c r="NR103" s="146"/>
      <c r="NS103" s="146"/>
      <c r="NT103" s="146"/>
      <c r="NU103" s="146"/>
      <c r="NV103" s="146"/>
      <c r="NW103" s="146"/>
      <c r="NX103" s="146"/>
      <c r="NY103" s="146"/>
      <c r="NZ103" s="146"/>
      <c r="OA103" s="146"/>
      <c r="OB103" s="146"/>
      <c r="OC103" s="146"/>
      <c r="OD103" s="146"/>
      <c r="OE103" s="146"/>
      <c r="OF103" s="146"/>
      <c r="OG103" s="146"/>
      <c r="OH103" s="146"/>
      <c r="OI103" s="146"/>
      <c r="OJ103" s="146"/>
      <c r="OK103" s="146"/>
      <c r="OL103" s="146"/>
      <c r="OM103" s="146"/>
      <c r="ON103" s="146"/>
      <c r="OO103" s="146"/>
      <c r="OP103" s="146"/>
      <c r="OQ103" s="146"/>
      <c r="OR103" s="146"/>
      <c r="OS103" s="146"/>
      <c r="OT103" s="146"/>
      <c r="OU103" s="146"/>
      <c r="OV103" s="146"/>
      <c r="OW103" s="146"/>
      <c r="OX103" s="146"/>
      <c r="OY103" s="146"/>
      <c r="OZ103" s="146"/>
      <c r="PA103" s="146"/>
      <c r="PB103" s="146"/>
      <c r="PC103" s="146"/>
      <c r="PD103" s="146"/>
      <c r="PE103" s="146"/>
      <c r="PF103" s="146"/>
      <c r="PG103" s="146"/>
      <c r="PH103" s="146"/>
      <c r="PI103" s="146"/>
      <c r="PJ103" s="146"/>
      <c r="PK103" s="146"/>
      <c r="PL103" s="146"/>
      <c r="PM103" s="146"/>
      <c r="PN103" s="146"/>
      <c r="PO103" s="146"/>
      <c r="PP103" s="146"/>
      <c r="PQ103" s="146"/>
      <c r="PR103" s="146"/>
      <c r="PS103" s="146"/>
      <c r="PT103" s="146"/>
      <c r="PU103" s="146"/>
      <c r="PV103" s="146"/>
      <c r="PW103" s="146"/>
      <c r="PX103" s="146"/>
      <c r="PY103" s="146"/>
      <c r="PZ103" s="146"/>
      <c r="QA103" s="146"/>
      <c r="QB103" s="146"/>
      <c r="QC103" s="146"/>
      <c r="QD103" s="146"/>
      <c r="QE103" s="146"/>
      <c r="QF103" s="146"/>
      <c r="QG103" s="146"/>
      <c r="QH103" s="146"/>
      <c r="QI103" s="146"/>
      <c r="QJ103" s="146"/>
      <c r="QK103" s="146"/>
      <c r="QL103" s="146"/>
      <c r="QM103" s="146"/>
      <c r="QN103" s="146"/>
      <c r="QO103" s="146"/>
      <c r="QP103" s="146"/>
      <c r="QQ103" s="146"/>
      <c r="QR103" s="146"/>
      <c r="QS103" s="146"/>
      <c r="QT103" s="146"/>
      <c r="QU103" s="146"/>
      <c r="QV103" s="146"/>
      <c r="QW103" s="146"/>
    </row>
    <row r="104" spans="1:465" s="138" customFormat="1" ht="12.75" customHeight="1" x14ac:dyDescent="0.25">
      <c r="A104" s="141"/>
      <c r="B104" s="141"/>
      <c r="C104" s="141"/>
      <c r="D104" s="141"/>
      <c r="E104" s="141"/>
      <c r="F104" s="141"/>
      <c r="G104" s="141"/>
      <c r="H104" s="141"/>
      <c r="I104" s="141"/>
      <c r="J104" s="141"/>
      <c r="K104" s="141"/>
      <c r="L104" s="141"/>
      <c r="M104" s="141"/>
      <c r="N104" s="141"/>
      <c r="O104" s="155"/>
      <c r="P104" s="155"/>
      <c r="Q104" s="155"/>
      <c r="R104" s="155"/>
      <c r="S104" s="155"/>
      <c r="T104" s="155"/>
      <c r="U104" s="155"/>
      <c r="V104" s="155"/>
      <c r="W104" s="155"/>
      <c r="X104" s="155"/>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41"/>
      <c r="BX104" s="141"/>
      <c r="BY104" s="141"/>
      <c r="BZ104" s="141"/>
      <c r="CA104" s="141"/>
      <c r="CB104" s="141"/>
      <c r="CC104" s="141"/>
      <c r="CD104" s="141"/>
      <c r="CE104" s="141"/>
      <c r="CF104" s="141"/>
      <c r="CG104" s="141"/>
      <c r="CH104" s="141"/>
      <c r="CI104" s="141"/>
      <c r="CJ104" s="141"/>
      <c r="CK104" s="141"/>
      <c r="CL104" s="141"/>
      <c r="CM104" s="141"/>
      <c r="CN104" s="141"/>
      <c r="CO104" s="141"/>
      <c r="CP104" s="141"/>
      <c r="CQ104" s="141"/>
      <c r="CR104" s="141"/>
      <c r="CS104" s="141"/>
      <c r="CT104" s="141"/>
      <c r="CU104" s="141"/>
      <c r="CV104" s="141"/>
      <c r="CW104" s="141"/>
      <c r="CX104" s="141"/>
      <c r="CY104" s="141"/>
      <c r="CZ104" s="141"/>
      <c r="DA104" s="141"/>
      <c r="DB104" s="141"/>
      <c r="DC104" s="141"/>
      <c r="DD104" s="141"/>
      <c r="DE104" s="141"/>
      <c r="DF104" s="141"/>
      <c r="DG104" s="141"/>
      <c r="DH104" s="141"/>
      <c r="DI104" s="141"/>
      <c r="DJ104" s="141"/>
      <c r="DK104" s="141"/>
      <c r="DL104" s="141"/>
      <c r="DM104" s="141"/>
      <c r="DN104" s="141"/>
      <c r="DO104" s="141"/>
      <c r="DP104" s="141"/>
      <c r="DQ104" s="141"/>
      <c r="DR104" s="141"/>
      <c r="DS104" s="141"/>
      <c r="DT104" s="141"/>
      <c r="DU104" s="141"/>
      <c r="DV104" s="141"/>
      <c r="DW104" s="141"/>
      <c r="DX104" s="141"/>
      <c r="DY104" s="141"/>
      <c r="DZ104" s="141"/>
      <c r="EA104" s="141"/>
      <c r="EB104" s="141"/>
      <c r="EC104" s="141"/>
      <c r="ED104" s="141"/>
      <c r="EE104" s="141"/>
      <c r="EF104" s="141"/>
      <c r="EG104" s="141"/>
      <c r="EH104" s="141"/>
      <c r="EI104" s="141"/>
      <c r="EJ104" s="141"/>
      <c r="EK104" s="141"/>
      <c r="EL104" s="141"/>
      <c r="EM104" s="141"/>
      <c r="EN104" s="141"/>
      <c r="EO104" s="141"/>
      <c r="EP104" s="141"/>
      <c r="EQ104" s="141"/>
      <c r="ER104" s="141"/>
      <c r="ES104" s="141"/>
      <c r="ET104" s="141"/>
      <c r="EU104" s="141"/>
      <c r="EV104" s="141"/>
      <c r="EW104" s="141"/>
      <c r="EX104" s="141"/>
      <c r="EY104" s="141"/>
      <c r="EZ104" s="141"/>
      <c r="FA104" s="141"/>
      <c r="FB104" s="141"/>
      <c r="FC104" s="141"/>
      <c r="FD104" s="141"/>
      <c r="FE104" s="141"/>
      <c r="FF104" s="141"/>
      <c r="FG104" s="141"/>
      <c r="FH104" s="141"/>
      <c r="FI104" s="141"/>
      <c r="FJ104" s="141"/>
      <c r="FK104" s="141"/>
      <c r="FL104" s="141"/>
      <c r="FM104" s="141"/>
      <c r="FN104" s="141"/>
      <c r="FO104" s="141"/>
      <c r="FP104" s="141"/>
      <c r="FQ104" s="141"/>
      <c r="FR104" s="141"/>
      <c r="FS104" s="141"/>
      <c r="FT104" s="141"/>
      <c r="FU104" s="141"/>
      <c r="FV104" s="141"/>
      <c r="FW104" s="141"/>
      <c r="FX104" s="141"/>
      <c r="FY104" s="141"/>
      <c r="FZ104" s="141"/>
      <c r="GA104" s="141"/>
      <c r="GB104" s="141"/>
      <c r="GC104" s="141"/>
      <c r="GD104" s="141"/>
      <c r="GE104" s="141"/>
      <c r="GF104" s="141"/>
      <c r="GG104" s="141"/>
      <c r="GH104" s="141"/>
      <c r="GI104" s="141"/>
      <c r="GJ104" s="141"/>
      <c r="GK104" s="141"/>
      <c r="GL104" s="141"/>
      <c r="GM104" s="141"/>
      <c r="GN104" s="141"/>
      <c r="GO104" s="141"/>
      <c r="GP104" s="141"/>
      <c r="GQ104" s="141"/>
      <c r="GR104" s="141"/>
      <c r="GS104" s="141"/>
      <c r="GT104" s="141"/>
      <c r="GU104" s="141"/>
      <c r="GV104" s="141"/>
      <c r="GW104" s="141"/>
      <c r="GX104" s="141"/>
      <c r="GY104" s="141"/>
      <c r="GZ104" s="141"/>
      <c r="HA104" s="141"/>
      <c r="HB104" s="141"/>
      <c r="HC104" s="141"/>
      <c r="HD104" s="141"/>
      <c r="HE104" s="141"/>
      <c r="HF104" s="141"/>
      <c r="HG104" s="141"/>
      <c r="HH104" s="141"/>
      <c r="HI104" s="141"/>
      <c r="HJ104" s="141"/>
      <c r="HK104" s="141"/>
      <c r="HL104" s="141"/>
      <c r="HM104" s="141"/>
      <c r="HN104" s="141"/>
      <c r="HO104" s="141"/>
      <c r="HP104" s="141"/>
      <c r="HQ104" s="141"/>
      <c r="HR104" s="141"/>
      <c r="HS104" s="141"/>
      <c r="HT104" s="141"/>
      <c r="HU104" s="141"/>
      <c r="HV104" s="141"/>
      <c r="HW104" s="141"/>
      <c r="HX104" s="141"/>
      <c r="HY104" s="141"/>
      <c r="HZ104" s="141"/>
      <c r="IA104" s="141"/>
      <c r="IB104" s="141"/>
      <c r="IC104" s="141"/>
      <c r="ID104" s="141"/>
      <c r="IE104" s="141"/>
      <c r="IF104" s="141"/>
      <c r="IG104" s="141"/>
      <c r="IH104" s="141"/>
      <c r="II104" s="141"/>
      <c r="IJ104" s="141"/>
      <c r="IK104" s="141"/>
      <c r="IL104" s="141"/>
      <c r="IM104" s="141"/>
      <c r="IN104" s="141"/>
      <c r="IO104" s="141"/>
      <c r="IP104" s="141"/>
      <c r="IQ104" s="141"/>
      <c r="IR104" s="141"/>
      <c r="IS104" s="141"/>
      <c r="IT104" s="141"/>
      <c r="IU104" s="141"/>
      <c r="IV104" s="141"/>
      <c r="IW104" s="141"/>
      <c r="IX104" s="141"/>
      <c r="IY104" s="141"/>
      <c r="IZ104" s="141"/>
      <c r="JA104" s="141"/>
      <c r="JB104" s="141"/>
      <c r="JC104" s="141"/>
      <c r="JD104" s="141"/>
      <c r="JE104" s="141"/>
      <c r="JF104" s="141"/>
      <c r="JG104" s="141"/>
      <c r="JH104" s="141"/>
      <c r="JI104" s="141"/>
      <c r="JJ104" s="141"/>
      <c r="JK104" s="141"/>
      <c r="JL104" s="141"/>
      <c r="JM104" s="141"/>
      <c r="JN104" s="141"/>
      <c r="JO104" s="141"/>
      <c r="JP104" s="141"/>
      <c r="JQ104" s="141"/>
      <c r="JR104" s="141"/>
      <c r="JS104" s="141"/>
      <c r="JT104" s="141"/>
      <c r="JU104" s="141"/>
      <c r="JV104" s="141"/>
      <c r="JW104" s="141"/>
      <c r="JX104" s="141"/>
      <c r="JY104" s="141"/>
      <c r="JZ104" s="141"/>
      <c r="KA104" s="141"/>
      <c r="KB104" s="141"/>
      <c r="KC104" s="141"/>
      <c r="KD104" s="141"/>
      <c r="KE104" s="141"/>
      <c r="KF104" s="141"/>
      <c r="KG104" s="141"/>
      <c r="KH104" s="141"/>
      <c r="KI104" s="141"/>
      <c r="KJ104" s="141"/>
      <c r="KK104" s="141"/>
      <c r="KL104" s="141"/>
      <c r="KM104" s="141"/>
      <c r="KN104" s="141"/>
      <c r="KO104" s="141"/>
      <c r="KP104" s="141"/>
      <c r="KQ104" s="141"/>
      <c r="KR104" s="141"/>
      <c r="KS104" s="141"/>
      <c r="KT104" s="141"/>
      <c r="KU104" s="141"/>
      <c r="KV104" s="141"/>
      <c r="KW104" s="141"/>
      <c r="KX104" s="141"/>
      <c r="KY104" s="141"/>
      <c r="KZ104" s="141"/>
      <c r="LA104" s="141"/>
      <c r="LB104" s="141"/>
      <c r="LC104" s="141"/>
      <c r="LD104" s="141"/>
      <c r="LE104" s="141"/>
      <c r="LF104" s="141"/>
      <c r="LG104" s="141"/>
      <c r="LH104" s="141"/>
      <c r="LI104" s="141"/>
      <c r="LJ104" s="141"/>
      <c r="LK104" s="141"/>
      <c r="LL104" s="141"/>
      <c r="LM104" s="141"/>
      <c r="LN104" s="141"/>
      <c r="LO104" s="141"/>
      <c r="LP104" s="141"/>
      <c r="LQ104" s="141"/>
      <c r="LR104" s="141"/>
      <c r="LS104" s="141"/>
      <c r="LT104" s="141"/>
      <c r="LU104" s="141"/>
      <c r="LV104" s="141"/>
      <c r="LW104" s="141"/>
      <c r="LX104" s="141"/>
      <c r="LY104" s="141"/>
      <c r="LZ104" s="141"/>
      <c r="MA104" s="141"/>
      <c r="MB104" s="141"/>
      <c r="MC104" s="141"/>
      <c r="MD104" s="141"/>
      <c r="ME104" s="141"/>
      <c r="MF104" s="141"/>
      <c r="MG104" s="141"/>
      <c r="MH104" s="141"/>
      <c r="MI104" s="141"/>
      <c r="MJ104" s="141"/>
      <c r="MK104" s="141"/>
      <c r="ML104" s="141"/>
      <c r="MM104" s="141"/>
      <c r="MN104" s="141"/>
      <c r="MO104" s="141"/>
      <c r="MP104" s="141"/>
      <c r="MQ104" s="141"/>
      <c r="MR104" s="141"/>
      <c r="MS104" s="141"/>
      <c r="MT104" s="141"/>
      <c r="MU104" s="141"/>
      <c r="MV104" s="141"/>
      <c r="MW104" s="141"/>
      <c r="MX104" s="141"/>
      <c r="MY104" s="141"/>
      <c r="MZ104" s="141"/>
      <c r="NA104" s="141"/>
      <c r="NB104" s="141"/>
      <c r="NC104" s="141"/>
      <c r="ND104" s="141"/>
      <c r="NE104" s="141"/>
      <c r="NF104" s="141"/>
      <c r="NG104" s="141"/>
      <c r="NH104" s="141"/>
      <c r="NI104" s="141"/>
      <c r="NJ104" s="141"/>
      <c r="NK104" s="141"/>
      <c r="NL104" s="141"/>
      <c r="NM104" s="141"/>
      <c r="NN104" s="141"/>
      <c r="NO104" s="141"/>
      <c r="NP104" s="141"/>
      <c r="NQ104" s="141"/>
      <c r="NR104" s="141"/>
      <c r="NS104" s="141"/>
      <c r="NT104" s="141"/>
      <c r="NU104" s="141"/>
      <c r="NV104" s="141"/>
      <c r="NW104" s="141"/>
      <c r="NX104" s="141"/>
      <c r="NY104" s="141"/>
      <c r="NZ104" s="141"/>
      <c r="OA104" s="141"/>
      <c r="OB104" s="141"/>
      <c r="OC104" s="141"/>
      <c r="OD104" s="141"/>
      <c r="OE104" s="141"/>
      <c r="OF104" s="141"/>
      <c r="OG104" s="141"/>
      <c r="OH104" s="141"/>
      <c r="OI104" s="141"/>
      <c r="OJ104" s="141"/>
      <c r="OK104" s="141"/>
      <c r="OL104" s="141"/>
      <c r="OM104" s="141"/>
      <c r="ON104" s="141"/>
      <c r="OO104" s="141"/>
      <c r="OP104" s="141"/>
      <c r="OQ104" s="141"/>
      <c r="OR104" s="141"/>
      <c r="OS104" s="141"/>
      <c r="OT104" s="141"/>
      <c r="OU104" s="141"/>
      <c r="OV104" s="141"/>
      <c r="OW104" s="141"/>
      <c r="OX104" s="141"/>
      <c r="OY104" s="141"/>
      <c r="OZ104" s="141"/>
      <c r="PA104" s="141"/>
      <c r="PB104" s="141"/>
      <c r="PC104" s="141"/>
      <c r="PD104" s="141"/>
      <c r="PE104" s="141"/>
      <c r="PF104" s="141"/>
      <c r="PG104" s="141"/>
      <c r="PH104" s="141"/>
      <c r="PI104" s="141"/>
      <c r="PJ104" s="141"/>
      <c r="PK104" s="141"/>
      <c r="PL104" s="141"/>
      <c r="PM104" s="141"/>
      <c r="PN104" s="141"/>
      <c r="PO104" s="141"/>
      <c r="PP104" s="141"/>
      <c r="PQ104" s="141"/>
      <c r="PR104" s="141"/>
      <c r="PS104" s="141"/>
      <c r="PT104" s="141"/>
      <c r="PU104" s="141"/>
      <c r="PV104" s="141"/>
      <c r="PW104" s="141"/>
      <c r="PX104" s="141"/>
      <c r="PY104" s="141"/>
      <c r="PZ104" s="141"/>
      <c r="QA104" s="141"/>
      <c r="QB104" s="141"/>
      <c r="QC104" s="141"/>
      <c r="QD104" s="141"/>
      <c r="QE104" s="141"/>
      <c r="QF104" s="141"/>
      <c r="QG104" s="141"/>
      <c r="QH104" s="141"/>
      <c r="QI104" s="141"/>
      <c r="QJ104" s="141"/>
      <c r="QK104" s="141"/>
      <c r="QL104" s="141"/>
      <c r="QM104" s="141"/>
      <c r="QN104" s="141"/>
      <c r="QO104" s="141"/>
      <c r="QP104" s="141"/>
      <c r="QQ104" s="141"/>
      <c r="QR104" s="141"/>
      <c r="QS104" s="141"/>
      <c r="QT104" s="141"/>
      <c r="QU104" s="141"/>
      <c r="QV104" s="141"/>
      <c r="QW104" s="141"/>
    </row>
    <row r="105" spans="1:465" s="134" customFormat="1" x14ac:dyDescent="0.25">
      <c r="A105" s="146"/>
      <c r="B105" s="146"/>
      <c r="C105" s="146"/>
      <c r="D105" s="146"/>
      <c r="E105" s="146"/>
      <c r="F105" s="146"/>
      <c r="G105" s="146"/>
      <c r="H105" s="146"/>
      <c r="I105" s="146"/>
      <c r="J105" s="146"/>
      <c r="K105" s="146"/>
      <c r="L105" s="146"/>
      <c r="M105" s="146"/>
      <c r="N105" s="146"/>
      <c r="O105" s="157"/>
      <c r="P105" s="157"/>
      <c r="Q105" s="157"/>
      <c r="R105" s="157"/>
      <c r="S105" s="157"/>
      <c r="T105" s="157"/>
      <c r="U105" s="157"/>
      <c r="V105" s="157"/>
      <c r="W105" s="157"/>
      <c r="X105" s="157"/>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46"/>
      <c r="BY105" s="146"/>
      <c r="BZ105" s="146"/>
      <c r="CA105" s="146"/>
      <c r="CB105" s="146"/>
      <c r="CC105" s="146"/>
      <c r="CD105" s="146"/>
      <c r="CE105" s="146"/>
      <c r="CF105" s="146"/>
      <c r="CG105" s="146"/>
      <c r="CH105" s="146"/>
      <c r="CI105" s="146"/>
      <c r="CJ105" s="146"/>
      <c r="CK105" s="146"/>
      <c r="CL105" s="146"/>
      <c r="CM105" s="146"/>
      <c r="CN105" s="146"/>
      <c r="CO105" s="146"/>
      <c r="CP105" s="146"/>
      <c r="CQ105" s="146"/>
      <c r="CR105" s="146"/>
      <c r="CS105" s="146"/>
      <c r="CT105" s="146"/>
      <c r="CU105" s="146"/>
      <c r="CV105" s="146"/>
      <c r="CW105" s="146"/>
      <c r="CX105" s="146"/>
      <c r="CY105" s="146"/>
      <c r="CZ105" s="146"/>
      <c r="DA105" s="146"/>
      <c r="DB105" s="146"/>
      <c r="DC105" s="146"/>
      <c r="DD105" s="146"/>
      <c r="DE105" s="146"/>
      <c r="DF105" s="146"/>
      <c r="DG105" s="146"/>
      <c r="DH105" s="146"/>
      <c r="DI105" s="146"/>
      <c r="DJ105" s="146"/>
      <c r="DK105" s="146"/>
      <c r="DL105" s="146"/>
      <c r="DM105" s="146"/>
      <c r="DN105" s="146"/>
      <c r="DO105" s="146"/>
      <c r="DP105" s="146"/>
      <c r="DQ105" s="146"/>
      <c r="DR105" s="146"/>
      <c r="DS105" s="146"/>
      <c r="DT105" s="146"/>
      <c r="DU105" s="146"/>
      <c r="DV105" s="146"/>
      <c r="DW105" s="146"/>
      <c r="DX105" s="146"/>
      <c r="DY105" s="146"/>
      <c r="DZ105" s="146"/>
      <c r="EA105" s="146"/>
      <c r="EB105" s="146"/>
      <c r="EC105" s="146"/>
      <c r="ED105" s="146"/>
      <c r="EE105" s="146"/>
      <c r="EF105" s="146"/>
      <c r="EG105" s="146"/>
      <c r="EH105" s="146"/>
      <c r="EI105" s="146"/>
      <c r="EJ105" s="146"/>
      <c r="EK105" s="146"/>
      <c r="EL105" s="146"/>
      <c r="EM105" s="146"/>
      <c r="EN105" s="146"/>
      <c r="EO105" s="146"/>
      <c r="EP105" s="146"/>
      <c r="EQ105" s="146"/>
      <c r="ER105" s="146"/>
      <c r="ES105" s="146"/>
      <c r="ET105" s="146"/>
      <c r="EU105" s="146"/>
      <c r="EV105" s="146"/>
      <c r="EW105" s="146"/>
      <c r="EX105" s="146"/>
      <c r="EY105" s="146"/>
      <c r="EZ105" s="146"/>
      <c r="FA105" s="146"/>
      <c r="FB105" s="146"/>
      <c r="FC105" s="146"/>
      <c r="FD105" s="146"/>
      <c r="FE105" s="146"/>
      <c r="FF105" s="146"/>
      <c r="FG105" s="146"/>
      <c r="FH105" s="146"/>
      <c r="FI105" s="146"/>
      <c r="FJ105" s="146"/>
      <c r="FK105" s="146"/>
      <c r="FL105" s="146"/>
      <c r="FM105" s="146"/>
      <c r="FN105" s="146"/>
      <c r="FO105" s="146"/>
      <c r="FP105" s="146"/>
      <c r="FQ105" s="146"/>
      <c r="FR105" s="146"/>
      <c r="FS105" s="146"/>
      <c r="FT105" s="146"/>
      <c r="FU105" s="146"/>
      <c r="FV105" s="146"/>
      <c r="FW105" s="146"/>
      <c r="FX105" s="146"/>
      <c r="FY105" s="146"/>
      <c r="FZ105" s="146"/>
      <c r="GA105" s="146"/>
      <c r="GB105" s="146"/>
      <c r="GC105" s="146"/>
      <c r="GD105" s="146"/>
      <c r="GE105" s="146"/>
      <c r="GF105" s="146"/>
      <c r="GG105" s="146"/>
      <c r="GH105" s="146"/>
      <c r="GI105" s="146"/>
      <c r="GJ105" s="146"/>
      <c r="GK105" s="146"/>
      <c r="GL105" s="146"/>
      <c r="GM105" s="146"/>
      <c r="GN105" s="146"/>
      <c r="GO105" s="146"/>
      <c r="GP105" s="146"/>
      <c r="GQ105" s="146"/>
      <c r="GR105" s="146"/>
      <c r="GS105" s="146"/>
      <c r="GT105" s="146"/>
      <c r="GU105" s="146"/>
      <c r="GV105" s="146"/>
      <c r="GW105" s="146"/>
      <c r="GX105" s="146"/>
      <c r="GY105" s="146"/>
      <c r="GZ105" s="146"/>
      <c r="HA105" s="146"/>
      <c r="HB105" s="146"/>
      <c r="HC105" s="146"/>
      <c r="HD105" s="146"/>
      <c r="HE105" s="146"/>
      <c r="HF105" s="146"/>
      <c r="HG105" s="146"/>
      <c r="HH105" s="146"/>
      <c r="HI105" s="146"/>
      <c r="HJ105" s="146"/>
      <c r="HK105" s="146"/>
      <c r="HL105" s="146"/>
      <c r="HM105" s="146"/>
      <c r="HN105" s="146"/>
      <c r="HO105" s="146"/>
      <c r="HP105" s="146"/>
      <c r="HQ105" s="146"/>
      <c r="HR105" s="146"/>
      <c r="HS105" s="146"/>
      <c r="HT105" s="146"/>
      <c r="HU105" s="146"/>
      <c r="HV105" s="146"/>
      <c r="HW105" s="146"/>
      <c r="HX105" s="146"/>
      <c r="HY105" s="146"/>
      <c r="HZ105" s="146"/>
      <c r="IA105" s="146"/>
      <c r="IB105" s="146"/>
      <c r="IC105" s="146"/>
      <c r="ID105" s="146"/>
      <c r="IE105" s="146"/>
      <c r="IF105" s="146"/>
      <c r="IG105" s="146"/>
      <c r="IH105" s="146"/>
      <c r="II105" s="146"/>
      <c r="IJ105" s="146"/>
      <c r="IK105" s="146"/>
      <c r="IL105" s="146"/>
      <c r="IM105" s="146"/>
      <c r="IN105" s="146"/>
      <c r="IO105" s="146"/>
      <c r="IP105" s="146"/>
      <c r="IQ105" s="146"/>
      <c r="IR105" s="146"/>
      <c r="IS105" s="146"/>
      <c r="IT105" s="146"/>
      <c r="IU105" s="146"/>
      <c r="IV105" s="146"/>
      <c r="IW105" s="146"/>
      <c r="IX105" s="146"/>
      <c r="IY105" s="146"/>
      <c r="IZ105" s="146"/>
      <c r="JA105" s="146"/>
      <c r="JB105" s="146"/>
      <c r="JC105" s="146"/>
      <c r="JD105" s="146"/>
      <c r="JE105" s="146"/>
      <c r="JF105" s="146"/>
      <c r="JG105" s="146"/>
      <c r="JH105" s="146"/>
      <c r="JI105" s="146"/>
      <c r="JJ105" s="146"/>
      <c r="JK105" s="146"/>
      <c r="JL105" s="146"/>
      <c r="JM105" s="146"/>
      <c r="JN105" s="146"/>
      <c r="JO105" s="146"/>
      <c r="JP105" s="146"/>
      <c r="JQ105" s="146"/>
      <c r="JR105" s="146"/>
      <c r="JS105" s="146"/>
      <c r="JT105" s="146"/>
      <c r="JU105" s="146"/>
      <c r="JV105" s="146"/>
      <c r="JW105" s="146"/>
      <c r="JX105" s="146"/>
      <c r="JY105" s="146"/>
      <c r="JZ105" s="146"/>
      <c r="KA105" s="146"/>
      <c r="KB105" s="146"/>
      <c r="KC105" s="146"/>
      <c r="KD105" s="146"/>
      <c r="KE105" s="146"/>
      <c r="KF105" s="146"/>
      <c r="KG105" s="146"/>
      <c r="KH105" s="146"/>
      <c r="KI105" s="146"/>
      <c r="KJ105" s="146"/>
      <c r="KK105" s="146"/>
      <c r="KL105" s="146"/>
      <c r="KM105" s="146"/>
      <c r="KN105" s="146"/>
      <c r="KO105" s="146"/>
      <c r="KP105" s="146"/>
      <c r="KQ105" s="146"/>
      <c r="KR105" s="146"/>
      <c r="KS105" s="146"/>
      <c r="KT105" s="146"/>
      <c r="KU105" s="146"/>
      <c r="KV105" s="146"/>
      <c r="KW105" s="146"/>
      <c r="KX105" s="146"/>
      <c r="KY105" s="146"/>
      <c r="KZ105" s="146"/>
      <c r="LA105" s="146"/>
      <c r="LB105" s="146"/>
      <c r="LC105" s="146"/>
      <c r="LD105" s="146"/>
      <c r="LE105" s="146"/>
      <c r="LF105" s="146"/>
      <c r="LG105" s="146"/>
      <c r="LH105" s="146"/>
      <c r="LI105" s="146"/>
      <c r="LJ105" s="146"/>
      <c r="LK105" s="146"/>
      <c r="LL105" s="146"/>
      <c r="LM105" s="146"/>
      <c r="LN105" s="146"/>
      <c r="LO105" s="146"/>
      <c r="LP105" s="146"/>
      <c r="LQ105" s="146"/>
      <c r="LR105" s="146"/>
      <c r="LS105" s="146"/>
      <c r="LT105" s="146"/>
      <c r="LU105" s="146"/>
      <c r="LV105" s="146"/>
      <c r="LW105" s="146"/>
      <c r="LX105" s="146"/>
      <c r="LY105" s="146"/>
      <c r="LZ105" s="146"/>
      <c r="MA105" s="146"/>
      <c r="MB105" s="146"/>
      <c r="MC105" s="146"/>
      <c r="MD105" s="146"/>
      <c r="ME105" s="146"/>
      <c r="MF105" s="146"/>
      <c r="MG105" s="146"/>
      <c r="MH105" s="146"/>
      <c r="MI105" s="146"/>
      <c r="MJ105" s="146"/>
      <c r="MK105" s="146"/>
      <c r="ML105" s="146"/>
      <c r="MM105" s="146"/>
      <c r="MN105" s="146"/>
      <c r="MO105" s="146"/>
      <c r="MP105" s="146"/>
      <c r="MQ105" s="146"/>
      <c r="MR105" s="146"/>
      <c r="MS105" s="146"/>
      <c r="MT105" s="146"/>
      <c r="MU105" s="146"/>
      <c r="MV105" s="146"/>
      <c r="MW105" s="146"/>
      <c r="MX105" s="146"/>
      <c r="MY105" s="146"/>
      <c r="MZ105" s="146"/>
      <c r="NA105" s="146"/>
      <c r="NB105" s="146"/>
      <c r="NC105" s="146"/>
      <c r="ND105" s="146"/>
      <c r="NE105" s="146"/>
      <c r="NF105" s="146"/>
      <c r="NG105" s="146"/>
      <c r="NH105" s="146"/>
      <c r="NI105" s="146"/>
      <c r="NJ105" s="146"/>
      <c r="NK105" s="146"/>
      <c r="NL105" s="146"/>
      <c r="NM105" s="146"/>
      <c r="NN105" s="146"/>
      <c r="NO105" s="146"/>
      <c r="NP105" s="146"/>
      <c r="NQ105" s="146"/>
      <c r="NR105" s="146"/>
      <c r="NS105" s="146"/>
      <c r="NT105" s="146"/>
      <c r="NU105" s="146"/>
      <c r="NV105" s="146"/>
      <c r="NW105" s="146"/>
      <c r="NX105" s="146"/>
      <c r="NY105" s="146"/>
      <c r="NZ105" s="146"/>
      <c r="OA105" s="146"/>
      <c r="OB105" s="146"/>
      <c r="OC105" s="146"/>
      <c r="OD105" s="146"/>
      <c r="OE105" s="146"/>
      <c r="OF105" s="146"/>
      <c r="OG105" s="146"/>
      <c r="OH105" s="146"/>
      <c r="OI105" s="146"/>
      <c r="OJ105" s="146"/>
      <c r="OK105" s="146"/>
      <c r="OL105" s="146"/>
      <c r="OM105" s="146"/>
      <c r="ON105" s="146"/>
      <c r="OO105" s="146"/>
      <c r="OP105" s="146"/>
      <c r="OQ105" s="146"/>
      <c r="OR105" s="146"/>
      <c r="OS105" s="146"/>
      <c r="OT105" s="146"/>
      <c r="OU105" s="146"/>
      <c r="OV105" s="146"/>
      <c r="OW105" s="146"/>
      <c r="OX105" s="146"/>
      <c r="OY105" s="146"/>
      <c r="OZ105" s="146"/>
      <c r="PA105" s="146"/>
      <c r="PB105" s="146"/>
      <c r="PC105" s="146"/>
      <c r="PD105" s="146"/>
      <c r="PE105" s="146"/>
      <c r="PF105" s="146"/>
      <c r="PG105" s="146"/>
      <c r="PH105" s="146"/>
      <c r="PI105" s="146"/>
      <c r="PJ105" s="146"/>
      <c r="PK105" s="146"/>
      <c r="PL105" s="146"/>
      <c r="PM105" s="146"/>
      <c r="PN105" s="146"/>
      <c r="PO105" s="146"/>
      <c r="PP105" s="146"/>
      <c r="PQ105" s="146"/>
      <c r="PR105" s="146"/>
      <c r="PS105" s="146"/>
      <c r="PT105" s="146"/>
      <c r="PU105" s="146"/>
      <c r="PV105" s="146"/>
      <c r="PW105" s="146"/>
      <c r="PX105" s="146"/>
      <c r="PY105" s="146"/>
      <c r="PZ105" s="146"/>
      <c r="QA105" s="146"/>
      <c r="QB105" s="146"/>
      <c r="QC105" s="146"/>
      <c r="QD105" s="146"/>
      <c r="QE105" s="146"/>
      <c r="QF105" s="146"/>
      <c r="QG105" s="146"/>
      <c r="QH105" s="146"/>
      <c r="QI105" s="146"/>
      <c r="QJ105" s="146"/>
      <c r="QK105" s="146"/>
      <c r="QL105" s="146"/>
      <c r="QM105" s="146"/>
      <c r="QN105" s="146"/>
      <c r="QO105" s="146"/>
      <c r="QP105" s="146"/>
      <c r="QQ105" s="146"/>
      <c r="QR105" s="146"/>
      <c r="QS105" s="146"/>
      <c r="QT105" s="146"/>
      <c r="QU105" s="146"/>
      <c r="QV105" s="146"/>
      <c r="QW105" s="146"/>
    </row>
    <row r="106" spans="1:465" s="138" customFormat="1" ht="12.75" customHeight="1" x14ac:dyDescent="0.25">
      <c r="A106" s="141"/>
      <c r="B106" s="141"/>
      <c r="C106" s="141"/>
      <c r="D106" s="141"/>
      <c r="E106" s="141"/>
      <c r="F106" s="141"/>
      <c r="G106" s="141"/>
      <c r="H106" s="141"/>
      <c r="I106" s="141"/>
      <c r="J106" s="141"/>
      <c r="K106" s="141"/>
      <c r="L106" s="141"/>
      <c r="M106" s="141"/>
      <c r="N106" s="141"/>
      <c r="O106" s="155"/>
      <c r="P106" s="155"/>
      <c r="Q106" s="155"/>
      <c r="R106" s="155"/>
      <c r="S106" s="155"/>
      <c r="T106" s="155"/>
      <c r="U106" s="155"/>
      <c r="V106" s="155"/>
      <c r="W106" s="155"/>
      <c r="X106" s="155"/>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1"/>
      <c r="BZ106" s="141"/>
      <c r="CA106" s="141"/>
      <c r="CB106" s="141"/>
      <c r="CC106" s="141"/>
      <c r="CD106" s="141"/>
      <c r="CE106" s="141"/>
      <c r="CF106" s="141"/>
      <c r="CG106" s="141"/>
      <c r="CH106" s="141"/>
      <c r="CI106" s="141"/>
      <c r="CJ106" s="141"/>
      <c r="CK106" s="141"/>
      <c r="CL106" s="141"/>
      <c r="CM106" s="141"/>
      <c r="CN106" s="141"/>
      <c r="CO106" s="141"/>
      <c r="CP106" s="141"/>
      <c r="CQ106" s="141"/>
      <c r="CR106" s="141"/>
      <c r="CS106" s="141"/>
      <c r="CT106" s="141"/>
      <c r="CU106" s="141"/>
      <c r="CV106" s="141"/>
      <c r="CW106" s="141"/>
      <c r="CX106" s="141"/>
      <c r="CY106" s="141"/>
      <c r="CZ106" s="141"/>
      <c r="DA106" s="141"/>
      <c r="DB106" s="141"/>
      <c r="DC106" s="141"/>
      <c r="DD106" s="141"/>
      <c r="DE106" s="141"/>
      <c r="DF106" s="141"/>
      <c r="DG106" s="141"/>
      <c r="DH106" s="141"/>
      <c r="DI106" s="141"/>
      <c r="DJ106" s="141"/>
      <c r="DK106" s="141"/>
      <c r="DL106" s="141"/>
      <c r="DM106" s="141"/>
      <c r="DN106" s="141"/>
      <c r="DO106" s="141"/>
      <c r="DP106" s="141"/>
      <c r="DQ106" s="141"/>
      <c r="DR106" s="141"/>
      <c r="DS106" s="141"/>
      <c r="DT106" s="141"/>
      <c r="DU106" s="141"/>
      <c r="DV106" s="141"/>
      <c r="DW106" s="141"/>
      <c r="DX106" s="141"/>
      <c r="DY106" s="141"/>
      <c r="DZ106" s="141"/>
      <c r="EA106" s="141"/>
      <c r="EB106" s="141"/>
      <c r="EC106" s="141"/>
      <c r="ED106" s="141"/>
      <c r="EE106" s="141"/>
      <c r="EF106" s="141"/>
      <c r="EG106" s="141"/>
      <c r="EH106" s="141"/>
      <c r="EI106" s="141"/>
      <c r="EJ106" s="141"/>
      <c r="EK106" s="141"/>
      <c r="EL106" s="141"/>
      <c r="EM106" s="141"/>
      <c r="EN106" s="141"/>
      <c r="EO106" s="141"/>
      <c r="EP106" s="141"/>
      <c r="EQ106" s="141"/>
      <c r="ER106" s="141"/>
      <c r="ES106" s="141"/>
      <c r="ET106" s="141"/>
      <c r="EU106" s="141"/>
      <c r="EV106" s="141"/>
      <c r="EW106" s="141"/>
      <c r="EX106" s="141"/>
      <c r="EY106" s="141"/>
      <c r="EZ106" s="141"/>
      <c r="FA106" s="141"/>
      <c r="FB106" s="141"/>
      <c r="FC106" s="141"/>
      <c r="FD106" s="141"/>
      <c r="FE106" s="141"/>
      <c r="FF106" s="141"/>
      <c r="FG106" s="141"/>
      <c r="FH106" s="141"/>
      <c r="FI106" s="141"/>
      <c r="FJ106" s="141"/>
      <c r="FK106" s="141"/>
      <c r="FL106" s="141"/>
      <c r="FM106" s="141"/>
      <c r="FN106" s="141"/>
      <c r="FO106" s="141"/>
      <c r="FP106" s="141"/>
      <c r="FQ106" s="141"/>
      <c r="FR106" s="141"/>
      <c r="FS106" s="141"/>
      <c r="FT106" s="141"/>
      <c r="FU106" s="141"/>
      <c r="FV106" s="141"/>
      <c r="FW106" s="141"/>
      <c r="FX106" s="141"/>
      <c r="FY106" s="141"/>
      <c r="FZ106" s="141"/>
      <c r="GA106" s="141"/>
      <c r="GB106" s="141"/>
      <c r="GC106" s="141"/>
      <c r="GD106" s="141"/>
      <c r="GE106" s="141"/>
      <c r="GF106" s="141"/>
      <c r="GG106" s="141"/>
      <c r="GH106" s="141"/>
      <c r="GI106" s="141"/>
      <c r="GJ106" s="141"/>
      <c r="GK106" s="141"/>
      <c r="GL106" s="141"/>
      <c r="GM106" s="141"/>
      <c r="GN106" s="141"/>
      <c r="GO106" s="141"/>
      <c r="GP106" s="141"/>
      <c r="GQ106" s="141"/>
      <c r="GR106" s="141"/>
      <c r="GS106" s="141"/>
      <c r="GT106" s="141"/>
      <c r="GU106" s="141"/>
      <c r="GV106" s="141"/>
      <c r="GW106" s="141"/>
      <c r="GX106" s="141"/>
      <c r="GY106" s="141"/>
      <c r="GZ106" s="141"/>
      <c r="HA106" s="141"/>
      <c r="HB106" s="141"/>
      <c r="HC106" s="141"/>
      <c r="HD106" s="141"/>
      <c r="HE106" s="141"/>
      <c r="HF106" s="141"/>
      <c r="HG106" s="141"/>
      <c r="HH106" s="141"/>
      <c r="HI106" s="141"/>
      <c r="HJ106" s="141"/>
      <c r="HK106" s="141"/>
      <c r="HL106" s="141"/>
      <c r="HM106" s="141"/>
      <c r="HN106" s="141"/>
      <c r="HO106" s="141"/>
      <c r="HP106" s="141"/>
      <c r="HQ106" s="141"/>
      <c r="HR106" s="141"/>
      <c r="HS106" s="141"/>
      <c r="HT106" s="141"/>
      <c r="HU106" s="141"/>
      <c r="HV106" s="141"/>
      <c r="HW106" s="141"/>
      <c r="HX106" s="141"/>
      <c r="HY106" s="141"/>
      <c r="HZ106" s="141"/>
      <c r="IA106" s="141"/>
      <c r="IB106" s="141"/>
      <c r="IC106" s="141"/>
      <c r="ID106" s="141"/>
      <c r="IE106" s="141"/>
      <c r="IF106" s="141"/>
      <c r="IG106" s="141"/>
      <c r="IH106" s="141"/>
      <c r="II106" s="141"/>
      <c r="IJ106" s="141"/>
      <c r="IK106" s="141"/>
      <c r="IL106" s="141"/>
      <c r="IM106" s="141"/>
      <c r="IN106" s="141"/>
      <c r="IO106" s="141"/>
      <c r="IP106" s="141"/>
      <c r="IQ106" s="141"/>
      <c r="IR106" s="141"/>
      <c r="IS106" s="141"/>
      <c r="IT106" s="141"/>
      <c r="IU106" s="141"/>
      <c r="IV106" s="141"/>
      <c r="IW106" s="141"/>
      <c r="IX106" s="141"/>
      <c r="IY106" s="141"/>
      <c r="IZ106" s="141"/>
      <c r="JA106" s="141"/>
      <c r="JB106" s="141"/>
      <c r="JC106" s="141"/>
      <c r="JD106" s="141"/>
      <c r="JE106" s="141"/>
      <c r="JF106" s="141"/>
      <c r="JG106" s="141"/>
      <c r="JH106" s="141"/>
      <c r="JI106" s="141"/>
      <c r="JJ106" s="141"/>
      <c r="JK106" s="141"/>
      <c r="JL106" s="141"/>
      <c r="JM106" s="141"/>
      <c r="JN106" s="141"/>
      <c r="JO106" s="141"/>
      <c r="JP106" s="141"/>
      <c r="JQ106" s="141"/>
      <c r="JR106" s="141"/>
      <c r="JS106" s="141"/>
      <c r="JT106" s="141"/>
      <c r="JU106" s="141"/>
      <c r="JV106" s="141"/>
      <c r="JW106" s="141"/>
      <c r="JX106" s="141"/>
      <c r="JY106" s="141"/>
      <c r="JZ106" s="141"/>
      <c r="KA106" s="141"/>
      <c r="KB106" s="141"/>
      <c r="KC106" s="141"/>
      <c r="KD106" s="141"/>
      <c r="KE106" s="141"/>
      <c r="KF106" s="141"/>
      <c r="KG106" s="141"/>
      <c r="KH106" s="141"/>
      <c r="KI106" s="141"/>
      <c r="KJ106" s="141"/>
      <c r="KK106" s="141"/>
      <c r="KL106" s="141"/>
      <c r="KM106" s="141"/>
      <c r="KN106" s="141"/>
      <c r="KO106" s="141"/>
      <c r="KP106" s="141"/>
      <c r="KQ106" s="141"/>
      <c r="KR106" s="141"/>
      <c r="KS106" s="141"/>
      <c r="KT106" s="141"/>
      <c r="KU106" s="141"/>
      <c r="KV106" s="141"/>
      <c r="KW106" s="141"/>
      <c r="KX106" s="141"/>
      <c r="KY106" s="141"/>
      <c r="KZ106" s="141"/>
      <c r="LA106" s="141"/>
      <c r="LB106" s="141"/>
      <c r="LC106" s="141"/>
      <c r="LD106" s="141"/>
      <c r="LE106" s="141"/>
      <c r="LF106" s="141"/>
      <c r="LG106" s="141"/>
      <c r="LH106" s="141"/>
      <c r="LI106" s="141"/>
      <c r="LJ106" s="141"/>
      <c r="LK106" s="141"/>
      <c r="LL106" s="141"/>
      <c r="LM106" s="141"/>
      <c r="LN106" s="141"/>
      <c r="LO106" s="141"/>
      <c r="LP106" s="141"/>
      <c r="LQ106" s="141"/>
      <c r="LR106" s="141"/>
      <c r="LS106" s="141"/>
      <c r="LT106" s="141"/>
      <c r="LU106" s="141"/>
      <c r="LV106" s="141"/>
      <c r="LW106" s="141"/>
      <c r="LX106" s="141"/>
      <c r="LY106" s="141"/>
      <c r="LZ106" s="141"/>
      <c r="MA106" s="141"/>
      <c r="MB106" s="141"/>
      <c r="MC106" s="141"/>
      <c r="MD106" s="141"/>
      <c r="ME106" s="141"/>
      <c r="MF106" s="141"/>
      <c r="MG106" s="141"/>
      <c r="MH106" s="141"/>
      <c r="MI106" s="141"/>
      <c r="MJ106" s="141"/>
      <c r="MK106" s="141"/>
      <c r="ML106" s="141"/>
      <c r="MM106" s="141"/>
      <c r="MN106" s="141"/>
      <c r="MO106" s="141"/>
      <c r="MP106" s="141"/>
      <c r="MQ106" s="141"/>
      <c r="MR106" s="141"/>
      <c r="MS106" s="141"/>
      <c r="MT106" s="141"/>
      <c r="MU106" s="141"/>
      <c r="MV106" s="141"/>
      <c r="MW106" s="141"/>
      <c r="MX106" s="141"/>
      <c r="MY106" s="141"/>
      <c r="MZ106" s="141"/>
      <c r="NA106" s="141"/>
      <c r="NB106" s="141"/>
      <c r="NC106" s="141"/>
      <c r="ND106" s="141"/>
      <c r="NE106" s="141"/>
      <c r="NF106" s="141"/>
      <c r="NG106" s="141"/>
      <c r="NH106" s="141"/>
      <c r="NI106" s="141"/>
      <c r="NJ106" s="141"/>
      <c r="NK106" s="141"/>
      <c r="NL106" s="141"/>
      <c r="NM106" s="141"/>
      <c r="NN106" s="141"/>
      <c r="NO106" s="141"/>
      <c r="NP106" s="141"/>
      <c r="NQ106" s="141"/>
      <c r="NR106" s="141"/>
      <c r="NS106" s="141"/>
      <c r="NT106" s="141"/>
      <c r="NU106" s="141"/>
      <c r="NV106" s="141"/>
      <c r="NW106" s="141"/>
      <c r="NX106" s="141"/>
      <c r="NY106" s="141"/>
      <c r="NZ106" s="141"/>
      <c r="OA106" s="141"/>
      <c r="OB106" s="141"/>
      <c r="OC106" s="141"/>
      <c r="OD106" s="141"/>
      <c r="OE106" s="141"/>
      <c r="OF106" s="141"/>
      <c r="OG106" s="141"/>
      <c r="OH106" s="141"/>
      <c r="OI106" s="141"/>
      <c r="OJ106" s="141"/>
      <c r="OK106" s="141"/>
      <c r="OL106" s="141"/>
      <c r="OM106" s="141"/>
      <c r="ON106" s="141"/>
      <c r="OO106" s="141"/>
      <c r="OP106" s="141"/>
      <c r="OQ106" s="141"/>
      <c r="OR106" s="141"/>
      <c r="OS106" s="141"/>
      <c r="OT106" s="141"/>
      <c r="OU106" s="141"/>
      <c r="OV106" s="141"/>
      <c r="OW106" s="141"/>
      <c r="OX106" s="141"/>
      <c r="OY106" s="141"/>
      <c r="OZ106" s="141"/>
      <c r="PA106" s="141"/>
      <c r="PB106" s="141"/>
      <c r="PC106" s="141"/>
      <c r="PD106" s="141"/>
      <c r="PE106" s="141"/>
      <c r="PF106" s="141"/>
      <c r="PG106" s="141"/>
      <c r="PH106" s="141"/>
      <c r="PI106" s="141"/>
      <c r="PJ106" s="141"/>
      <c r="PK106" s="141"/>
      <c r="PL106" s="141"/>
      <c r="PM106" s="141"/>
      <c r="PN106" s="141"/>
      <c r="PO106" s="141"/>
      <c r="PP106" s="141"/>
      <c r="PQ106" s="141"/>
      <c r="PR106" s="141"/>
      <c r="PS106" s="141"/>
      <c r="PT106" s="141"/>
      <c r="PU106" s="141"/>
      <c r="PV106" s="141"/>
      <c r="PW106" s="141"/>
      <c r="PX106" s="141"/>
      <c r="PY106" s="141"/>
      <c r="PZ106" s="141"/>
      <c r="QA106" s="141"/>
      <c r="QB106" s="141"/>
      <c r="QC106" s="141"/>
      <c r="QD106" s="141"/>
      <c r="QE106" s="141"/>
      <c r="QF106" s="141"/>
      <c r="QG106" s="141"/>
      <c r="QH106" s="141"/>
      <c r="QI106" s="141"/>
      <c r="QJ106" s="141"/>
      <c r="QK106" s="141"/>
      <c r="QL106" s="141"/>
      <c r="QM106" s="141"/>
      <c r="QN106" s="141"/>
      <c r="QO106" s="141"/>
      <c r="QP106" s="141"/>
      <c r="QQ106" s="141"/>
      <c r="QR106" s="141"/>
      <c r="QS106" s="141"/>
      <c r="QT106" s="141"/>
      <c r="QU106" s="141"/>
      <c r="QV106" s="141"/>
      <c r="QW106" s="141"/>
    </row>
    <row r="107" spans="1:465" s="134" customFormat="1" x14ac:dyDescent="0.25">
      <c r="A107" s="146"/>
      <c r="B107" s="146"/>
      <c r="C107" s="146"/>
      <c r="D107" s="146"/>
      <c r="E107" s="146"/>
      <c r="F107" s="146"/>
      <c r="G107" s="146"/>
      <c r="H107" s="146"/>
      <c r="I107" s="146"/>
      <c r="J107" s="146"/>
      <c r="K107" s="146"/>
      <c r="L107" s="146"/>
      <c r="M107" s="146"/>
      <c r="N107" s="146"/>
      <c r="O107" s="157"/>
      <c r="P107" s="157"/>
      <c r="Q107" s="157"/>
      <c r="R107" s="157"/>
      <c r="S107" s="157"/>
      <c r="T107" s="157"/>
      <c r="U107" s="157"/>
      <c r="V107" s="157"/>
      <c r="W107" s="157"/>
      <c r="X107" s="157"/>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c r="BT107" s="146"/>
      <c r="BU107" s="146"/>
      <c r="BV107" s="146"/>
      <c r="BW107" s="146"/>
      <c r="BX107" s="146"/>
      <c r="BY107" s="146"/>
      <c r="BZ107" s="146"/>
      <c r="CA107" s="146"/>
      <c r="CB107" s="146"/>
      <c r="CC107" s="146"/>
      <c r="CD107" s="146"/>
      <c r="CE107" s="146"/>
      <c r="CF107" s="146"/>
      <c r="CG107" s="146"/>
      <c r="CH107" s="146"/>
      <c r="CI107" s="146"/>
      <c r="CJ107" s="146"/>
      <c r="CK107" s="146"/>
      <c r="CL107" s="146"/>
      <c r="CM107" s="146"/>
      <c r="CN107" s="146"/>
      <c r="CO107" s="146"/>
      <c r="CP107" s="146"/>
      <c r="CQ107" s="146"/>
      <c r="CR107" s="146"/>
      <c r="CS107" s="146"/>
      <c r="CT107" s="146"/>
      <c r="CU107" s="146"/>
      <c r="CV107" s="146"/>
      <c r="CW107" s="146"/>
      <c r="CX107" s="146"/>
      <c r="CY107" s="146"/>
      <c r="CZ107" s="146"/>
      <c r="DA107" s="146"/>
      <c r="DB107" s="146"/>
      <c r="DC107" s="146"/>
      <c r="DD107" s="146"/>
      <c r="DE107" s="146"/>
      <c r="DF107" s="146"/>
      <c r="DG107" s="146"/>
      <c r="DH107" s="146"/>
      <c r="DI107" s="146"/>
      <c r="DJ107" s="146"/>
      <c r="DK107" s="146"/>
      <c r="DL107" s="146"/>
      <c r="DM107" s="146"/>
      <c r="DN107" s="146"/>
      <c r="DO107" s="146"/>
      <c r="DP107" s="146"/>
      <c r="DQ107" s="146"/>
      <c r="DR107" s="146"/>
      <c r="DS107" s="146"/>
      <c r="DT107" s="146"/>
      <c r="DU107" s="146"/>
      <c r="DV107" s="146"/>
      <c r="DW107" s="146"/>
      <c r="DX107" s="146"/>
      <c r="DY107" s="146"/>
      <c r="DZ107" s="146"/>
      <c r="EA107" s="146"/>
      <c r="EB107" s="146"/>
      <c r="EC107" s="146"/>
      <c r="ED107" s="146"/>
      <c r="EE107" s="146"/>
      <c r="EF107" s="146"/>
      <c r="EG107" s="146"/>
      <c r="EH107" s="146"/>
      <c r="EI107" s="146"/>
      <c r="EJ107" s="146"/>
      <c r="EK107" s="146"/>
      <c r="EL107" s="146"/>
      <c r="EM107" s="146"/>
      <c r="EN107" s="146"/>
      <c r="EO107" s="146"/>
      <c r="EP107" s="146"/>
      <c r="EQ107" s="146"/>
      <c r="ER107" s="146"/>
      <c r="ES107" s="146"/>
      <c r="ET107" s="146"/>
      <c r="EU107" s="146"/>
      <c r="EV107" s="146"/>
      <c r="EW107" s="146"/>
      <c r="EX107" s="146"/>
      <c r="EY107" s="146"/>
      <c r="EZ107" s="146"/>
      <c r="FA107" s="146"/>
      <c r="FB107" s="146"/>
      <c r="FC107" s="146"/>
      <c r="FD107" s="146"/>
      <c r="FE107" s="146"/>
      <c r="FF107" s="146"/>
      <c r="FG107" s="146"/>
      <c r="FH107" s="146"/>
      <c r="FI107" s="146"/>
      <c r="FJ107" s="146"/>
      <c r="FK107" s="146"/>
      <c r="FL107" s="146"/>
      <c r="FM107" s="146"/>
      <c r="FN107" s="146"/>
      <c r="FO107" s="146"/>
      <c r="FP107" s="146"/>
      <c r="FQ107" s="146"/>
      <c r="FR107" s="146"/>
      <c r="FS107" s="146"/>
      <c r="FT107" s="146"/>
      <c r="FU107" s="146"/>
      <c r="FV107" s="146"/>
      <c r="FW107" s="146"/>
      <c r="FX107" s="146"/>
      <c r="FY107" s="146"/>
      <c r="FZ107" s="146"/>
      <c r="GA107" s="146"/>
      <c r="GB107" s="146"/>
      <c r="GC107" s="146"/>
      <c r="GD107" s="146"/>
      <c r="GE107" s="146"/>
      <c r="GF107" s="146"/>
      <c r="GG107" s="146"/>
      <c r="GH107" s="146"/>
      <c r="GI107" s="146"/>
      <c r="GJ107" s="146"/>
      <c r="GK107" s="146"/>
      <c r="GL107" s="146"/>
      <c r="GM107" s="146"/>
      <c r="GN107" s="146"/>
      <c r="GO107" s="146"/>
      <c r="GP107" s="146"/>
      <c r="GQ107" s="146"/>
      <c r="GR107" s="146"/>
      <c r="GS107" s="146"/>
      <c r="GT107" s="146"/>
      <c r="GU107" s="146"/>
      <c r="GV107" s="146"/>
      <c r="GW107" s="146"/>
      <c r="GX107" s="146"/>
      <c r="GY107" s="146"/>
      <c r="GZ107" s="146"/>
      <c r="HA107" s="146"/>
      <c r="HB107" s="146"/>
      <c r="HC107" s="146"/>
      <c r="HD107" s="146"/>
      <c r="HE107" s="146"/>
      <c r="HF107" s="146"/>
      <c r="HG107" s="146"/>
      <c r="HH107" s="146"/>
      <c r="HI107" s="146"/>
      <c r="HJ107" s="146"/>
      <c r="HK107" s="146"/>
      <c r="HL107" s="146"/>
      <c r="HM107" s="146"/>
      <c r="HN107" s="146"/>
      <c r="HO107" s="146"/>
      <c r="HP107" s="146"/>
      <c r="HQ107" s="146"/>
      <c r="HR107" s="146"/>
      <c r="HS107" s="146"/>
      <c r="HT107" s="146"/>
      <c r="HU107" s="146"/>
      <c r="HV107" s="146"/>
      <c r="HW107" s="146"/>
      <c r="HX107" s="146"/>
      <c r="HY107" s="146"/>
      <c r="HZ107" s="146"/>
      <c r="IA107" s="146"/>
      <c r="IB107" s="146"/>
      <c r="IC107" s="146"/>
      <c r="ID107" s="146"/>
      <c r="IE107" s="146"/>
      <c r="IF107" s="146"/>
      <c r="IG107" s="146"/>
      <c r="IH107" s="146"/>
      <c r="II107" s="146"/>
      <c r="IJ107" s="146"/>
      <c r="IK107" s="146"/>
      <c r="IL107" s="146"/>
      <c r="IM107" s="146"/>
      <c r="IN107" s="146"/>
      <c r="IO107" s="146"/>
      <c r="IP107" s="146"/>
      <c r="IQ107" s="146"/>
      <c r="IR107" s="146"/>
      <c r="IS107" s="146"/>
      <c r="IT107" s="146"/>
      <c r="IU107" s="146"/>
      <c r="IV107" s="146"/>
      <c r="IW107" s="146"/>
      <c r="IX107" s="146"/>
      <c r="IY107" s="146"/>
      <c r="IZ107" s="146"/>
      <c r="JA107" s="146"/>
      <c r="JB107" s="146"/>
      <c r="JC107" s="146"/>
      <c r="JD107" s="146"/>
      <c r="JE107" s="146"/>
      <c r="JF107" s="146"/>
      <c r="JG107" s="146"/>
      <c r="JH107" s="146"/>
      <c r="JI107" s="146"/>
      <c r="JJ107" s="146"/>
      <c r="JK107" s="146"/>
      <c r="JL107" s="146"/>
      <c r="JM107" s="146"/>
      <c r="JN107" s="146"/>
      <c r="JO107" s="146"/>
      <c r="JP107" s="146"/>
      <c r="JQ107" s="146"/>
      <c r="JR107" s="146"/>
      <c r="JS107" s="146"/>
      <c r="JT107" s="146"/>
      <c r="JU107" s="146"/>
      <c r="JV107" s="146"/>
      <c r="JW107" s="146"/>
      <c r="JX107" s="146"/>
      <c r="JY107" s="146"/>
      <c r="JZ107" s="146"/>
      <c r="KA107" s="146"/>
      <c r="KB107" s="146"/>
      <c r="KC107" s="146"/>
      <c r="KD107" s="146"/>
      <c r="KE107" s="146"/>
      <c r="KF107" s="146"/>
      <c r="KG107" s="146"/>
      <c r="KH107" s="146"/>
      <c r="KI107" s="146"/>
      <c r="KJ107" s="146"/>
      <c r="KK107" s="146"/>
      <c r="KL107" s="146"/>
      <c r="KM107" s="146"/>
      <c r="KN107" s="146"/>
      <c r="KO107" s="146"/>
      <c r="KP107" s="146"/>
      <c r="KQ107" s="146"/>
      <c r="KR107" s="146"/>
      <c r="KS107" s="146"/>
      <c r="KT107" s="146"/>
      <c r="KU107" s="146"/>
      <c r="KV107" s="146"/>
      <c r="KW107" s="146"/>
      <c r="KX107" s="146"/>
      <c r="KY107" s="146"/>
      <c r="KZ107" s="146"/>
      <c r="LA107" s="146"/>
      <c r="LB107" s="146"/>
      <c r="LC107" s="146"/>
      <c r="LD107" s="146"/>
      <c r="LE107" s="146"/>
      <c r="LF107" s="146"/>
      <c r="LG107" s="146"/>
      <c r="LH107" s="146"/>
      <c r="LI107" s="146"/>
      <c r="LJ107" s="146"/>
      <c r="LK107" s="146"/>
      <c r="LL107" s="146"/>
      <c r="LM107" s="146"/>
      <c r="LN107" s="146"/>
      <c r="LO107" s="146"/>
      <c r="LP107" s="146"/>
      <c r="LQ107" s="146"/>
      <c r="LR107" s="146"/>
      <c r="LS107" s="146"/>
      <c r="LT107" s="146"/>
      <c r="LU107" s="146"/>
      <c r="LV107" s="146"/>
      <c r="LW107" s="146"/>
      <c r="LX107" s="146"/>
      <c r="LY107" s="146"/>
      <c r="LZ107" s="146"/>
      <c r="MA107" s="146"/>
      <c r="MB107" s="146"/>
      <c r="MC107" s="146"/>
      <c r="MD107" s="146"/>
      <c r="ME107" s="146"/>
      <c r="MF107" s="146"/>
      <c r="MG107" s="146"/>
      <c r="MH107" s="146"/>
      <c r="MI107" s="146"/>
      <c r="MJ107" s="146"/>
      <c r="MK107" s="146"/>
      <c r="ML107" s="146"/>
      <c r="MM107" s="146"/>
      <c r="MN107" s="146"/>
      <c r="MO107" s="146"/>
      <c r="MP107" s="146"/>
      <c r="MQ107" s="146"/>
      <c r="MR107" s="146"/>
      <c r="MS107" s="146"/>
      <c r="MT107" s="146"/>
      <c r="MU107" s="146"/>
      <c r="MV107" s="146"/>
      <c r="MW107" s="146"/>
      <c r="MX107" s="146"/>
      <c r="MY107" s="146"/>
      <c r="MZ107" s="146"/>
      <c r="NA107" s="146"/>
      <c r="NB107" s="146"/>
      <c r="NC107" s="146"/>
      <c r="ND107" s="146"/>
      <c r="NE107" s="146"/>
      <c r="NF107" s="146"/>
      <c r="NG107" s="146"/>
      <c r="NH107" s="146"/>
      <c r="NI107" s="146"/>
      <c r="NJ107" s="146"/>
      <c r="NK107" s="146"/>
      <c r="NL107" s="146"/>
      <c r="NM107" s="146"/>
      <c r="NN107" s="146"/>
      <c r="NO107" s="146"/>
      <c r="NP107" s="146"/>
      <c r="NQ107" s="146"/>
      <c r="NR107" s="146"/>
      <c r="NS107" s="146"/>
      <c r="NT107" s="146"/>
      <c r="NU107" s="146"/>
      <c r="NV107" s="146"/>
      <c r="NW107" s="146"/>
      <c r="NX107" s="146"/>
      <c r="NY107" s="146"/>
      <c r="NZ107" s="146"/>
      <c r="OA107" s="146"/>
      <c r="OB107" s="146"/>
      <c r="OC107" s="146"/>
      <c r="OD107" s="146"/>
      <c r="OE107" s="146"/>
      <c r="OF107" s="146"/>
      <c r="OG107" s="146"/>
      <c r="OH107" s="146"/>
      <c r="OI107" s="146"/>
      <c r="OJ107" s="146"/>
      <c r="OK107" s="146"/>
      <c r="OL107" s="146"/>
      <c r="OM107" s="146"/>
      <c r="ON107" s="146"/>
      <c r="OO107" s="146"/>
      <c r="OP107" s="146"/>
      <c r="OQ107" s="146"/>
      <c r="OR107" s="146"/>
      <c r="OS107" s="146"/>
      <c r="OT107" s="146"/>
      <c r="OU107" s="146"/>
      <c r="OV107" s="146"/>
      <c r="OW107" s="146"/>
      <c r="OX107" s="146"/>
      <c r="OY107" s="146"/>
      <c r="OZ107" s="146"/>
      <c r="PA107" s="146"/>
      <c r="PB107" s="146"/>
      <c r="PC107" s="146"/>
      <c r="PD107" s="146"/>
      <c r="PE107" s="146"/>
      <c r="PF107" s="146"/>
      <c r="PG107" s="146"/>
      <c r="PH107" s="146"/>
      <c r="PI107" s="146"/>
      <c r="PJ107" s="146"/>
      <c r="PK107" s="146"/>
      <c r="PL107" s="146"/>
      <c r="PM107" s="146"/>
      <c r="PN107" s="146"/>
      <c r="PO107" s="146"/>
      <c r="PP107" s="146"/>
      <c r="PQ107" s="146"/>
      <c r="PR107" s="146"/>
      <c r="PS107" s="146"/>
      <c r="PT107" s="146"/>
      <c r="PU107" s="146"/>
      <c r="PV107" s="146"/>
      <c r="PW107" s="146"/>
      <c r="PX107" s="146"/>
      <c r="PY107" s="146"/>
      <c r="PZ107" s="146"/>
      <c r="QA107" s="146"/>
      <c r="QB107" s="146"/>
      <c r="QC107" s="146"/>
      <c r="QD107" s="146"/>
      <c r="QE107" s="146"/>
      <c r="QF107" s="146"/>
      <c r="QG107" s="146"/>
      <c r="QH107" s="146"/>
      <c r="QI107" s="146"/>
      <c r="QJ107" s="146"/>
      <c r="QK107" s="146"/>
      <c r="QL107" s="146"/>
      <c r="QM107" s="146"/>
      <c r="QN107" s="146"/>
      <c r="QO107" s="146"/>
      <c r="QP107" s="146"/>
      <c r="QQ107" s="146"/>
      <c r="QR107" s="146"/>
      <c r="QS107" s="146"/>
      <c r="QT107" s="146"/>
      <c r="QU107" s="146"/>
      <c r="QV107" s="146"/>
      <c r="QW107" s="146"/>
    </row>
    <row r="108" spans="1:465" s="138" customFormat="1" ht="12.75" customHeight="1" x14ac:dyDescent="0.25">
      <c r="A108" s="141"/>
      <c r="B108" s="141"/>
      <c r="C108" s="141"/>
      <c r="D108" s="141"/>
      <c r="E108" s="141"/>
      <c r="F108" s="141"/>
      <c r="G108" s="141"/>
      <c r="H108" s="141"/>
      <c r="I108" s="141"/>
      <c r="J108" s="141"/>
      <c r="K108" s="141"/>
      <c r="L108" s="141"/>
      <c r="M108" s="141"/>
      <c r="N108" s="141"/>
      <c r="O108" s="155"/>
      <c r="P108" s="155"/>
      <c r="Q108" s="155"/>
      <c r="R108" s="155"/>
      <c r="S108" s="155"/>
      <c r="T108" s="155"/>
      <c r="U108" s="155"/>
      <c r="V108" s="155"/>
      <c r="W108" s="155"/>
      <c r="X108" s="155"/>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41"/>
      <c r="BY108" s="141"/>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141"/>
      <c r="DC108" s="141"/>
      <c r="DD108" s="141"/>
      <c r="DE108" s="141"/>
      <c r="DF108" s="141"/>
      <c r="DG108" s="141"/>
      <c r="DH108" s="141"/>
      <c r="DI108" s="141"/>
      <c r="DJ108" s="141"/>
      <c r="DK108" s="141"/>
      <c r="DL108" s="141"/>
      <c r="DM108" s="141"/>
      <c r="DN108" s="141"/>
      <c r="DO108" s="141"/>
      <c r="DP108" s="141"/>
      <c r="DQ108" s="141"/>
      <c r="DR108" s="141"/>
      <c r="DS108" s="141"/>
      <c r="DT108" s="141"/>
      <c r="DU108" s="141"/>
      <c r="DV108" s="141"/>
      <c r="DW108" s="141"/>
      <c r="DX108" s="141"/>
      <c r="DY108" s="141"/>
      <c r="DZ108" s="141"/>
      <c r="EA108" s="141"/>
      <c r="EB108" s="141"/>
      <c r="EC108" s="141"/>
      <c r="ED108" s="141"/>
      <c r="EE108" s="141"/>
      <c r="EF108" s="141"/>
      <c r="EG108" s="141"/>
      <c r="EH108" s="141"/>
      <c r="EI108" s="141"/>
      <c r="EJ108" s="141"/>
      <c r="EK108" s="141"/>
      <c r="EL108" s="141"/>
      <c r="EM108" s="141"/>
      <c r="EN108" s="141"/>
      <c r="EO108" s="141"/>
      <c r="EP108" s="141"/>
      <c r="EQ108" s="141"/>
      <c r="ER108" s="141"/>
      <c r="ES108" s="141"/>
      <c r="ET108" s="141"/>
      <c r="EU108" s="141"/>
      <c r="EV108" s="141"/>
      <c r="EW108" s="141"/>
      <c r="EX108" s="141"/>
      <c r="EY108" s="141"/>
      <c r="EZ108" s="141"/>
      <c r="FA108" s="141"/>
      <c r="FB108" s="141"/>
      <c r="FC108" s="141"/>
      <c r="FD108" s="141"/>
      <c r="FE108" s="141"/>
      <c r="FF108" s="141"/>
      <c r="FG108" s="141"/>
      <c r="FH108" s="141"/>
      <c r="FI108" s="141"/>
      <c r="FJ108" s="141"/>
      <c r="FK108" s="141"/>
      <c r="FL108" s="141"/>
      <c r="FM108" s="141"/>
      <c r="FN108" s="141"/>
      <c r="FO108" s="141"/>
      <c r="FP108" s="141"/>
      <c r="FQ108" s="141"/>
      <c r="FR108" s="141"/>
      <c r="FS108" s="141"/>
      <c r="FT108" s="141"/>
      <c r="FU108" s="141"/>
      <c r="FV108" s="141"/>
      <c r="FW108" s="141"/>
      <c r="FX108" s="141"/>
      <c r="FY108" s="141"/>
      <c r="FZ108" s="141"/>
      <c r="GA108" s="141"/>
      <c r="GB108" s="141"/>
      <c r="GC108" s="141"/>
      <c r="GD108" s="141"/>
      <c r="GE108" s="141"/>
      <c r="GF108" s="141"/>
      <c r="GG108" s="141"/>
      <c r="GH108" s="141"/>
      <c r="GI108" s="141"/>
      <c r="GJ108" s="141"/>
      <c r="GK108" s="141"/>
      <c r="GL108" s="141"/>
      <c r="GM108" s="141"/>
      <c r="GN108" s="141"/>
      <c r="GO108" s="141"/>
      <c r="GP108" s="141"/>
      <c r="GQ108" s="141"/>
      <c r="GR108" s="141"/>
      <c r="GS108" s="141"/>
      <c r="GT108" s="141"/>
      <c r="GU108" s="141"/>
      <c r="GV108" s="141"/>
      <c r="GW108" s="141"/>
      <c r="GX108" s="141"/>
      <c r="GY108" s="141"/>
      <c r="GZ108" s="141"/>
      <c r="HA108" s="141"/>
      <c r="HB108" s="141"/>
      <c r="HC108" s="141"/>
      <c r="HD108" s="141"/>
      <c r="HE108" s="141"/>
      <c r="HF108" s="141"/>
      <c r="HG108" s="141"/>
      <c r="HH108" s="141"/>
      <c r="HI108" s="141"/>
      <c r="HJ108" s="141"/>
      <c r="HK108" s="141"/>
      <c r="HL108" s="141"/>
      <c r="HM108" s="141"/>
      <c r="HN108" s="141"/>
      <c r="HO108" s="141"/>
      <c r="HP108" s="141"/>
      <c r="HQ108" s="141"/>
      <c r="HR108" s="141"/>
      <c r="HS108" s="141"/>
      <c r="HT108" s="141"/>
      <c r="HU108" s="141"/>
      <c r="HV108" s="141"/>
      <c r="HW108" s="141"/>
      <c r="HX108" s="141"/>
      <c r="HY108" s="141"/>
      <c r="HZ108" s="141"/>
      <c r="IA108" s="141"/>
      <c r="IB108" s="141"/>
      <c r="IC108" s="141"/>
      <c r="ID108" s="141"/>
      <c r="IE108" s="141"/>
      <c r="IF108" s="141"/>
      <c r="IG108" s="141"/>
      <c r="IH108" s="141"/>
      <c r="II108" s="141"/>
      <c r="IJ108" s="141"/>
      <c r="IK108" s="141"/>
      <c r="IL108" s="141"/>
      <c r="IM108" s="141"/>
      <c r="IN108" s="141"/>
      <c r="IO108" s="141"/>
      <c r="IP108" s="141"/>
      <c r="IQ108" s="141"/>
      <c r="IR108" s="141"/>
      <c r="IS108" s="141"/>
      <c r="IT108" s="141"/>
      <c r="IU108" s="141"/>
      <c r="IV108" s="141"/>
      <c r="IW108" s="141"/>
      <c r="IX108" s="141"/>
      <c r="IY108" s="141"/>
      <c r="IZ108" s="141"/>
      <c r="JA108" s="141"/>
      <c r="JB108" s="141"/>
      <c r="JC108" s="141"/>
      <c r="JD108" s="141"/>
      <c r="JE108" s="141"/>
      <c r="JF108" s="141"/>
      <c r="JG108" s="141"/>
      <c r="JH108" s="141"/>
      <c r="JI108" s="141"/>
      <c r="JJ108" s="141"/>
      <c r="JK108" s="141"/>
      <c r="JL108" s="141"/>
      <c r="JM108" s="141"/>
      <c r="JN108" s="141"/>
      <c r="JO108" s="141"/>
      <c r="JP108" s="141"/>
      <c r="JQ108" s="141"/>
      <c r="JR108" s="141"/>
      <c r="JS108" s="141"/>
      <c r="JT108" s="141"/>
      <c r="JU108" s="141"/>
      <c r="JV108" s="141"/>
      <c r="JW108" s="141"/>
      <c r="JX108" s="141"/>
      <c r="JY108" s="141"/>
      <c r="JZ108" s="141"/>
      <c r="KA108" s="141"/>
      <c r="KB108" s="141"/>
      <c r="KC108" s="141"/>
      <c r="KD108" s="141"/>
      <c r="KE108" s="141"/>
      <c r="KF108" s="141"/>
      <c r="KG108" s="141"/>
      <c r="KH108" s="141"/>
      <c r="KI108" s="141"/>
      <c r="KJ108" s="141"/>
      <c r="KK108" s="141"/>
      <c r="KL108" s="141"/>
      <c r="KM108" s="141"/>
      <c r="KN108" s="141"/>
      <c r="KO108" s="141"/>
      <c r="KP108" s="141"/>
      <c r="KQ108" s="141"/>
      <c r="KR108" s="141"/>
      <c r="KS108" s="141"/>
      <c r="KT108" s="141"/>
      <c r="KU108" s="141"/>
      <c r="KV108" s="141"/>
      <c r="KW108" s="141"/>
      <c r="KX108" s="141"/>
      <c r="KY108" s="141"/>
      <c r="KZ108" s="141"/>
      <c r="LA108" s="141"/>
      <c r="LB108" s="141"/>
      <c r="LC108" s="141"/>
      <c r="LD108" s="141"/>
      <c r="LE108" s="141"/>
      <c r="LF108" s="141"/>
      <c r="LG108" s="141"/>
      <c r="LH108" s="141"/>
      <c r="LI108" s="141"/>
      <c r="LJ108" s="141"/>
      <c r="LK108" s="141"/>
      <c r="LL108" s="141"/>
      <c r="LM108" s="141"/>
      <c r="LN108" s="141"/>
      <c r="LO108" s="141"/>
      <c r="LP108" s="141"/>
      <c r="LQ108" s="141"/>
      <c r="LR108" s="141"/>
      <c r="LS108" s="141"/>
      <c r="LT108" s="141"/>
      <c r="LU108" s="141"/>
      <c r="LV108" s="141"/>
      <c r="LW108" s="141"/>
      <c r="LX108" s="141"/>
      <c r="LY108" s="141"/>
      <c r="LZ108" s="141"/>
      <c r="MA108" s="141"/>
      <c r="MB108" s="141"/>
      <c r="MC108" s="141"/>
      <c r="MD108" s="141"/>
      <c r="ME108" s="141"/>
      <c r="MF108" s="141"/>
      <c r="MG108" s="141"/>
      <c r="MH108" s="141"/>
      <c r="MI108" s="141"/>
      <c r="MJ108" s="141"/>
      <c r="MK108" s="141"/>
      <c r="ML108" s="141"/>
      <c r="MM108" s="141"/>
      <c r="MN108" s="141"/>
      <c r="MO108" s="141"/>
      <c r="MP108" s="141"/>
      <c r="MQ108" s="141"/>
      <c r="MR108" s="141"/>
      <c r="MS108" s="141"/>
      <c r="MT108" s="141"/>
      <c r="MU108" s="141"/>
      <c r="MV108" s="141"/>
      <c r="MW108" s="141"/>
      <c r="MX108" s="141"/>
      <c r="MY108" s="141"/>
      <c r="MZ108" s="141"/>
      <c r="NA108" s="141"/>
      <c r="NB108" s="141"/>
      <c r="NC108" s="141"/>
      <c r="ND108" s="141"/>
      <c r="NE108" s="141"/>
      <c r="NF108" s="141"/>
      <c r="NG108" s="141"/>
      <c r="NH108" s="141"/>
      <c r="NI108" s="141"/>
      <c r="NJ108" s="141"/>
      <c r="NK108" s="141"/>
      <c r="NL108" s="141"/>
      <c r="NM108" s="141"/>
      <c r="NN108" s="141"/>
      <c r="NO108" s="141"/>
      <c r="NP108" s="141"/>
      <c r="NQ108" s="141"/>
      <c r="NR108" s="141"/>
      <c r="NS108" s="141"/>
      <c r="NT108" s="141"/>
      <c r="NU108" s="141"/>
      <c r="NV108" s="141"/>
      <c r="NW108" s="141"/>
      <c r="NX108" s="141"/>
      <c r="NY108" s="141"/>
      <c r="NZ108" s="141"/>
      <c r="OA108" s="141"/>
      <c r="OB108" s="141"/>
      <c r="OC108" s="141"/>
      <c r="OD108" s="141"/>
      <c r="OE108" s="141"/>
      <c r="OF108" s="141"/>
      <c r="OG108" s="141"/>
      <c r="OH108" s="141"/>
      <c r="OI108" s="141"/>
      <c r="OJ108" s="141"/>
      <c r="OK108" s="141"/>
      <c r="OL108" s="141"/>
      <c r="OM108" s="141"/>
      <c r="ON108" s="141"/>
      <c r="OO108" s="141"/>
      <c r="OP108" s="141"/>
      <c r="OQ108" s="141"/>
      <c r="OR108" s="141"/>
      <c r="OS108" s="141"/>
      <c r="OT108" s="141"/>
      <c r="OU108" s="141"/>
      <c r="OV108" s="141"/>
      <c r="OW108" s="141"/>
      <c r="OX108" s="141"/>
      <c r="OY108" s="141"/>
      <c r="OZ108" s="141"/>
      <c r="PA108" s="141"/>
      <c r="PB108" s="141"/>
      <c r="PC108" s="141"/>
      <c r="PD108" s="141"/>
      <c r="PE108" s="141"/>
      <c r="PF108" s="141"/>
      <c r="PG108" s="141"/>
      <c r="PH108" s="141"/>
      <c r="PI108" s="141"/>
      <c r="PJ108" s="141"/>
      <c r="PK108" s="141"/>
      <c r="PL108" s="141"/>
      <c r="PM108" s="141"/>
      <c r="PN108" s="141"/>
      <c r="PO108" s="141"/>
      <c r="PP108" s="141"/>
      <c r="PQ108" s="141"/>
      <c r="PR108" s="141"/>
      <c r="PS108" s="141"/>
      <c r="PT108" s="141"/>
      <c r="PU108" s="141"/>
      <c r="PV108" s="141"/>
      <c r="PW108" s="141"/>
      <c r="PX108" s="141"/>
      <c r="PY108" s="141"/>
      <c r="PZ108" s="141"/>
      <c r="QA108" s="141"/>
      <c r="QB108" s="141"/>
      <c r="QC108" s="141"/>
      <c r="QD108" s="141"/>
      <c r="QE108" s="141"/>
      <c r="QF108" s="141"/>
      <c r="QG108" s="141"/>
      <c r="QH108" s="141"/>
      <c r="QI108" s="141"/>
      <c r="QJ108" s="141"/>
      <c r="QK108" s="141"/>
      <c r="QL108" s="141"/>
      <c r="QM108" s="141"/>
      <c r="QN108" s="141"/>
      <c r="QO108" s="141"/>
      <c r="QP108" s="141"/>
      <c r="QQ108" s="141"/>
      <c r="QR108" s="141"/>
      <c r="QS108" s="141"/>
      <c r="QT108" s="141"/>
      <c r="QU108" s="141"/>
      <c r="QV108" s="141"/>
      <c r="QW108" s="141"/>
    </row>
    <row r="109" spans="1:465" s="134" customFormat="1" x14ac:dyDescent="0.25">
      <c r="A109" s="146"/>
      <c r="B109" s="146"/>
      <c r="C109" s="146"/>
      <c r="D109" s="146"/>
      <c r="E109" s="146"/>
      <c r="F109" s="146"/>
      <c r="G109" s="146"/>
      <c r="H109" s="146"/>
      <c r="I109" s="146"/>
      <c r="J109" s="146"/>
      <c r="K109" s="146"/>
      <c r="L109" s="146"/>
      <c r="M109" s="146"/>
      <c r="N109" s="146"/>
      <c r="O109" s="157"/>
      <c r="P109" s="157"/>
      <c r="Q109" s="157"/>
      <c r="R109" s="157"/>
      <c r="S109" s="157"/>
      <c r="T109" s="157"/>
      <c r="U109" s="157"/>
      <c r="V109" s="157"/>
      <c r="W109" s="157"/>
      <c r="X109" s="157"/>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46"/>
      <c r="BY109" s="146"/>
      <c r="BZ109" s="146"/>
      <c r="CA109" s="146"/>
      <c r="CB109" s="146"/>
      <c r="CC109" s="146"/>
      <c r="CD109" s="146"/>
      <c r="CE109" s="146"/>
      <c r="CF109" s="146"/>
      <c r="CG109" s="146"/>
      <c r="CH109" s="146"/>
      <c r="CI109" s="146"/>
      <c r="CJ109" s="146"/>
      <c r="CK109" s="146"/>
      <c r="CL109" s="146"/>
      <c r="CM109" s="146"/>
      <c r="CN109" s="146"/>
      <c r="CO109" s="146"/>
      <c r="CP109" s="146"/>
      <c r="CQ109" s="146"/>
      <c r="CR109" s="146"/>
      <c r="CS109" s="146"/>
      <c r="CT109" s="146"/>
      <c r="CU109" s="146"/>
      <c r="CV109" s="146"/>
      <c r="CW109" s="146"/>
      <c r="CX109" s="146"/>
      <c r="CY109" s="146"/>
      <c r="CZ109" s="146"/>
      <c r="DA109" s="146"/>
      <c r="DB109" s="146"/>
      <c r="DC109" s="146"/>
      <c r="DD109" s="146"/>
      <c r="DE109" s="146"/>
      <c r="DF109" s="146"/>
      <c r="DG109" s="146"/>
      <c r="DH109" s="146"/>
      <c r="DI109" s="146"/>
      <c r="DJ109" s="146"/>
      <c r="DK109" s="146"/>
      <c r="DL109" s="146"/>
      <c r="DM109" s="146"/>
      <c r="DN109" s="146"/>
      <c r="DO109" s="146"/>
      <c r="DP109" s="146"/>
      <c r="DQ109" s="146"/>
      <c r="DR109" s="146"/>
      <c r="DS109" s="146"/>
      <c r="DT109" s="146"/>
      <c r="DU109" s="146"/>
      <c r="DV109" s="146"/>
      <c r="DW109" s="146"/>
      <c r="DX109" s="146"/>
      <c r="DY109" s="146"/>
      <c r="DZ109" s="146"/>
      <c r="EA109" s="146"/>
      <c r="EB109" s="146"/>
      <c r="EC109" s="146"/>
      <c r="ED109" s="146"/>
      <c r="EE109" s="146"/>
      <c r="EF109" s="146"/>
      <c r="EG109" s="146"/>
      <c r="EH109" s="146"/>
      <c r="EI109" s="146"/>
      <c r="EJ109" s="146"/>
      <c r="EK109" s="146"/>
      <c r="EL109" s="146"/>
      <c r="EM109" s="146"/>
      <c r="EN109" s="146"/>
      <c r="EO109" s="146"/>
      <c r="EP109" s="146"/>
      <c r="EQ109" s="146"/>
      <c r="ER109" s="146"/>
      <c r="ES109" s="146"/>
      <c r="ET109" s="146"/>
      <c r="EU109" s="146"/>
      <c r="EV109" s="146"/>
      <c r="EW109" s="146"/>
      <c r="EX109" s="146"/>
      <c r="EY109" s="146"/>
      <c r="EZ109" s="146"/>
      <c r="FA109" s="146"/>
      <c r="FB109" s="146"/>
      <c r="FC109" s="146"/>
      <c r="FD109" s="146"/>
      <c r="FE109" s="146"/>
      <c r="FF109" s="146"/>
      <c r="FG109" s="146"/>
      <c r="FH109" s="146"/>
      <c r="FI109" s="146"/>
      <c r="FJ109" s="146"/>
      <c r="FK109" s="146"/>
      <c r="FL109" s="146"/>
      <c r="FM109" s="146"/>
      <c r="FN109" s="146"/>
      <c r="FO109" s="146"/>
      <c r="FP109" s="146"/>
      <c r="FQ109" s="146"/>
      <c r="FR109" s="146"/>
      <c r="FS109" s="146"/>
      <c r="FT109" s="146"/>
      <c r="FU109" s="146"/>
      <c r="FV109" s="146"/>
      <c r="FW109" s="146"/>
      <c r="FX109" s="146"/>
      <c r="FY109" s="146"/>
      <c r="FZ109" s="146"/>
      <c r="GA109" s="146"/>
      <c r="GB109" s="146"/>
      <c r="GC109" s="146"/>
      <c r="GD109" s="146"/>
      <c r="GE109" s="146"/>
      <c r="GF109" s="146"/>
      <c r="GG109" s="146"/>
      <c r="GH109" s="146"/>
      <c r="GI109" s="146"/>
      <c r="GJ109" s="146"/>
      <c r="GK109" s="146"/>
      <c r="GL109" s="146"/>
      <c r="GM109" s="146"/>
      <c r="GN109" s="146"/>
      <c r="GO109" s="146"/>
      <c r="GP109" s="146"/>
      <c r="GQ109" s="146"/>
      <c r="GR109" s="146"/>
      <c r="GS109" s="146"/>
      <c r="GT109" s="146"/>
      <c r="GU109" s="146"/>
      <c r="GV109" s="146"/>
      <c r="GW109" s="146"/>
      <c r="GX109" s="146"/>
      <c r="GY109" s="146"/>
      <c r="GZ109" s="146"/>
      <c r="HA109" s="146"/>
      <c r="HB109" s="146"/>
      <c r="HC109" s="146"/>
      <c r="HD109" s="146"/>
      <c r="HE109" s="146"/>
      <c r="HF109" s="146"/>
      <c r="HG109" s="146"/>
      <c r="HH109" s="146"/>
      <c r="HI109" s="146"/>
      <c r="HJ109" s="146"/>
      <c r="HK109" s="146"/>
      <c r="HL109" s="146"/>
      <c r="HM109" s="146"/>
      <c r="HN109" s="146"/>
      <c r="HO109" s="146"/>
      <c r="HP109" s="146"/>
      <c r="HQ109" s="146"/>
      <c r="HR109" s="146"/>
      <c r="HS109" s="146"/>
      <c r="HT109" s="146"/>
      <c r="HU109" s="146"/>
      <c r="HV109" s="146"/>
      <c r="HW109" s="146"/>
      <c r="HX109" s="146"/>
      <c r="HY109" s="146"/>
      <c r="HZ109" s="146"/>
      <c r="IA109" s="146"/>
      <c r="IB109" s="146"/>
      <c r="IC109" s="146"/>
      <c r="ID109" s="146"/>
      <c r="IE109" s="146"/>
      <c r="IF109" s="146"/>
      <c r="IG109" s="146"/>
      <c r="IH109" s="146"/>
      <c r="II109" s="146"/>
      <c r="IJ109" s="146"/>
      <c r="IK109" s="146"/>
      <c r="IL109" s="146"/>
      <c r="IM109" s="146"/>
      <c r="IN109" s="146"/>
      <c r="IO109" s="146"/>
      <c r="IP109" s="146"/>
      <c r="IQ109" s="146"/>
      <c r="IR109" s="146"/>
      <c r="IS109" s="146"/>
      <c r="IT109" s="146"/>
      <c r="IU109" s="146"/>
      <c r="IV109" s="146"/>
      <c r="IW109" s="146"/>
      <c r="IX109" s="146"/>
      <c r="IY109" s="146"/>
      <c r="IZ109" s="146"/>
      <c r="JA109" s="146"/>
      <c r="JB109" s="146"/>
      <c r="JC109" s="146"/>
      <c r="JD109" s="146"/>
      <c r="JE109" s="146"/>
      <c r="JF109" s="146"/>
      <c r="JG109" s="146"/>
      <c r="JH109" s="146"/>
      <c r="JI109" s="146"/>
      <c r="JJ109" s="146"/>
      <c r="JK109" s="146"/>
      <c r="JL109" s="146"/>
      <c r="JM109" s="146"/>
      <c r="JN109" s="146"/>
      <c r="JO109" s="146"/>
      <c r="JP109" s="146"/>
      <c r="JQ109" s="146"/>
      <c r="JR109" s="146"/>
      <c r="JS109" s="146"/>
      <c r="JT109" s="146"/>
      <c r="JU109" s="146"/>
      <c r="JV109" s="146"/>
      <c r="JW109" s="146"/>
      <c r="JX109" s="146"/>
      <c r="JY109" s="146"/>
      <c r="JZ109" s="146"/>
      <c r="KA109" s="146"/>
      <c r="KB109" s="146"/>
      <c r="KC109" s="146"/>
      <c r="KD109" s="146"/>
      <c r="KE109" s="146"/>
      <c r="KF109" s="146"/>
      <c r="KG109" s="146"/>
      <c r="KH109" s="146"/>
      <c r="KI109" s="146"/>
      <c r="KJ109" s="146"/>
      <c r="KK109" s="146"/>
      <c r="KL109" s="146"/>
      <c r="KM109" s="146"/>
      <c r="KN109" s="146"/>
      <c r="KO109" s="146"/>
      <c r="KP109" s="146"/>
      <c r="KQ109" s="146"/>
      <c r="KR109" s="146"/>
      <c r="KS109" s="146"/>
      <c r="KT109" s="146"/>
      <c r="KU109" s="146"/>
      <c r="KV109" s="146"/>
      <c r="KW109" s="146"/>
      <c r="KX109" s="146"/>
      <c r="KY109" s="146"/>
      <c r="KZ109" s="146"/>
      <c r="LA109" s="146"/>
      <c r="LB109" s="146"/>
      <c r="LC109" s="146"/>
      <c r="LD109" s="146"/>
      <c r="LE109" s="146"/>
      <c r="LF109" s="146"/>
      <c r="LG109" s="146"/>
      <c r="LH109" s="146"/>
      <c r="LI109" s="146"/>
      <c r="LJ109" s="146"/>
      <c r="LK109" s="146"/>
      <c r="LL109" s="146"/>
      <c r="LM109" s="146"/>
      <c r="LN109" s="146"/>
      <c r="LO109" s="146"/>
      <c r="LP109" s="146"/>
      <c r="LQ109" s="146"/>
      <c r="LR109" s="146"/>
      <c r="LS109" s="146"/>
      <c r="LT109" s="146"/>
      <c r="LU109" s="146"/>
      <c r="LV109" s="146"/>
      <c r="LW109" s="146"/>
      <c r="LX109" s="146"/>
      <c r="LY109" s="146"/>
      <c r="LZ109" s="146"/>
      <c r="MA109" s="146"/>
      <c r="MB109" s="146"/>
      <c r="MC109" s="146"/>
      <c r="MD109" s="146"/>
      <c r="ME109" s="146"/>
      <c r="MF109" s="146"/>
      <c r="MG109" s="146"/>
      <c r="MH109" s="146"/>
      <c r="MI109" s="146"/>
      <c r="MJ109" s="146"/>
      <c r="MK109" s="146"/>
      <c r="ML109" s="146"/>
      <c r="MM109" s="146"/>
      <c r="MN109" s="146"/>
      <c r="MO109" s="146"/>
      <c r="MP109" s="146"/>
      <c r="MQ109" s="146"/>
      <c r="MR109" s="146"/>
      <c r="MS109" s="146"/>
      <c r="MT109" s="146"/>
      <c r="MU109" s="146"/>
      <c r="MV109" s="146"/>
      <c r="MW109" s="146"/>
      <c r="MX109" s="146"/>
      <c r="MY109" s="146"/>
      <c r="MZ109" s="146"/>
      <c r="NA109" s="146"/>
      <c r="NB109" s="146"/>
      <c r="NC109" s="146"/>
      <c r="ND109" s="146"/>
      <c r="NE109" s="146"/>
      <c r="NF109" s="146"/>
      <c r="NG109" s="146"/>
      <c r="NH109" s="146"/>
      <c r="NI109" s="146"/>
      <c r="NJ109" s="146"/>
      <c r="NK109" s="146"/>
      <c r="NL109" s="146"/>
      <c r="NM109" s="146"/>
      <c r="NN109" s="146"/>
      <c r="NO109" s="146"/>
      <c r="NP109" s="146"/>
      <c r="NQ109" s="146"/>
      <c r="NR109" s="146"/>
      <c r="NS109" s="146"/>
      <c r="NT109" s="146"/>
      <c r="NU109" s="146"/>
      <c r="NV109" s="146"/>
      <c r="NW109" s="146"/>
      <c r="NX109" s="146"/>
      <c r="NY109" s="146"/>
      <c r="NZ109" s="146"/>
      <c r="OA109" s="146"/>
      <c r="OB109" s="146"/>
      <c r="OC109" s="146"/>
      <c r="OD109" s="146"/>
      <c r="OE109" s="146"/>
      <c r="OF109" s="146"/>
      <c r="OG109" s="146"/>
      <c r="OH109" s="146"/>
      <c r="OI109" s="146"/>
      <c r="OJ109" s="146"/>
      <c r="OK109" s="146"/>
      <c r="OL109" s="146"/>
      <c r="OM109" s="146"/>
      <c r="ON109" s="146"/>
      <c r="OO109" s="146"/>
      <c r="OP109" s="146"/>
      <c r="OQ109" s="146"/>
      <c r="OR109" s="146"/>
      <c r="OS109" s="146"/>
      <c r="OT109" s="146"/>
      <c r="OU109" s="146"/>
      <c r="OV109" s="146"/>
      <c r="OW109" s="146"/>
      <c r="OX109" s="146"/>
      <c r="OY109" s="146"/>
      <c r="OZ109" s="146"/>
      <c r="PA109" s="146"/>
      <c r="PB109" s="146"/>
      <c r="PC109" s="146"/>
      <c r="PD109" s="146"/>
      <c r="PE109" s="146"/>
      <c r="PF109" s="146"/>
      <c r="PG109" s="146"/>
      <c r="PH109" s="146"/>
      <c r="PI109" s="146"/>
      <c r="PJ109" s="146"/>
      <c r="PK109" s="146"/>
      <c r="PL109" s="146"/>
      <c r="PM109" s="146"/>
      <c r="PN109" s="146"/>
      <c r="PO109" s="146"/>
      <c r="PP109" s="146"/>
      <c r="PQ109" s="146"/>
      <c r="PR109" s="146"/>
      <c r="PS109" s="146"/>
      <c r="PT109" s="146"/>
      <c r="PU109" s="146"/>
      <c r="PV109" s="146"/>
      <c r="PW109" s="146"/>
      <c r="PX109" s="146"/>
      <c r="PY109" s="146"/>
      <c r="PZ109" s="146"/>
      <c r="QA109" s="146"/>
      <c r="QB109" s="146"/>
      <c r="QC109" s="146"/>
      <c r="QD109" s="146"/>
      <c r="QE109" s="146"/>
      <c r="QF109" s="146"/>
      <c r="QG109" s="146"/>
      <c r="QH109" s="146"/>
      <c r="QI109" s="146"/>
      <c r="QJ109" s="146"/>
      <c r="QK109" s="146"/>
      <c r="QL109" s="146"/>
      <c r="QM109" s="146"/>
      <c r="QN109" s="146"/>
      <c r="QO109" s="146"/>
      <c r="QP109" s="146"/>
      <c r="QQ109" s="146"/>
      <c r="QR109" s="146"/>
      <c r="QS109" s="146"/>
      <c r="QT109" s="146"/>
      <c r="QU109" s="146"/>
      <c r="QV109" s="146"/>
      <c r="QW109" s="146"/>
    </row>
    <row r="110" spans="1:465" s="138" customFormat="1" ht="12.75" customHeight="1" x14ac:dyDescent="0.25">
      <c r="A110" s="141"/>
      <c r="B110" s="141"/>
      <c r="C110" s="141"/>
      <c r="D110" s="141"/>
      <c r="E110" s="141"/>
      <c r="F110" s="141"/>
      <c r="G110" s="141"/>
      <c r="H110" s="141"/>
      <c r="I110" s="141"/>
      <c r="J110" s="141"/>
      <c r="K110" s="141"/>
      <c r="L110" s="141"/>
      <c r="M110" s="141"/>
      <c r="N110" s="141"/>
      <c r="O110" s="155"/>
      <c r="P110" s="155"/>
      <c r="Q110" s="155"/>
      <c r="R110" s="155"/>
      <c r="S110" s="155"/>
      <c r="T110" s="155"/>
      <c r="U110" s="155"/>
      <c r="V110" s="155"/>
      <c r="W110" s="155"/>
      <c r="X110" s="155"/>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141"/>
      <c r="BP110" s="141"/>
      <c r="BQ110" s="141"/>
      <c r="BR110" s="141"/>
      <c r="BS110" s="141"/>
      <c r="BT110" s="141"/>
      <c r="BU110" s="141"/>
      <c r="BV110" s="141"/>
      <c r="BW110" s="141"/>
      <c r="BX110" s="141"/>
      <c r="BY110" s="141"/>
      <c r="BZ110" s="141"/>
      <c r="CA110" s="141"/>
      <c r="CB110" s="141"/>
      <c r="CC110" s="141"/>
      <c r="CD110" s="141"/>
      <c r="CE110" s="141"/>
      <c r="CF110" s="141"/>
      <c r="CG110" s="141"/>
      <c r="CH110" s="141"/>
      <c r="CI110" s="141"/>
      <c r="CJ110" s="141"/>
      <c r="CK110" s="141"/>
      <c r="CL110" s="141"/>
      <c r="CM110" s="141"/>
      <c r="CN110" s="141"/>
      <c r="CO110" s="141"/>
      <c r="CP110" s="141"/>
      <c r="CQ110" s="141"/>
      <c r="CR110" s="141"/>
      <c r="CS110" s="141"/>
      <c r="CT110" s="141"/>
      <c r="CU110" s="141"/>
      <c r="CV110" s="141"/>
      <c r="CW110" s="141"/>
      <c r="CX110" s="141"/>
      <c r="CY110" s="141"/>
      <c r="CZ110" s="141"/>
      <c r="DA110" s="141"/>
      <c r="DB110" s="141"/>
      <c r="DC110" s="141"/>
      <c r="DD110" s="141"/>
      <c r="DE110" s="141"/>
      <c r="DF110" s="141"/>
      <c r="DG110" s="141"/>
      <c r="DH110" s="141"/>
      <c r="DI110" s="141"/>
      <c r="DJ110" s="141"/>
      <c r="DK110" s="141"/>
      <c r="DL110" s="141"/>
      <c r="DM110" s="141"/>
      <c r="DN110" s="141"/>
      <c r="DO110" s="141"/>
      <c r="DP110" s="141"/>
      <c r="DQ110" s="141"/>
      <c r="DR110" s="141"/>
      <c r="DS110" s="141"/>
      <c r="DT110" s="141"/>
      <c r="DU110" s="141"/>
      <c r="DV110" s="141"/>
      <c r="DW110" s="141"/>
      <c r="DX110" s="141"/>
      <c r="DY110" s="141"/>
      <c r="DZ110" s="141"/>
      <c r="EA110" s="141"/>
      <c r="EB110" s="141"/>
      <c r="EC110" s="141"/>
      <c r="ED110" s="141"/>
      <c r="EE110" s="141"/>
      <c r="EF110" s="141"/>
      <c r="EG110" s="141"/>
      <c r="EH110" s="141"/>
      <c r="EI110" s="141"/>
      <c r="EJ110" s="141"/>
      <c r="EK110" s="141"/>
      <c r="EL110" s="141"/>
      <c r="EM110" s="141"/>
      <c r="EN110" s="141"/>
      <c r="EO110" s="141"/>
      <c r="EP110" s="141"/>
      <c r="EQ110" s="141"/>
      <c r="ER110" s="141"/>
      <c r="ES110" s="141"/>
      <c r="ET110" s="141"/>
      <c r="EU110" s="141"/>
      <c r="EV110" s="141"/>
      <c r="EW110" s="141"/>
      <c r="EX110" s="141"/>
      <c r="EY110" s="141"/>
      <c r="EZ110" s="141"/>
      <c r="FA110" s="141"/>
      <c r="FB110" s="141"/>
      <c r="FC110" s="141"/>
      <c r="FD110" s="141"/>
      <c r="FE110" s="141"/>
      <c r="FF110" s="141"/>
      <c r="FG110" s="141"/>
      <c r="FH110" s="141"/>
      <c r="FI110" s="141"/>
      <c r="FJ110" s="141"/>
      <c r="FK110" s="141"/>
      <c r="FL110" s="141"/>
      <c r="FM110" s="141"/>
      <c r="FN110" s="141"/>
      <c r="FO110" s="141"/>
      <c r="FP110" s="141"/>
      <c r="FQ110" s="141"/>
      <c r="FR110" s="141"/>
      <c r="FS110" s="141"/>
      <c r="FT110" s="141"/>
      <c r="FU110" s="141"/>
      <c r="FV110" s="141"/>
      <c r="FW110" s="141"/>
      <c r="FX110" s="141"/>
      <c r="FY110" s="141"/>
      <c r="FZ110" s="141"/>
      <c r="GA110" s="141"/>
      <c r="GB110" s="141"/>
      <c r="GC110" s="141"/>
      <c r="GD110" s="141"/>
      <c r="GE110" s="141"/>
      <c r="GF110" s="141"/>
      <c r="GG110" s="141"/>
      <c r="GH110" s="141"/>
      <c r="GI110" s="141"/>
      <c r="GJ110" s="141"/>
      <c r="GK110" s="141"/>
      <c r="GL110" s="141"/>
      <c r="GM110" s="141"/>
      <c r="GN110" s="141"/>
      <c r="GO110" s="141"/>
      <c r="GP110" s="141"/>
      <c r="GQ110" s="141"/>
      <c r="GR110" s="141"/>
      <c r="GS110" s="141"/>
      <c r="GT110" s="141"/>
      <c r="GU110" s="141"/>
      <c r="GV110" s="141"/>
      <c r="GW110" s="141"/>
      <c r="GX110" s="141"/>
      <c r="GY110" s="141"/>
      <c r="GZ110" s="141"/>
      <c r="HA110" s="141"/>
      <c r="HB110" s="141"/>
      <c r="HC110" s="141"/>
      <c r="HD110" s="141"/>
      <c r="HE110" s="141"/>
      <c r="HF110" s="141"/>
      <c r="HG110" s="141"/>
      <c r="HH110" s="141"/>
      <c r="HI110" s="141"/>
      <c r="HJ110" s="141"/>
      <c r="HK110" s="141"/>
      <c r="HL110" s="141"/>
      <c r="HM110" s="141"/>
      <c r="HN110" s="141"/>
      <c r="HO110" s="141"/>
      <c r="HP110" s="141"/>
      <c r="HQ110" s="141"/>
      <c r="HR110" s="141"/>
      <c r="HS110" s="141"/>
      <c r="HT110" s="141"/>
      <c r="HU110" s="141"/>
      <c r="HV110" s="141"/>
      <c r="HW110" s="141"/>
      <c r="HX110" s="141"/>
      <c r="HY110" s="141"/>
      <c r="HZ110" s="141"/>
      <c r="IA110" s="141"/>
      <c r="IB110" s="141"/>
      <c r="IC110" s="141"/>
      <c r="ID110" s="141"/>
      <c r="IE110" s="141"/>
      <c r="IF110" s="141"/>
      <c r="IG110" s="141"/>
      <c r="IH110" s="141"/>
      <c r="II110" s="141"/>
      <c r="IJ110" s="141"/>
      <c r="IK110" s="141"/>
      <c r="IL110" s="141"/>
      <c r="IM110" s="141"/>
      <c r="IN110" s="141"/>
      <c r="IO110" s="141"/>
      <c r="IP110" s="141"/>
      <c r="IQ110" s="141"/>
      <c r="IR110" s="141"/>
      <c r="IS110" s="141"/>
      <c r="IT110" s="141"/>
      <c r="IU110" s="141"/>
      <c r="IV110" s="141"/>
      <c r="IW110" s="141"/>
      <c r="IX110" s="141"/>
      <c r="IY110" s="141"/>
      <c r="IZ110" s="141"/>
      <c r="JA110" s="141"/>
      <c r="JB110" s="141"/>
      <c r="JC110" s="141"/>
      <c r="JD110" s="141"/>
      <c r="JE110" s="141"/>
      <c r="JF110" s="141"/>
      <c r="JG110" s="141"/>
      <c r="JH110" s="141"/>
      <c r="JI110" s="141"/>
      <c r="JJ110" s="141"/>
      <c r="JK110" s="141"/>
      <c r="JL110" s="141"/>
      <c r="JM110" s="141"/>
      <c r="JN110" s="141"/>
      <c r="JO110" s="141"/>
      <c r="JP110" s="141"/>
      <c r="JQ110" s="141"/>
      <c r="JR110" s="141"/>
      <c r="JS110" s="141"/>
      <c r="JT110" s="141"/>
      <c r="JU110" s="141"/>
      <c r="JV110" s="141"/>
      <c r="JW110" s="141"/>
      <c r="JX110" s="141"/>
      <c r="JY110" s="141"/>
      <c r="JZ110" s="141"/>
      <c r="KA110" s="141"/>
      <c r="KB110" s="141"/>
      <c r="KC110" s="141"/>
      <c r="KD110" s="141"/>
      <c r="KE110" s="141"/>
      <c r="KF110" s="141"/>
      <c r="KG110" s="141"/>
      <c r="KH110" s="141"/>
      <c r="KI110" s="141"/>
      <c r="KJ110" s="141"/>
      <c r="KK110" s="141"/>
      <c r="KL110" s="141"/>
      <c r="KM110" s="141"/>
      <c r="KN110" s="141"/>
      <c r="KO110" s="141"/>
      <c r="KP110" s="141"/>
      <c r="KQ110" s="141"/>
      <c r="KR110" s="141"/>
      <c r="KS110" s="141"/>
      <c r="KT110" s="141"/>
      <c r="KU110" s="141"/>
      <c r="KV110" s="141"/>
      <c r="KW110" s="141"/>
      <c r="KX110" s="141"/>
      <c r="KY110" s="141"/>
      <c r="KZ110" s="141"/>
      <c r="LA110" s="141"/>
      <c r="LB110" s="141"/>
      <c r="LC110" s="141"/>
      <c r="LD110" s="141"/>
      <c r="LE110" s="141"/>
      <c r="LF110" s="141"/>
      <c r="LG110" s="141"/>
      <c r="LH110" s="141"/>
      <c r="LI110" s="141"/>
      <c r="LJ110" s="141"/>
      <c r="LK110" s="141"/>
      <c r="LL110" s="141"/>
      <c r="LM110" s="141"/>
      <c r="LN110" s="141"/>
      <c r="LO110" s="141"/>
      <c r="LP110" s="141"/>
      <c r="LQ110" s="141"/>
      <c r="LR110" s="141"/>
      <c r="LS110" s="141"/>
      <c r="LT110" s="141"/>
      <c r="LU110" s="141"/>
      <c r="LV110" s="141"/>
      <c r="LW110" s="141"/>
      <c r="LX110" s="141"/>
      <c r="LY110" s="141"/>
      <c r="LZ110" s="141"/>
      <c r="MA110" s="141"/>
      <c r="MB110" s="141"/>
      <c r="MC110" s="141"/>
      <c r="MD110" s="141"/>
      <c r="ME110" s="141"/>
      <c r="MF110" s="141"/>
      <c r="MG110" s="141"/>
      <c r="MH110" s="141"/>
      <c r="MI110" s="141"/>
      <c r="MJ110" s="141"/>
      <c r="MK110" s="141"/>
      <c r="ML110" s="141"/>
      <c r="MM110" s="141"/>
      <c r="MN110" s="141"/>
      <c r="MO110" s="141"/>
      <c r="MP110" s="141"/>
      <c r="MQ110" s="141"/>
      <c r="MR110" s="141"/>
      <c r="MS110" s="141"/>
      <c r="MT110" s="141"/>
      <c r="MU110" s="141"/>
      <c r="MV110" s="141"/>
      <c r="MW110" s="141"/>
      <c r="MX110" s="141"/>
      <c r="MY110" s="141"/>
      <c r="MZ110" s="141"/>
      <c r="NA110" s="141"/>
      <c r="NB110" s="141"/>
      <c r="NC110" s="141"/>
      <c r="ND110" s="141"/>
      <c r="NE110" s="141"/>
      <c r="NF110" s="141"/>
      <c r="NG110" s="141"/>
      <c r="NH110" s="141"/>
      <c r="NI110" s="141"/>
      <c r="NJ110" s="141"/>
      <c r="NK110" s="141"/>
      <c r="NL110" s="141"/>
      <c r="NM110" s="141"/>
      <c r="NN110" s="141"/>
      <c r="NO110" s="141"/>
      <c r="NP110" s="141"/>
      <c r="NQ110" s="141"/>
      <c r="NR110" s="141"/>
      <c r="NS110" s="141"/>
      <c r="NT110" s="141"/>
      <c r="NU110" s="141"/>
      <c r="NV110" s="141"/>
      <c r="NW110" s="141"/>
      <c r="NX110" s="141"/>
      <c r="NY110" s="141"/>
      <c r="NZ110" s="141"/>
      <c r="OA110" s="141"/>
      <c r="OB110" s="141"/>
      <c r="OC110" s="141"/>
      <c r="OD110" s="141"/>
      <c r="OE110" s="141"/>
      <c r="OF110" s="141"/>
      <c r="OG110" s="141"/>
      <c r="OH110" s="141"/>
      <c r="OI110" s="141"/>
      <c r="OJ110" s="141"/>
      <c r="OK110" s="141"/>
      <c r="OL110" s="141"/>
      <c r="OM110" s="141"/>
      <c r="ON110" s="141"/>
      <c r="OO110" s="141"/>
      <c r="OP110" s="141"/>
      <c r="OQ110" s="141"/>
      <c r="OR110" s="141"/>
      <c r="OS110" s="141"/>
      <c r="OT110" s="141"/>
      <c r="OU110" s="141"/>
      <c r="OV110" s="141"/>
      <c r="OW110" s="141"/>
      <c r="OX110" s="141"/>
      <c r="OY110" s="141"/>
      <c r="OZ110" s="141"/>
      <c r="PA110" s="141"/>
      <c r="PB110" s="141"/>
      <c r="PC110" s="141"/>
      <c r="PD110" s="141"/>
      <c r="PE110" s="141"/>
      <c r="PF110" s="141"/>
      <c r="PG110" s="141"/>
      <c r="PH110" s="141"/>
      <c r="PI110" s="141"/>
      <c r="PJ110" s="141"/>
      <c r="PK110" s="141"/>
      <c r="PL110" s="141"/>
      <c r="PM110" s="141"/>
      <c r="PN110" s="141"/>
      <c r="PO110" s="141"/>
      <c r="PP110" s="141"/>
      <c r="PQ110" s="141"/>
      <c r="PR110" s="141"/>
      <c r="PS110" s="141"/>
      <c r="PT110" s="141"/>
      <c r="PU110" s="141"/>
      <c r="PV110" s="141"/>
      <c r="PW110" s="141"/>
      <c r="PX110" s="141"/>
      <c r="PY110" s="141"/>
      <c r="PZ110" s="141"/>
      <c r="QA110" s="141"/>
      <c r="QB110" s="141"/>
      <c r="QC110" s="141"/>
      <c r="QD110" s="141"/>
      <c r="QE110" s="141"/>
      <c r="QF110" s="141"/>
      <c r="QG110" s="141"/>
      <c r="QH110" s="141"/>
      <c r="QI110" s="141"/>
      <c r="QJ110" s="141"/>
      <c r="QK110" s="141"/>
      <c r="QL110" s="141"/>
      <c r="QM110" s="141"/>
      <c r="QN110" s="141"/>
      <c r="QO110" s="141"/>
      <c r="QP110" s="141"/>
      <c r="QQ110" s="141"/>
      <c r="QR110" s="141"/>
      <c r="QS110" s="141"/>
      <c r="QT110" s="141"/>
      <c r="QU110" s="141"/>
      <c r="QV110" s="141"/>
      <c r="QW110" s="141"/>
    </row>
    <row r="111" spans="1:465" s="134" customFormat="1" x14ac:dyDescent="0.25">
      <c r="A111" s="146"/>
      <c r="B111" s="146"/>
      <c r="C111" s="146"/>
      <c r="D111" s="146"/>
      <c r="E111" s="146"/>
      <c r="F111" s="146"/>
      <c r="G111" s="146"/>
      <c r="H111" s="146"/>
      <c r="I111" s="146"/>
      <c r="J111" s="146"/>
      <c r="K111" s="146"/>
      <c r="L111" s="146"/>
      <c r="M111" s="146"/>
      <c r="N111" s="146"/>
      <c r="O111" s="157"/>
      <c r="P111" s="157"/>
      <c r="Q111" s="157"/>
      <c r="R111" s="157"/>
      <c r="S111" s="157"/>
      <c r="T111" s="157"/>
      <c r="U111" s="157"/>
      <c r="V111" s="157"/>
      <c r="W111" s="157"/>
      <c r="X111" s="157"/>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46"/>
      <c r="BY111" s="146"/>
      <c r="BZ111" s="146"/>
      <c r="CA111" s="146"/>
      <c r="CB111" s="146"/>
      <c r="CC111" s="146"/>
      <c r="CD111" s="146"/>
      <c r="CE111" s="146"/>
      <c r="CF111" s="146"/>
      <c r="CG111" s="146"/>
      <c r="CH111" s="146"/>
      <c r="CI111" s="146"/>
      <c r="CJ111" s="146"/>
      <c r="CK111" s="146"/>
      <c r="CL111" s="146"/>
      <c r="CM111" s="146"/>
      <c r="CN111" s="146"/>
      <c r="CO111" s="146"/>
      <c r="CP111" s="146"/>
      <c r="CQ111" s="146"/>
      <c r="CR111" s="146"/>
      <c r="CS111" s="146"/>
      <c r="CT111" s="146"/>
      <c r="CU111" s="146"/>
      <c r="CV111" s="146"/>
      <c r="CW111" s="146"/>
      <c r="CX111" s="146"/>
      <c r="CY111" s="146"/>
      <c r="CZ111" s="146"/>
      <c r="DA111" s="146"/>
      <c r="DB111" s="146"/>
      <c r="DC111" s="146"/>
      <c r="DD111" s="146"/>
      <c r="DE111" s="146"/>
      <c r="DF111" s="146"/>
      <c r="DG111" s="146"/>
      <c r="DH111" s="146"/>
      <c r="DI111" s="146"/>
      <c r="DJ111" s="146"/>
      <c r="DK111" s="146"/>
      <c r="DL111" s="146"/>
      <c r="DM111" s="146"/>
      <c r="DN111" s="146"/>
      <c r="DO111" s="146"/>
      <c r="DP111" s="146"/>
      <c r="DQ111" s="146"/>
      <c r="DR111" s="146"/>
      <c r="DS111" s="146"/>
      <c r="DT111" s="146"/>
      <c r="DU111" s="146"/>
      <c r="DV111" s="146"/>
      <c r="DW111" s="146"/>
      <c r="DX111" s="146"/>
      <c r="DY111" s="146"/>
      <c r="DZ111" s="146"/>
      <c r="EA111" s="146"/>
      <c r="EB111" s="146"/>
      <c r="EC111" s="146"/>
      <c r="ED111" s="146"/>
      <c r="EE111" s="146"/>
      <c r="EF111" s="146"/>
      <c r="EG111" s="146"/>
      <c r="EH111" s="146"/>
      <c r="EI111" s="146"/>
      <c r="EJ111" s="146"/>
      <c r="EK111" s="146"/>
      <c r="EL111" s="146"/>
      <c r="EM111" s="146"/>
      <c r="EN111" s="146"/>
      <c r="EO111" s="146"/>
      <c r="EP111" s="146"/>
      <c r="EQ111" s="146"/>
      <c r="ER111" s="146"/>
      <c r="ES111" s="146"/>
      <c r="ET111" s="146"/>
      <c r="EU111" s="146"/>
      <c r="EV111" s="146"/>
      <c r="EW111" s="146"/>
      <c r="EX111" s="146"/>
      <c r="EY111" s="146"/>
      <c r="EZ111" s="146"/>
      <c r="FA111" s="146"/>
      <c r="FB111" s="146"/>
      <c r="FC111" s="146"/>
      <c r="FD111" s="146"/>
      <c r="FE111" s="146"/>
      <c r="FF111" s="146"/>
      <c r="FG111" s="146"/>
      <c r="FH111" s="146"/>
      <c r="FI111" s="146"/>
      <c r="FJ111" s="146"/>
      <c r="FK111" s="146"/>
      <c r="FL111" s="146"/>
      <c r="FM111" s="146"/>
      <c r="FN111" s="146"/>
      <c r="FO111" s="146"/>
      <c r="FP111" s="146"/>
      <c r="FQ111" s="146"/>
      <c r="FR111" s="146"/>
      <c r="FS111" s="146"/>
      <c r="FT111" s="146"/>
      <c r="FU111" s="146"/>
      <c r="FV111" s="146"/>
      <c r="FW111" s="146"/>
      <c r="FX111" s="146"/>
      <c r="FY111" s="146"/>
      <c r="FZ111" s="146"/>
      <c r="GA111" s="146"/>
      <c r="GB111" s="146"/>
      <c r="GC111" s="146"/>
      <c r="GD111" s="146"/>
      <c r="GE111" s="146"/>
      <c r="GF111" s="146"/>
      <c r="GG111" s="146"/>
      <c r="GH111" s="146"/>
      <c r="GI111" s="146"/>
      <c r="GJ111" s="146"/>
      <c r="GK111" s="146"/>
      <c r="GL111" s="146"/>
      <c r="GM111" s="146"/>
      <c r="GN111" s="146"/>
      <c r="GO111" s="146"/>
      <c r="GP111" s="146"/>
      <c r="GQ111" s="146"/>
      <c r="GR111" s="146"/>
      <c r="GS111" s="146"/>
      <c r="GT111" s="146"/>
      <c r="GU111" s="146"/>
      <c r="GV111" s="146"/>
      <c r="GW111" s="146"/>
      <c r="GX111" s="146"/>
      <c r="GY111" s="146"/>
      <c r="GZ111" s="146"/>
      <c r="HA111" s="146"/>
      <c r="HB111" s="146"/>
      <c r="HC111" s="146"/>
      <c r="HD111" s="146"/>
      <c r="HE111" s="146"/>
      <c r="HF111" s="146"/>
      <c r="HG111" s="146"/>
      <c r="HH111" s="146"/>
      <c r="HI111" s="146"/>
      <c r="HJ111" s="146"/>
      <c r="HK111" s="146"/>
      <c r="HL111" s="146"/>
      <c r="HM111" s="146"/>
      <c r="HN111" s="146"/>
      <c r="HO111" s="146"/>
      <c r="HP111" s="146"/>
      <c r="HQ111" s="146"/>
      <c r="HR111" s="146"/>
      <c r="HS111" s="146"/>
      <c r="HT111" s="146"/>
      <c r="HU111" s="146"/>
      <c r="HV111" s="146"/>
      <c r="HW111" s="146"/>
      <c r="HX111" s="146"/>
      <c r="HY111" s="146"/>
      <c r="HZ111" s="146"/>
      <c r="IA111" s="146"/>
      <c r="IB111" s="146"/>
      <c r="IC111" s="146"/>
      <c r="ID111" s="146"/>
      <c r="IE111" s="146"/>
      <c r="IF111" s="146"/>
      <c r="IG111" s="146"/>
      <c r="IH111" s="146"/>
      <c r="II111" s="146"/>
      <c r="IJ111" s="146"/>
      <c r="IK111" s="146"/>
      <c r="IL111" s="146"/>
      <c r="IM111" s="146"/>
      <c r="IN111" s="146"/>
      <c r="IO111" s="146"/>
      <c r="IP111" s="146"/>
      <c r="IQ111" s="146"/>
      <c r="IR111" s="146"/>
      <c r="IS111" s="146"/>
      <c r="IT111" s="146"/>
      <c r="IU111" s="146"/>
      <c r="IV111" s="146"/>
      <c r="IW111" s="146"/>
      <c r="IX111" s="146"/>
      <c r="IY111" s="146"/>
      <c r="IZ111" s="146"/>
      <c r="JA111" s="146"/>
      <c r="JB111" s="146"/>
      <c r="JC111" s="146"/>
      <c r="JD111" s="146"/>
      <c r="JE111" s="146"/>
      <c r="JF111" s="146"/>
      <c r="JG111" s="146"/>
      <c r="JH111" s="146"/>
      <c r="JI111" s="146"/>
      <c r="JJ111" s="146"/>
      <c r="JK111" s="146"/>
      <c r="JL111" s="146"/>
      <c r="JM111" s="146"/>
      <c r="JN111" s="146"/>
      <c r="JO111" s="146"/>
      <c r="JP111" s="146"/>
      <c r="JQ111" s="146"/>
      <c r="JR111" s="146"/>
      <c r="JS111" s="146"/>
      <c r="JT111" s="146"/>
      <c r="JU111" s="146"/>
      <c r="JV111" s="146"/>
      <c r="JW111" s="146"/>
      <c r="JX111" s="146"/>
      <c r="JY111" s="146"/>
      <c r="JZ111" s="146"/>
      <c r="KA111" s="146"/>
      <c r="KB111" s="146"/>
      <c r="KC111" s="146"/>
      <c r="KD111" s="146"/>
      <c r="KE111" s="146"/>
      <c r="KF111" s="146"/>
      <c r="KG111" s="146"/>
      <c r="KH111" s="146"/>
      <c r="KI111" s="146"/>
      <c r="KJ111" s="146"/>
      <c r="KK111" s="146"/>
      <c r="KL111" s="146"/>
      <c r="KM111" s="146"/>
      <c r="KN111" s="146"/>
      <c r="KO111" s="146"/>
      <c r="KP111" s="146"/>
      <c r="KQ111" s="146"/>
      <c r="KR111" s="146"/>
      <c r="KS111" s="146"/>
      <c r="KT111" s="146"/>
      <c r="KU111" s="146"/>
      <c r="KV111" s="146"/>
      <c r="KW111" s="146"/>
      <c r="KX111" s="146"/>
      <c r="KY111" s="146"/>
      <c r="KZ111" s="146"/>
      <c r="LA111" s="146"/>
      <c r="LB111" s="146"/>
      <c r="LC111" s="146"/>
      <c r="LD111" s="146"/>
      <c r="LE111" s="146"/>
      <c r="LF111" s="146"/>
      <c r="LG111" s="146"/>
      <c r="LH111" s="146"/>
      <c r="LI111" s="146"/>
      <c r="LJ111" s="146"/>
      <c r="LK111" s="146"/>
      <c r="LL111" s="146"/>
      <c r="LM111" s="146"/>
      <c r="LN111" s="146"/>
      <c r="LO111" s="146"/>
      <c r="LP111" s="146"/>
      <c r="LQ111" s="146"/>
      <c r="LR111" s="146"/>
      <c r="LS111" s="146"/>
      <c r="LT111" s="146"/>
      <c r="LU111" s="146"/>
      <c r="LV111" s="146"/>
      <c r="LW111" s="146"/>
      <c r="LX111" s="146"/>
      <c r="LY111" s="146"/>
      <c r="LZ111" s="146"/>
      <c r="MA111" s="146"/>
      <c r="MB111" s="146"/>
      <c r="MC111" s="146"/>
      <c r="MD111" s="146"/>
      <c r="ME111" s="146"/>
      <c r="MF111" s="146"/>
      <c r="MG111" s="146"/>
      <c r="MH111" s="146"/>
      <c r="MI111" s="146"/>
      <c r="MJ111" s="146"/>
      <c r="MK111" s="146"/>
      <c r="ML111" s="146"/>
      <c r="MM111" s="146"/>
      <c r="MN111" s="146"/>
      <c r="MO111" s="146"/>
      <c r="MP111" s="146"/>
      <c r="MQ111" s="146"/>
      <c r="MR111" s="146"/>
      <c r="MS111" s="146"/>
      <c r="MT111" s="146"/>
      <c r="MU111" s="146"/>
      <c r="MV111" s="146"/>
      <c r="MW111" s="146"/>
      <c r="MX111" s="146"/>
      <c r="MY111" s="146"/>
      <c r="MZ111" s="146"/>
      <c r="NA111" s="146"/>
      <c r="NB111" s="146"/>
      <c r="NC111" s="146"/>
      <c r="ND111" s="146"/>
      <c r="NE111" s="146"/>
      <c r="NF111" s="146"/>
      <c r="NG111" s="146"/>
      <c r="NH111" s="146"/>
      <c r="NI111" s="146"/>
      <c r="NJ111" s="146"/>
      <c r="NK111" s="146"/>
      <c r="NL111" s="146"/>
      <c r="NM111" s="146"/>
      <c r="NN111" s="146"/>
      <c r="NO111" s="146"/>
      <c r="NP111" s="146"/>
      <c r="NQ111" s="146"/>
      <c r="NR111" s="146"/>
      <c r="NS111" s="146"/>
      <c r="NT111" s="146"/>
      <c r="NU111" s="146"/>
      <c r="NV111" s="146"/>
      <c r="NW111" s="146"/>
      <c r="NX111" s="146"/>
      <c r="NY111" s="146"/>
      <c r="NZ111" s="146"/>
      <c r="OA111" s="146"/>
      <c r="OB111" s="146"/>
      <c r="OC111" s="146"/>
      <c r="OD111" s="146"/>
      <c r="OE111" s="146"/>
      <c r="OF111" s="146"/>
      <c r="OG111" s="146"/>
      <c r="OH111" s="146"/>
      <c r="OI111" s="146"/>
      <c r="OJ111" s="146"/>
      <c r="OK111" s="146"/>
      <c r="OL111" s="146"/>
      <c r="OM111" s="146"/>
      <c r="ON111" s="146"/>
      <c r="OO111" s="146"/>
      <c r="OP111" s="146"/>
      <c r="OQ111" s="146"/>
      <c r="OR111" s="146"/>
      <c r="OS111" s="146"/>
      <c r="OT111" s="146"/>
      <c r="OU111" s="146"/>
      <c r="OV111" s="146"/>
      <c r="OW111" s="146"/>
      <c r="OX111" s="146"/>
      <c r="OY111" s="146"/>
      <c r="OZ111" s="146"/>
      <c r="PA111" s="146"/>
      <c r="PB111" s="146"/>
      <c r="PC111" s="146"/>
      <c r="PD111" s="146"/>
      <c r="PE111" s="146"/>
      <c r="PF111" s="146"/>
      <c r="PG111" s="146"/>
      <c r="PH111" s="146"/>
      <c r="PI111" s="146"/>
      <c r="PJ111" s="146"/>
      <c r="PK111" s="146"/>
      <c r="PL111" s="146"/>
      <c r="PM111" s="146"/>
      <c r="PN111" s="146"/>
      <c r="PO111" s="146"/>
      <c r="PP111" s="146"/>
      <c r="PQ111" s="146"/>
      <c r="PR111" s="146"/>
      <c r="PS111" s="146"/>
      <c r="PT111" s="146"/>
      <c r="PU111" s="146"/>
      <c r="PV111" s="146"/>
      <c r="PW111" s="146"/>
      <c r="PX111" s="146"/>
      <c r="PY111" s="146"/>
      <c r="PZ111" s="146"/>
      <c r="QA111" s="146"/>
      <c r="QB111" s="146"/>
      <c r="QC111" s="146"/>
      <c r="QD111" s="146"/>
      <c r="QE111" s="146"/>
      <c r="QF111" s="146"/>
      <c r="QG111" s="146"/>
      <c r="QH111" s="146"/>
      <c r="QI111" s="146"/>
      <c r="QJ111" s="146"/>
      <c r="QK111" s="146"/>
      <c r="QL111" s="146"/>
      <c r="QM111" s="146"/>
      <c r="QN111" s="146"/>
      <c r="QO111" s="146"/>
      <c r="QP111" s="146"/>
      <c r="QQ111" s="146"/>
      <c r="QR111" s="146"/>
      <c r="QS111" s="146"/>
      <c r="QT111" s="146"/>
      <c r="QU111" s="146"/>
      <c r="QV111" s="146"/>
      <c r="QW111" s="146"/>
    </row>
    <row r="112" spans="1:465" s="138" customFormat="1" ht="12.75" customHeight="1" x14ac:dyDescent="0.25">
      <c r="A112" s="141"/>
      <c r="B112" s="141"/>
      <c r="C112" s="141"/>
      <c r="D112" s="141"/>
      <c r="E112" s="141"/>
      <c r="F112" s="141"/>
      <c r="G112" s="141"/>
      <c r="H112" s="141"/>
      <c r="I112" s="141"/>
      <c r="J112" s="141"/>
      <c r="K112" s="141"/>
      <c r="L112" s="141"/>
      <c r="M112" s="141"/>
      <c r="N112" s="141"/>
      <c r="O112" s="155"/>
      <c r="P112" s="155"/>
      <c r="Q112" s="155"/>
      <c r="R112" s="155"/>
      <c r="S112" s="155"/>
      <c r="T112" s="155"/>
      <c r="U112" s="155"/>
      <c r="V112" s="155"/>
      <c r="W112" s="155"/>
      <c r="X112" s="155"/>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c r="DY112" s="141"/>
      <c r="DZ112" s="141"/>
      <c r="EA112" s="141"/>
      <c r="EB112" s="141"/>
      <c r="EC112" s="141"/>
      <c r="ED112" s="141"/>
      <c r="EE112" s="141"/>
      <c r="EF112" s="141"/>
      <c r="EG112" s="141"/>
      <c r="EH112" s="141"/>
      <c r="EI112" s="141"/>
      <c r="EJ112" s="141"/>
      <c r="EK112" s="141"/>
      <c r="EL112" s="141"/>
      <c r="EM112" s="141"/>
      <c r="EN112" s="141"/>
      <c r="EO112" s="141"/>
      <c r="EP112" s="141"/>
      <c r="EQ112" s="141"/>
      <c r="ER112" s="141"/>
      <c r="ES112" s="141"/>
      <c r="ET112" s="141"/>
      <c r="EU112" s="141"/>
      <c r="EV112" s="141"/>
      <c r="EW112" s="141"/>
      <c r="EX112" s="141"/>
      <c r="EY112" s="141"/>
      <c r="EZ112" s="141"/>
      <c r="FA112" s="141"/>
      <c r="FB112" s="141"/>
      <c r="FC112" s="141"/>
      <c r="FD112" s="141"/>
      <c r="FE112" s="141"/>
      <c r="FF112" s="141"/>
      <c r="FG112" s="141"/>
      <c r="FH112" s="141"/>
      <c r="FI112" s="141"/>
      <c r="FJ112" s="141"/>
      <c r="FK112" s="141"/>
      <c r="FL112" s="141"/>
      <c r="FM112" s="141"/>
      <c r="FN112" s="141"/>
      <c r="FO112" s="141"/>
      <c r="FP112" s="141"/>
      <c r="FQ112" s="141"/>
      <c r="FR112" s="141"/>
      <c r="FS112" s="141"/>
      <c r="FT112" s="141"/>
      <c r="FU112" s="141"/>
      <c r="FV112" s="141"/>
      <c r="FW112" s="141"/>
      <c r="FX112" s="141"/>
      <c r="FY112" s="141"/>
      <c r="FZ112" s="141"/>
      <c r="GA112" s="141"/>
      <c r="GB112" s="141"/>
      <c r="GC112" s="141"/>
      <c r="GD112" s="141"/>
      <c r="GE112" s="141"/>
      <c r="GF112" s="141"/>
      <c r="GG112" s="141"/>
      <c r="GH112" s="141"/>
      <c r="GI112" s="141"/>
      <c r="GJ112" s="141"/>
      <c r="GK112" s="141"/>
      <c r="GL112" s="141"/>
      <c r="GM112" s="141"/>
      <c r="GN112" s="141"/>
      <c r="GO112" s="141"/>
      <c r="GP112" s="141"/>
      <c r="GQ112" s="141"/>
      <c r="GR112" s="141"/>
      <c r="GS112" s="141"/>
      <c r="GT112" s="141"/>
      <c r="GU112" s="141"/>
      <c r="GV112" s="141"/>
      <c r="GW112" s="141"/>
      <c r="GX112" s="141"/>
      <c r="GY112" s="141"/>
      <c r="GZ112" s="141"/>
      <c r="HA112" s="141"/>
      <c r="HB112" s="141"/>
      <c r="HC112" s="141"/>
      <c r="HD112" s="141"/>
      <c r="HE112" s="141"/>
      <c r="HF112" s="141"/>
      <c r="HG112" s="141"/>
      <c r="HH112" s="141"/>
      <c r="HI112" s="141"/>
      <c r="HJ112" s="141"/>
      <c r="HK112" s="141"/>
      <c r="HL112" s="141"/>
      <c r="HM112" s="141"/>
      <c r="HN112" s="141"/>
      <c r="HO112" s="141"/>
      <c r="HP112" s="141"/>
      <c r="HQ112" s="141"/>
      <c r="HR112" s="141"/>
      <c r="HS112" s="141"/>
      <c r="HT112" s="141"/>
      <c r="HU112" s="141"/>
      <c r="HV112" s="141"/>
      <c r="HW112" s="141"/>
      <c r="HX112" s="141"/>
      <c r="HY112" s="141"/>
      <c r="HZ112" s="141"/>
      <c r="IA112" s="141"/>
      <c r="IB112" s="141"/>
      <c r="IC112" s="141"/>
      <c r="ID112" s="141"/>
      <c r="IE112" s="141"/>
      <c r="IF112" s="141"/>
      <c r="IG112" s="141"/>
      <c r="IH112" s="141"/>
      <c r="II112" s="141"/>
      <c r="IJ112" s="141"/>
      <c r="IK112" s="141"/>
      <c r="IL112" s="141"/>
      <c r="IM112" s="141"/>
      <c r="IN112" s="141"/>
      <c r="IO112" s="141"/>
      <c r="IP112" s="141"/>
      <c r="IQ112" s="141"/>
      <c r="IR112" s="141"/>
      <c r="IS112" s="141"/>
      <c r="IT112" s="141"/>
      <c r="IU112" s="141"/>
      <c r="IV112" s="141"/>
      <c r="IW112" s="141"/>
      <c r="IX112" s="141"/>
      <c r="IY112" s="141"/>
      <c r="IZ112" s="141"/>
      <c r="JA112" s="141"/>
      <c r="JB112" s="141"/>
      <c r="JC112" s="141"/>
      <c r="JD112" s="141"/>
      <c r="JE112" s="141"/>
      <c r="JF112" s="141"/>
      <c r="JG112" s="141"/>
      <c r="JH112" s="141"/>
      <c r="JI112" s="141"/>
      <c r="JJ112" s="141"/>
      <c r="JK112" s="141"/>
      <c r="JL112" s="141"/>
      <c r="JM112" s="141"/>
      <c r="JN112" s="141"/>
      <c r="JO112" s="141"/>
      <c r="JP112" s="141"/>
      <c r="JQ112" s="141"/>
      <c r="JR112" s="141"/>
      <c r="JS112" s="141"/>
      <c r="JT112" s="141"/>
      <c r="JU112" s="141"/>
      <c r="JV112" s="141"/>
      <c r="JW112" s="141"/>
      <c r="JX112" s="141"/>
      <c r="JY112" s="141"/>
      <c r="JZ112" s="141"/>
      <c r="KA112" s="141"/>
      <c r="KB112" s="141"/>
      <c r="KC112" s="141"/>
      <c r="KD112" s="141"/>
      <c r="KE112" s="141"/>
      <c r="KF112" s="141"/>
      <c r="KG112" s="141"/>
      <c r="KH112" s="141"/>
      <c r="KI112" s="141"/>
      <c r="KJ112" s="141"/>
      <c r="KK112" s="141"/>
      <c r="KL112" s="141"/>
      <c r="KM112" s="141"/>
      <c r="KN112" s="141"/>
      <c r="KO112" s="141"/>
      <c r="KP112" s="141"/>
      <c r="KQ112" s="141"/>
      <c r="KR112" s="141"/>
      <c r="KS112" s="141"/>
      <c r="KT112" s="141"/>
      <c r="KU112" s="141"/>
      <c r="KV112" s="141"/>
      <c r="KW112" s="141"/>
      <c r="KX112" s="141"/>
      <c r="KY112" s="141"/>
      <c r="KZ112" s="141"/>
      <c r="LA112" s="141"/>
      <c r="LB112" s="141"/>
      <c r="LC112" s="141"/>
      <c r="LD112" s="141"/>
      <c r="LE112" s="141"/>
      <c r="LF112" s="141"/>
      <c r="LG112" s="141"/>
      <c r="LH112" s="141"/>
      <c r="LI112" s="141"/>
      <c r="LJ112" s="141"/>
      <c r="LK112" s="141"/>
      <c r="LL112" s="141"/>
      <c r="LM112" s="141"/>
      <c r="LN112" s="141"/>
      <c r="LO112" s="141"/>
      <c r="LP112" s="141"/>
      <c r="LQ112" s="141"/>
      <c r="LR112" s="141"/>
      <c r="LS112" s="141"/>
      <c r="LT112" s="141"/>
      <c r="LU112" s="141"/>
      <c r="LV112" s="141"/>
      <c r="LW112" s="141"/>
      <c r="LX112" s="141"/>
      <c r="LY112" s="141"/>
      <c r="LZ112" s="141"/>
      <c r="MA112" s="141"/>
      <c r="MB112" s="141"/>
      <c r="MC112" s="141"/>
      <c r="MD112" s="141"/>
      <c r="ME112" s="141"/>
      <c r="MF112" s="141"/>
      <c r="MG112" s="141"/>
      <c r="MH112" s="141"/>
      <c r="MI112" s="141"/>
      <c r="MJ112" s="141"/>
      <c r="MK112" s="141"/>
      <c r="ML112" s="141"/>
      <c r="MM112" s="141"/>
      <c r="MN112" s="141"/>
      <c r="MO112" s="141"/>
      <c r="MP112" s="141"/>
      <c r="MQ112" s="141"/>
      <c r="MR112" s="141"/>
      <c r="MS112" s="141"/>
      <c r="MT112" s="141"/>
      <c r="MU112" s="141"/>
      <c r="MV112" s="141"/>
      <c r="MW112" s="141"/>
      <c r="MX112" s="141"/>
      <c r="MY112" s="141"/>
      <c r="MZ112" s="141"/>
      <c r="NA112" s="141"/>
      <c r="NB112" s="141"/>
      <c r="NC112" s="141"/>
      <c r="ND112" s="141"/>
      <c r="NE112" s="141"/>
      <c r="NF112" s="141"/>
      <c r="NG112" s="141"/>
      <c r="NH112" s="141"/>
      <c r="NI112" s="141"/>
      <c r="NJ112" s="141"/>
      <c r="NK112" s="141"/>
      <c r="NL112" s="141"/>
      <c r="NM112" s="141"/>
      <c r="NN112" s="141"/>
      <c r="NO112" s="141"/>
      <c r="NP112" s="141"/>
      <c r="NQ112" s="141"/>
      <c r="NR112" s="141"/>
      <c r="NS112" s="141"/>
      <c r="NT112" s="141"/>
      <c r="NU112" s="141"/>
      <c r="NV112" s="141"/>
      <c r="NW112" s="141"/>
      <c r="NX112" s="141"/>
      <c r="NY112" s="141"/>
      <c r="NZ112" s="141"/>
      <c r="OA112" s="141"/>
      <c r="OB112" s="141"/>
      <c r="OC112" s="141"/>
      <c r="OD112" s="141"/>
      <c r="OE112" s="141"/>
      <c r="OF112" s="141"/>
      <c r="OG112" s="141"/>
      <c r="OH112" s="141"/>
      <c r="OI112" s="141"/>
      <c r="OJ112" s="141"/>
      <c r="OK112" s="141"/>
      <c r="OL112" s="141"/>
      <c r="OM112" s="141"/>
      <c r="ON112" s="141"/>
      <c r="OO112" s="141"/>
      <c r="OP112" s="141"/>
      <c r="OQ112" s="141"/>
      <c r="OR112" s="141"/>
      <c r="OS112" s="141"/>
      <c r="OT112" s="141"/>
      <c r="OU112" s="141"/>
      <c r="OV112" s="141"/>
      <c r="OW112" s="141"/>
      <c r="OX112" s="141"/>
      <c r="OY112" s="141"/>
      <c r="OZ112" s="141"/>
      <c r="PA112" s="141"/>
      <c r="PB112" s="141"/>
      <c r="PC112" s="141"/>
      <c r="PD112" s="141"/>
      <c r="PE112" s="141"/>
      <c r="PF112" s="141"/>
      <c r="PG112" s="141"/>
      <c r="PH112" s="141"/>
      <c r="PI112" s="141"/>
      <c r="PJ112" s="141"/>
      <c r="PK112" s="141"/>
      <c r="PL112" s="141"/>
      <c r="PM112" s="141"/>
      <c r="PN112" s="141"/>
      <c r="PO112" s="141"/>
      <c r="PP112" s="141"/>
      <c r="PQ112" s="141"/>
      <c r="PR112" s="141"/>
      <c r="PS112" s="141"/>
      <c r="PT112" s="141"/>
      <c r="PU112" s="141"/>
      <c r="PV112" s="141"/>
      <c r="PW112" s="141"/>
      <c r="PX112" s="141"/>
      <c r="PY112" s="141"/>
      <c r="PZ112" s="141"/>
      <c r="QA112" s="141"/>
      <c r="QB112" s="141"/>
      <c r="QC112" s="141"/>
      <c r="QD112" s="141"/>
      <c r="QE112" s="141"/>
      <c r="QF112" s="141"/>
      <c r="QG112" s="141"/>
      <c r="QH112" s="141"/>
      <c r="QI112" s="141"/>
      <c r="QJ112" s="141"/>
      <c r="QK112" s="141"/>
      <c r="QL112" s="141"/>
      <c r="QM112" s="141"/>
      <c r="QN112" s="141"/>
      <c r="QO112" s="141"/>
      <c r="QP112" s="141"/>
      <c r="QQ112" s="141"/>
      <c r="QR112" s="141"/>
      <c r="QS112" s="141"/>
      <c r="QT112" s="141"/>
      <c r="QU112" s="141"/>
      <c r="QV112" s="141"/>
      <c r="QW112" s="141"/>
    </row>
    <row r="113" spans="1:465" s="134" customFormat="1" x14ac:dyDescent="0.25">
      <c r="A113" s="146"/>
      <c r="B113" s="146"/>
      <c r="C113" s="146"/>
      <c r="D113" s="146"/>
      <c r="E113" s="146"/>
      <c r="F113" s="146"/>
      <c r="G113" s="146"/>
      <c r="H113" s="146"/>
      <c r="I113" s="146"/>
      <c r="J113" s="146"/>
      <c r="K113" s="146"/>
      <c r="L113" s="146"/>
      <c r="M113" s="146"/>
      <c r="N113" s="146"/>
      <c r="O113" s="157"/>
      <c r="P113" s="157"/>
      <c r="Q113" s="157"/>
      <c r="R113" s="157"/>
      <c r="S113" s="157"/>
      <c r="T113" s="157"/>
      <c r="U113" s="157"/>
      <c r="V113" s="157"/>
      <c r="W113" s="157"/>
      <c r="X113" s="157"/>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46"/>
      <c r="BY113" s="146"/>
      <c r="BZ113" s="146"/>
      <c r="CA113" s="146"/>
      <c r="CB113" s="146"/>
      <c r="CC113" s="146"/>
      <c r="CD113" s="146"/>
      <c r="CE113" s="146"/>
      <c r="CF113" s="146"/>
      <c r="CG113" s="146"/>
      <c r="CH113" s="146"/>
      <c r="CI113" s="146"/>
      <c r="CJ113" s="146"/>
      <c r="CK113" s="146"/>
      <c r="CL113" s="146"/>
      <c r="CM113" s="146"/>
      <c r="CN113" s="146"/>
      <c r="CO113" s="146"/>
      <c r="CP113" s="146"/>
      <c r="CQ113" s="146"/>
      <c r="CR113" s="146"/>
      <c r="CS113" s="146"/>
      <c r="CT113" s="146"/>
      <c r="CU113" s="146"/>
      <c r="CV113" s="146"/>
      <c r="CW113" s="146"/>
      <c r="CX113" s="146"/>
      <c r="CY113" s="146"/>
      <c r="CZ113" s="146"/>
      <c r="DA113" s="146"/>
      <c r="DB113" s="146"/>
      <c r="DC113" s="146"/>
      <c r="DD113" s="146"/>
      <c r="DE113" s="146"/>
      <c r="DF113" s="146"/>
      <c r="DG113" s="146"/>
      <c r="DH113" s="146"/>
      <c r="DI113" s="146"/>
      <c r="DJ113" s="146"/>
      <c r="DK113" s="146"/>
      <c r="DL113" s="146"/>
      <c r="DM113" s="146"/>
      <c r="DN113" s="146"/>
      <c r="DO113" s="146"/>
      <c r="DP113" s="146"/>
      <c r="DQ113" s="146"/>
      <c r="DR113" s="146"/>
      <c r="DS113" s="146"/>
      <c r="DT113" s="146"/>
      <c r="DU113" s="146"/>
      <c r="DV113" s="146"/>
      <c r="DW113" s="146"/>
      <c r="DX113" s="146"/>
      <c r="DY113" s="146"/>
      <c r="DZ113" s="146"/>
      <c r="EA113" s="146"/>
      <c r="EB113" s="146"/>
      <c r="EC113" s="146"/>
      <c r="ED113" s="146"/>
      <c r="EE113" s="146"/>
      <c r="EF113" s="146"/>
      <c r="EG113" s="146"/>
      <c r="EH113" s="146"/>
      <c r="EI113" s="146"/>
      <c r="EJ113" s="146"/>
      <c r="EK113" s="146"/>
      <c r="EL113" s="146"/>
      <c r="EM113" s="146"/>
      <c r="EN113" s="146"/>
      <c r="EO113" s="146"/>
      <c r="EP113" s="146"/>
      <c r="EQ113" s="146"/>
      <c r="ER113" s="146"/>
      <c r="ES113" s="146"/>
      <c r="ET113" s="146"/>
      <c r="EU113" s="146"/>
      <c r="EV113" s="146"/>
      <c r="EW113" s="146"/>
      <c r="EX113" s="146"/>
      <c r="EY113" s="146"/>
      <c r="EZ113" s="146"/>
      <c r="FA113" s="146"/>
      <c r="FB113" s="146"/>
      <c r="FC113" s="146"/>
      <c r="FD113" s="146"/>
      <c r="FE113" s="146"/>
      <c r="FF113" s="146"/>
      <c r="FG113" s="146"/>
      <c r="FH113" s="146"/>
      <c r="FI113" s="146"/>
      <c r="FJ113" s="146"/>
      <c r="FK113" s="146"/>
      <c r="FL113" s="146"/>
      <c r="FM113" s="146"/>
      <c r="FN113" s="146"/>
      <c r="FO113" s="146"/>
      <c r="FP113" s="146"/>
      <c r="FQ113" s="146"/>
      <c r="FR113" s="146"/>
      <c r="FS113" s="146"/>
      <c r="FT113" s="146"/>
      <c r="FU113" s="146"/>
      <c r="FV113" s="146"/>
      <c r="FW113" s="146"/>
      <c r="FX113" s="146"/>
      <c r="FY113" s="146"/>
      <c r="FZ113" s="146"/>
      <c r="GA113" s="146"/>
      <c r="GB113" s="146"/>
      <c r="GC113" s="146"/>
      <c r="GD113" s="146"/>
      <c r="GE113" s="146"/>
      <c r="GF113" s="146"/>
      <c r="GG113" s="146"/>
      <c r="GH113" s="146"/>
      <c r="GI113" s="146"/>
      <c r="GJ113" s="146"/>
      <c r="GK113" s="146"/>
      <c r="GL113" s="146"/>
      <c r="GM113" s="146"/>
      <c r="GN113" s="146"/>
      <c r="GO113" s="146"/>
      <c r="GP113" s="146"/>
      <c r="GQ113" s="146"/>
      <c r="GR113" s="146"/>
      <c r="GS113" s="146"/>
      <c r="GT113" s="146"/>
      <c r="GU113" s="146"/>
      <c r="GV113" s="146"/>
      <c r="GW113" s="146"/>
      <c r="GX113" s="146"/>
      <c r="GY113" s="146"/>
      <c r="GZ113" s="146"/>
      <c r="HA113" s="146"/>
      <c r="HB113" s="146"/>
      <c r="HC113" s="146"/>
      <c r="HD113" s="146"/>
      <c r="HE113" s="146"/>
      <c r="HF113" s="146"/>
      <c r="HG113" s="146"/>
      <c r="HH113" s="146"/>
      <c r="HI113" s="146"/>
      <c r="HJ113" s="146"/>
      <c r="HK113" s="146"/>
      <c r="HL113" s="146"/>
      <c r="HM113" s="146"/>
      <c r="HN113" s="146"/>
      <c r="HO113" s="146"/>
      <c r="HP113" s="146"/>
      <c r="HQ113" s="146"/>
      <c r="HR113" s="146"/>
      <c r="HS113" s="146"/>
      <c r="HT113" s="146"/>
      <c r="HU113" s="146"/>
      <c r="HV113" s="146"/>
      <c r="HW113" s="146"/>
      <c r="HX113" s="146"/>
      <c r="HY113" s="146"/>
      <c r="HZ113" s="146"/>
      <c r="IA113" s="146"/>
      <c r="IB113" s="146"/>
      <c r="IC113" s="146"/>
      <c r="ID113" s="146"/>
      <c r="IE113" s="146"/>
      <c r="IF113" s="146"/>
      <c r="IG113" s="146"/>
      <c r="IH113" s="146"/>
      <c r="II113" s="146"/>
      <c r="IJ113" s="146"/>
      <c r="IK113" s="146"/>
      <c r="IL113" s="146"/>
      <c r="IM113" s="146"/>
      <c r="IN113" s="146"/>
      <c r="IO113" s="146"/>
      <c r="IP113" s="146"/>
      <c r="IQ113" s="146"/>
      <c r="IR113" s="146"/>
      <c r="IS113" s="146"/>
      <c r="IT113" s="146"/>
      <c r="IU113" s="146"/>
      <c r="IV113" s="146"/>
      <c r="IW113" s="146"/>
      <c r="IX113" s="146"/>
      <c r="IY113" s="146"/>
      <c r="IZ113" s="146"/>
      <c r="JA113" s="146"/>
      <c r="JB113" s="146"/>
      <c r="JC113" s="146"/>
      <c r="JD113" s="146"/>
      <c r="JE113" s="146"/>
      <c r="JF113" s="146"/>
      <c r="JG113" s="146"/>
      <c r="JH113" s="146"/>
      <c r="JI113" s="146"/>
      <c r="JJ113" s="146"/>
      <c r="JK113" s="146"/>
      <c r="JL113" s="146"/>
      <c r="JM113" s="146"/>
      <c r="JN113" s="146"/>
      <c r="JO113" s="146"/>
      <c r="JP113" s="146"/>
      <c r="JQ113" s="146"/>
      <c r="JR113" s="146"/>
      <c r="JS113" s="146"/>
      <c r="JT113" s="146"/>
      <c r="JU113" s="146"/>
      <c r="JV113" s="146"/>
      <c r="JW113" s="146"/>
      <c r="JX113" s="146"/>
      <c r="JY113" s="146"/>
      <c r="JZ113" s="146"/>
      <c r="KA113" s="146"/>
      <c r="KB113" s="146"/>
      <c r="KC113" s="146"/>
      <c r="KD113" s="146"/>
      <c r="KE113" s="146"/>
      <c r="KF113" s="146"/>
      <c r="KG113" s="146"/>
      <c r="KH113" s="146"/>
      <c r="KI113" s="146"/>
      <c r="KJ113" s="146"/>
      <c r="KK113" s="146"/>
      <c r="KL113" s="146"/>
      <c r="KM113" s="146"/>
      <c r="KN113" s="146"/>
      <c r="KO113" s="146"/>
      <c r="KP113" s="146"/>
      <c r="KQ113" s="146"/>
      <c r="KR113" s="146"/>
      <c r="KS113" s="146"/>
      <c r="KT113" s="146"/>
      <c r="KU113" s="146"/>
      <c r="KV113" s="146"/>
      <c r="KW113" s="146"/>
      <c r="KX113" s="146"/>
      <c r="KY113" s="146"/>
      <c r="KZ113" s="146"/>
      <c r="LA113" s="146"/>
      <c r="LB113" s="146"/>
      <c r="LC113" s="146"/>
      <c r="LD113" s="146"/>
      <c r="LE113" s="146"/>
      <c r="LF113" s="146"/>
      <c r="LG113" s="146"/>
      <c r="LH113" s="146"/>
      <c r="LI113" s="146"/>
      <c r="LJ113" s="146"/>
      <c r="LK113" s="146"/>
      <c r="LL113" s="146"/>
      <c r="LM113" s="146"/>
      <c r="LN113" s="146"/>
      <c r="LO113" s="146"/>
      <c r="LP113" s="146"/>
      <c r="LQ113" s="146"/>
      <c r="LR113" s="146"/>
      <c r="LS113" s="146"/>
      <c r="LT113" s="146"/>
      <c r="LU113" s="146"/>
      <c r="LV113" s="146"/>
      <c r="LW113" s="146"/>
      <c r="LX113" s="146"/>
      <c r="LY113" s="146"/>
      <c r="LZ113" s="146"/>
      <c r="MA113" s="146"/>
      <c r="MB113" s="146"/>
      <c r="MC113" s="146"/>
      <c r="MD113" s="146"/>
      <c r="ME113" s="146"/>
      <c r="MF113" s="146"/>
      <c r="MG113" s="146"/>
      <c r="MH113" s="146"/>
      <c r="MI113" s="146"/>
      <c r="MJ113" s="146"/>
      <c r="MK113" s="146"/>
      <c r="ML113" s="146"/>
      <c r="MM113" s="146"/>
      <c r="MN113" s="146"/>
      <c r="MO113" s="146"/>
      <c r="MP113" s="146"/>
      <c r="MQ113" s="146"/>
      <c r="MR113" s="146"/>
      <c r="MS113" s="146"/>
      <c r="MT113" s="146"/>
      <c r="MU113" s="146"/>
      <c r="MV113" s="146"/>
      <c r="MW113" s="146"/>
      <c r="MX113" s="146"/>
      <c r="MY113" s="146"/>
      <c r="MZ113" s="146"/>
      <c r="NA113" s="146"/>
      <c r="NB113" s="146"/>
      <c r="NC113" s="146"/>
      <c r="ND113" s="146"/>
      <c r="NE113" s="146"/>
      <c r="NF113" s="146"/>
      <c r="NG113" s="146"/>
      <c r="NH113" s="146"/>
      <c r="NI113" s="146"/>
      <c r="NJ113" s="146"/>
      <c r="NK113" s="146"/>
      <c r="NL113" s="146"/>
      <c r="NM113" s="146"/>
      <c r="NN113" s="146"/>
      <c r="NO113" s="146"/>
      <c r="NP113" s="146"/>
      <c r="NQ113" s="146"/>
      <c r="NR113" s="146"/>
      <c r="NS113" s="146"/>
      <c r="NT113" s="146"/>
      <c r="NU113" s="146"/>
      <c r="NV113" s="146"/>
      <c r="NW113" s="146"/>
      <c r="NX113" s="146"/>
      <c r="NY113" s="146"/>
      <c r="NZ113" s="146"/>
      <c r="OA113" s="146"/>
      <c r="OB113" s="146"/>
      <c r="OC113" s="146"/>
      <c r="OD113" s="146"/>
      <c r="OE113" s="146"/>
      <c r="OF113" s="146"/>
      <c r="OG113" s="146"/>
      <c r="OH113" s="146"/>
      <c r="OI113" s="146"/>
      <c r="OJ113" s="146"/>
      <c r="OK113" s="146"/>
      <c r="OL113" s="146"/>
      <c r="OM113" s="146"/>
      <c r="ON113" s="146"/>
      <c r="OO113" s="146"/>
      <c r="OP113" s="146"/>
      <c r="OQ113" s="146"/>
      <c r="OR113" s="146"/>
      <c r="OS113" s="146"/>
      <c r="OT113" s="146"/>
      <c r="OU113" s="146"/>
      <c r="OV113" s="146"/>
      <c r="OW113" s="146"/>
      <c r="OX113" s="146"/>
      <c r="OY113" s="146"/>
      <c r="OZ113" s="146"/>
      <c r="PA113" s="146"/>
      <c r="PB113" s="146"/>
      <c r="PC113" s="146"/>
      <c r="PD113" s="146"/>
      <c r="PE113" s="146"/>
      <c r="PF113" s="146"/>
      <c r="PG113" s="146"/>
      <c r="PH113" s="146"/>
      <c r="PI113" s="146"/>
      <c r="PJ113" s="146"/>
      <c r="PK113" s="146"/>
      <c r="PL113" s="146"/>
      <c r="PM113" s="146"/>
      <c r="PN113" s="146"/>
      <c r="PO113" s="146"/>
      <c r="PP113" s="146"/>
      <c r="PQ113" s="146"/>
      <c r="PR113" s="146"/>
      <c r="PS113" s="146"/>
      <c r="PT113" s="146"/>
      <c r="PU113" s="146"/>
      <c r="PV113" s="146"/>
      <c r="PW113" s="146"/>
      <c r="PX113" s="146"/>
      <c r="PY113" s="146"/>
      <c r="PZ113" s="146"/>
      <c r="QA113" s="146"/>
      <c r="QB113" s="146"/>
      <c r="QC113" s="146"/>
      <c r="QD113" s="146"/>
      <c r="QE113" s="146"/>
      <c r="QF113" s="146"/>
      <c r="QG113" s="146"/>
      <c r="QH113" s="146"/>
      <c r="QI113" s="146"/>
      <c r="QJ113" s="146"/>
      <c r="QK113" s="146"/>
      <c r="QL113" s="146"/>
      <c r="QM113" s="146"/>
      <c r="QN113" s="146"/>
      <c r="QO113" s="146"/>
      <c r="QP113" s="146"/>
      <c r="QQ113" s="146"/>
      <c r="QR113" s="146"/>
      <c r="QS113" s="146"/>
      <c r="QT113" s="146"/>
      <c r="QU113" s="146"/>
      <c r="QV113" s="146"/>
      <c r="QW113" s="146"/>
    </row>
    <row r="114" spans="1:465" s="138" customFormat="1" ht="12.75" customHeight="1" x14ac:dyDescent="0.25">
      <c r="A114" s="141"/>
      <c r="B114" s="141"/>
      <c r="C114" s="141"/>
      <c r="D114" s="141"/>
      <c r="E114" s="141"/>
      <c r="F114" s="141"/>
      <c r="G114" s="141"/>
      <c r="H114" s="141"/>
      <c r="I114" s="141"/>
      <c r="J114" s="141"/>
      <c r="K114" s="141"/>
      <c r="L114" s="141"/>
      <c r="M114" s="141"/>
      <c r="N114" s="141"/>
      <c r="O114" s="155"/>
      <c r="P114" s="155"/>
      <c r="Q114" s="155"/>
      <c r="R114" s="155"/>
      <c r="S114" s="155"/>
      <c r="T114" s="155"/>
      <c r="U114" s="155"/>
      <c r="V114" s="155"/>
      <c r="W114" s="155"/>
      <c r="X114" s="155"/>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1"/>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141"/>
      <c r="DC114" s="141"/>
      <c r="DD114" s="141"/>
      <c r="DE114" s="141"/>
      <c r="DF114" s="141"/>
      <c r="DG114" s="141"/>
      <c r="DH114" s="141"/>
      <c r="DI114" s="141"/>
      <c r="DJ114" s="141"/>
      <c r="DK114" s="141"/>
      <c r="DL114" s="141"/>
      <c r="DM114" s="141"/>
      <c r="DN114" s="141"/>
      <c r="DO114" s="141"/>
      <c r="DP114" s="141"/>
      <c r="DQ114" s="141"/>
      <c r="DR114" s="141"/>
      <c r="DS114" s="141"/>
      <c r="DT114" s="141"/>
      <c r="DU114" s="141"/>
      <c r="DV114" s="141"/>
      <c r="DW114" s="141"/>
      <c r="DX114" s="141"/>
      <c r="DY114" s="141"/>
      <c r="DZ114" s="141"/>
      <c r="EA114" s="141"/>
      <c r="EB114" s="141"/>
      <c r="EC114" s="141"/>
      <c r="ED114" s="141"/>
      <c r="EE114" s="141"/>
      <c r="EF114" s="141"/>
      <c r="EG114" s="141"/>
      <c r="EH114" s="141"/>
      <c r="EI114" s="141"/>
      <c r="EJ114" s="141"/>
      <c r="EK114" s="141"/>
      <c r="EL114" s="141"/>
      <c r="EM114" s="141"/>
      <c r="EN114" s="141"/>
      <c r="EO114" s="141"/>
      <c r="EP114" s="141"/>
      <c r="EQ114" s="141"/>
      <c r="ER114" s="141"/>
      <c r="ES114" s="141"/>
      <c r="ET114" s="141"/>
      <c r="EU114" s="141"/>
      <c r="EV114" s="141"/>
      <c r="EW114" s="141"/>
      <c r="EX114" s="141"/>
      <c r="EY114" s="141"/>
      <c r="EZ114" s="141"/>
      <c r="FA114" s="141"/>
      <c r="FB114" s="141"/>
      <c r="FC114" s="141"/>
      <c r="FD114" s="141"/>
      <c r="FE114" s="141"/>
      <c r="FF114" s="141"/>
      <c r="FG114" s="141"/>
      <c r="FH114" s="141"/>
      <c r="FI114" s="141"/>
      <c r="FJ114" s="141"/>
      <c r="FK114" s="141"/>
      <c r="FL114" s="141"/>
      <c r="FM114" s="141"/>
      <c r="FN114" s="141"/>
      <c r="FO114" s="141"/>
      <c r="FP114" s="141"/>
      <c r="FQ114" s="141"/>
      <c r="FR114" s="141"/>
      <c r="FS114" s="141"/>
      <c r="FT114" s="141"/>
      <c r="FU114" s="141"/>
      <c r="FV114" s="141"/>
      <c r="FW114" s="141"/>
      <c r="FX114" s="141"/>
      <c r="FY114" s="141"/>
      <c r="FZ114" s="141"/>
      <c r="GA114" s="141"/>
      <c r="GB114" s="141"/>
      <c r="GC114" s="141"/>
      <c r="GD114" s="141"/>
      <c r="GE114" s="141"/>
      <c r="GF114" s="141"/>
      <c r="GG114" s="141"/>
      <c r="GH114" s="141"/>
      <c r="GI114" s="141"/>
      <c r="GJ114" s="141"/>
      <c r="GK114" s="141"/>
      <c r="GL114" s="141"/>
      <c r="GM114" s="141"/>
      <c r="GN114" s="141"/>
      <c r="GO114" s="141"/>
      <c r="GP114" s="141"/>
      <c r="GQ114" s="141"/>
      <c r="GR114" s="141"/>
      <c r="GS114" s="141"/>
      <c r="GT114" s="141"/>
      <c r="GU114" s="141"/>
      <c r="GV114" s="141"/>
      <c r="GW114" s="141"/>
      <c r="GX114" s="141"/>
      <c r="GY114" s="141"/>
      <c r="GZ114" s="141"/>
      <c r="HA114" s="141"/>
      <c r="HB114" s="141"/>
      <c r="HC114" s="141"/>
      <c r="HD114" s="141"/>
      <c r="HE114" s="141"/>
      <c r="HF114" s="141"/>
      <c r="HG114" s="141"/>
      <c r="HH114" s="141"/>
      <c r="HI114" s="141"/>
      <c r="HJ114" s="141"/>
      <c r="HK114" s="141"/>
      <c r="HL114" s="141"/>
      <c r="HM114" s="141"/>
      <c r="HN114" s="141"/>
      <c r="HO114" s="141"/>
      <c r="HP114" s="141"/>
      <c r="HQ114" s="141"/>
      <c r="HR114" s="141"/>
      <c r="HS114" s="141"/>
      <c r="HT114" s="141"/>
      <c r="HU114" s="141"/>
      <c r="HV114" s="141"/>
      <c r="HW114" s="141"/>
      <c r="HX114" s="141"/>
      <c r="HY114" s="141"/>
      <c r="HZ114" s="141"/>
      <c r="IA114" s="141"/>
      <c r="IB114" s="141"/>
      <c r="IC114" s="141"/>
      <c r="ID114" s="141"/>
      <c r="IE114" s="141"/>
      <c r="IF114" s="141"/>
      <c r="IG114" s="141"/>
      <c r="IH114" s="141"/>
      <c r="II114" s="141"/>
      <c r="IJ114" s="141"/>
      <c r="IK114" s="141"/>
      <c r="IL114" s="141"/>
      <c r="IM114" s="141"/>
      <c r="IN114" s="141"/>
      <c r="IO114" s="141"/>
      <c r="IP114" s="141"/>
      <c r="IQ114" s="141"/>
      <c r="IR114" s="141"/>
      <c r="IS114" s="141"/>
      <c r="IT114" s="141"/>
      <c r="IU114" s="141"/>
      <c r="IV114" s="141"/>
      <c r="IW114" s="141"/>
      <c r="IX114" s="141"/>
      <c r="IY114" s="141"/>
      <c r="IZ114" s="141"/>
      <c r="JA114" s="141"/>
      <c r="JB114" s="141"/>
      <c r="JC114" s="141"/>
      <c r="JD114" s="141"/>
      <c r="JE114" s="141"/>
      <c r="JF114" s="141"/>
      <c r="JG114" s="141"/>
      <c r="JH114" s="141"/>
      <c r="JI114" s="141"/>
      <c r="JJ114" s="141"/>
      <c r="JK114" s="141"/>
      <c r="JL114" s="141"/>
      <c r="JM114" s="141"/>
      <c r="JN114" s="141"/>
      <c r="JO114" s="141"/>
      <c r="JP114" s="141"/>
      <c r="JQ114" s="141"/>
      <c r="JR114" s="141"/>
      <c r="JS114" s="141"/>
      <c r="JT114" s="141"/>
      <c r="JU114" s="141"/>
      <c r="JV114" s="141"/>
      <c r="JW114" s="141"/>
      <c r="JX114" s="141"/>
      <c r="JY114" s="141"/>
      <c r="JZ114" s="141"/>
      <c r="KA114" s="141"/>
      <c r="KB114" s="141"/>
      <c r="KC114" s="141"/>
      <c r="KD114" s="141"/>
      <c r="KE114" s="141"/>
      <c r="KF114" s="141"/>
      <c r="KG114" s="141"/>
      <c r="KH114" s="141"/>
      <c r="KI114" s="141"/>
      <c r="KJ114" s="141"/>
      <c r="KK114" s="141"/>
      <c r="KL114" s="141"/>
      <c r="KM114" s="141"/>
      <c r="KN114" s="141"/>
      <c r="KO114" s="141"/>
      <c r="KP114" s="141"/>
      <c r="KQ114" s="141"/>
      <c r="KR114" s="141"/>
      <c r="KS114" s="141"/>
      <c r="KT114" s="141"/>
      <c r="KU114" s="141"/>
      <c r="KV114" s="141"/>
      <c r="KW114" s="141"/>
      <c r="KX114" s="141"/>
      <c r="KY114" s="141"/>
      <c r="KZ114" s="141"/>
      <c r="LA114" s="141"/>
      <c r="LB114" s="141"/>
      <c r="LC114" s="141"/>
      <c r="LD114" s="141"/>
      <c r="LE114" s="141"/>
      <c r="LF114" s="141"/>
      <c r="LG114" s="141"/>
      <c r="LH114" s="141"/>
      <c r="LI114" s="141"/>
      <c r="LJ114" s="141"/>
      <c r="LK114" s="141"/>
      <c r="LL114" s="141"/>
      <c r="LM114" s="141"/>
      <c r="LN114" s="141"/>
      <c r="LO114" s="141"/>
      <c r="LP114" s="141"/>
      <c r="LQ114" s="141"/>
      <c r="LR114" s="141"/>
      <c r="LS114" s="141"/>
      <c r="LT114" s="141"/>
      <c r="LU114" s="141"/>
      <c r="LV114" s="141"/>
      <c r="LW114" s="141"/>
      <c r="LX114" s="141"/>
      <c r="LY114" s="141"/>
      <c r="LZ114" s="141"/>
      <c r="MA114" s="141"/>
      <c r="MB114" s="141"/>
      <c r="MC114" s="141"/>
      <c r="MD114" s="141"/>
      <c r="ME114" s="141"/>
      <c r="MF114" s="141"/>
      <c r="MG114" s="141"/>
      <c r="MH114" s="141"/>
      <c r="MI114" s="141"/>
      <c r="MJ114" s="141"/>
      <c r="MK114" s="141"/>
      <c r="ML114" s="141"/>
      <c r="MM114" s="141"/>
      <c r="MN114" s="141"/>
      <c r="MO114" s="141"/>
      <c r="MP114" s="141"/>
      <c r="MQ114" s="141"/>
      <c r="MR114" s="141"/>
      <c r="MS114" s="141"/>
      <c r="MT114" s="141"/>
      <c r="MU114" s="141"/>
      <c r="MV114" s="141"/>
      <c r="MW114" s="141"/>
      <c r="MX114" s="141"/>
      <c r="MY114" s="141"/>
      <c r="MZ114" s="141"/>
      <c r="NA114" s="141"/>
      <c r="NB114" s="141"/>
      <c r="NC114" s="141"/>
      <c r="ND114" s="141"/>
      <c r="NE114" s="141"/>
      <c r="NF114" s="141"/>
      <c r="NG114" s="141"/>
      <c r="NH114" s="141"/>
      <c r="NI114" s="141"/>
      <c r="NJ114" s="141"/>
      <c r="NK114" s="141"/>
      <c r="NL114" s="141"/>
      <c r="NM114" s="141"/>
      <c r="NN114" s="141"/>
      <c r="NO114" s="141"/>
      <c r="NP114" s="141"/>
      <c r="NQ114" s="141"/>
      <c r="NR114" s="141"/>
      <c r="NS114" s="141"/>
      <c r="NT114" s="141"/>
      <c r="NU114" s="141"/>
      <c r="NV114" s="141"/>
      <c r="NW114" s="141"/>
      <c r="NX114" s="141"/>
      <c r="NY114" s="141"/>
      <c r="NZ114" s="141"/>
      <c r="OA114" s="141"/>
      <c r="OB114" s="141"/>
      <c r="OC114" s="141"/>
      <c r="OD114" s="141"/>
      <c r="OE114" s="141"/>
      <c r="OF114" s="141"/>
      <c r="OG114" s="141"/>
      <c r="OH114" s="141"/>
      <c r="OI114" s="141"/>
      <c r="OJ114" s="141"/>
      <c r="OK114" s="141"/>
      <c r="OL114" s="141"/>
      <c r="OM114" s="141"/>
      <c r="ON114" s="141"/>
      <c r="OO114" s="141"/>
      <c r="OP114" s="141"/>
      <c r="OQ114" s="141"/>
      <c r="OR114" s="141"/>
      <c r="OS114" s="141"/>
      <c r="OT114" s="141"/>
      <c r="OU114" s="141"/>
      <c r="OV114" s="141"/>
      <c r="OW114" s="141"/>
      <c r="OX114" s="141"/>
      <c r="OY114" s="141"/>
      <c r="OZ114" s="141"/>
      <c r="PA114" s="141"/>
      <c r="PB114" s="141"/>
      <c r="PC114" s="141"/>
      <c r="PD114" s="141"/>
      <c r="PE114" s="141"/>
      <c r="PF114" s="141"/>
      <c r="PG114" s="141"/>
      <c r="PH114" s="141"/>
      <c r="PI114" s="141"/>
      <c r="PJ114" s="141"/>
      <c r="PK114" s="141"/>
      <c r="PL114" s="141"/>
      <c r="PM114" s="141"/>
      <c r="PN114" s="141"/>
      <c r="PO114" s="141"/>
      <c r="PP114" s="141"/>
      <c r="PQ114" s="141"/>
      <c r="PR114" s="141"/>
      <c r="PS114" s="141"/>
      <c r="PT114" s="141"/>
      <c r="PU114" s="141"/>
      <c r="PV114" s="141"/>
      <c r="PW114" s="141"/>
      <c r="PX114" s="141"/>
      <c r="PY114" s="141"/>
      <c r="PZ114" s="141"/>
      <c r="QA114" s="141"/>
      <c r="QB114" s="141"/>
      <c r="QC114" s="141"/>
      <c r="QD114" s="141"/>
      <c r="QE114" s="141"/>
      <c r="QF114" s="141"/>
      <c r="QG114" s="141"/>
      <c r="QH114" s="141"/>
      <c r="QI114" s="141"/>
      <c r="QJ114" s="141"/>
      <c r="QK114" s="141"/>
      <c r="QL114" s="141"/>
      <c r="QM114" s="141"/>
      <c r="QN114" s="141"/>
      <c r="QO114" s="141"/>
      <c r="QP114" s="141"/>
      <c r="QQ114" s="141"/>
      <c r="QR114" s="141"/>
      <c r="QS114" s="141"/>
      <c r="QT114" s="141"/>
      <c r="QU114" s="141"/>
      <c r="QV114" s="141"/>
      <c r="QW114" s="141"/>
    </row>
    <row r="115" spans="1:465" s="134" customFormat="1" x14ac:dyDescent="0.25">
      <c r="A115" s="146"/>
      <c r="B115" s="146"/>
      <c r="C115" s="146"/>
      <c r="D115" s="146"/>
      <c r="E115" s="146"/>
      <c r="F115" s="146"/>
      <c r="G115" s="146"/>
      <c r="H115" s="146"/>
      <c r="I115" s="146"/>
      <c r="J115" s="146"/>
      <c r="K115" s="146"/>
      <c r="L115" s="146"/>
      <c r="M115" s="146"/>
      <c r="N115" s="146"/>
      <c r="O115" s="157"/>
      <c r="P115" s="157"/>
      <c r="Q115" s="157"/>
      <c r="R115" s="157"/>
      <c r="S115" s="157"/>
      <c r="T115" s="157"/>
      <c r="U115" s="157"/>
      <c r="V115" s="157"/>
      <c r="W115" s="157"/>
      <c r="X115" s="157"/>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c r="CQ115" s="146"/>
      <c r="CR115" s="146"/>
      <c r="CS115" s="146"/>
      <c r="CT115" s="146"/>
      <c r="CU115" s="146"/>
      <c r="CV115" s="146"/>
      <c r="CW115" s="146"/>
      <c r="CX115" s="146"/>
      <c r="CY115" s="146"/>
      <c r="CZ115" s="146"/>
      <c r="DA115" s="146"/>
      <c r="DB115" s="146"/>
      <c r="DC115" s="146"/>
      <c r="DD115" s="146"/>
      <c r="DE115" s="146"/>
      <c r="DF115" s="146"/>
      <c r="DG115" s="146"/>
      <c r="DH115" s="146"/>
      <c r="DI115" s="146"/>
      <c r="DJ115" s="146"/>
      <c r="DK115" s="146"/>
      <c r="DL115" s="146"/>
      <c r="DM115" s="146"/>
      <c r="DN115" s="146"/>
      <c r="DO115" s="146"/>
      <c r="DP115" s="146"/>
      <c r="DQ115" s="146"/>
      <c r="DR115" s="146"/>
      <c r="DS115" s="146"/>
      <c r="DT115" s="146"/>
      <c r="DU115" s="146"/>
      <c r="DV115" s="146"/>
      <c r="DW115" s="146"/>
      <c r="DX115" s="146"/>
      <c r="DY115" s="146"/>
      <c r="DZ115" s="146"/>
      <c r="EA115" s="146"/>
      <c r="EB115" s="146"/>
      <c r="EC115" s="146"/>
      <c r="ED115" s="146"/>
      <c r="EE115" s="146"/>
      <c r="EF115" s="146"/>
      <c r="EG115" s="146"/>
      <c r="EH115" s="146"/>
      <c r="EI115" s="146"/>
      <c r="EJ115" s="146"/>
      <c r="EK115" s="146"/>
      <c r="EL115" s="146"/>
      <c r="EM115" s="146"/>
      <c r="EN115" s="146"/>
      <c r="EO115" s="146"/>
      <c r="EP115" s="146"/>
      <c r="EQ115" s="146"/>
      <c r="ER115" s="146"/>
      <c r="ES115" s="146"/>
      <c r="ET115" s="146"/>
      <c r="EU115" s="146"/>
      <c r="EV115" s="146"/>
      <c r="EW115" s="146"/>
      <c r="EX115" s="146"/>
      <c r="EY115" s="146"/>
      <c r="EZ115" s="146"/>
      <c r="FA115" s="146"/>
      <c r="FB115" s="146"/>
      <c r="FC115" s="146"/>
      <c r="FD115" s="146"/>
      <c r="FE115" s="146"/>
      <c r="FF115" s="146"/>
      <c r="FG115" s="146"/>
      <c r="FH115" s="146"/>
      <c r="FI115" s="146"/>
      <c r="FJ115" s="146"/>
      <c r="FK115" s="146"/>
      <c r="FL115" s="146"/>
      <c r="FM115" s="146"/>
      <c r="FN115" s="146"/>
      <c r="FO115" s="146"/>
      <c r="FP115" s="146"/>
      <c r="FQ115" s="146"/>
      <c r="FR115" s="146"/>
      <c r="FS115" s="146"/>
      <c r="FT115" s="146"/>
      <c r="FU115" s="146"/>
      <c r="FV115" s="146"/>
      <c r="FW115" s="146"/>
      <c r="FX115" s="146"/>
      <c r="FY115" s="146"/>
      <c r="FZ115" s="146"/>
      <c r="GA115" s="146"/>
      <c r="GB115" s="146"/>
      <c r="GC115" s="146"/>
      <c r="GD115" s="146"/>
      <c r="GE115" s="146"/>
      <c r="GF115" s="146"/>
      <c r="GG115" s="146"/>
      <c r="GH115" s="146"/>
      <c r="GI115" s="146"/>
      <c r="GJ115" s="146"/>
      <c r="GK115" s="146"/>
      <c r="GL115" s="146"/>
      <c r="GM115" s="146"/>
      <c r="GN115" s="146"/>
      <c r="GO115" s="146"/>
      <c r="GP115" s="146"/>
      <c r="GQ115" s="146"/>
      <c r="GR115" s="146"/>
      <c r="GS115" s="146"/>
      <c r="GT115" s="146"/>
      <c r="GU115" s="146"/>
      <c r="GV115" s="146"/>
      <c r="GW115" s="146"/>
      <c r="GX115" s="146"/>
      <c r="GY115" s="146"/>
      <c r="GZ115" s="146"/>
      <c r="HA115" s="146"/>
      <c r="HB115" s="146"/>
      <c r="HC115" s="146"/>
      <c r="HD115" s="146"/>
      <c r="HE115" s="146"/>
      <c r="HF115" s="146"/>
      <c r="HG115" s="146"/>
      <c r="HH115" s="146"/>
      <c r="HI115" s="146"/>
      <c r="HJ115" s="146"/>
      <c r="HK115" s="146"/>
      <c r="HL115" s="146"/>
      <c r="HM115" s="146"/>
      <c r="HN115" s="146"/>
      <c r="HO115" s="146"/>
      <c r="HP115" s="146"/>
      <c r="HQ115" s="146"/>
      <c r="HR115" s="146"/>
      <c r="HS115" s="146"/>
      <c r="HT115" s="146"/>
      <c r="HU115" s="146"/>
      <c r="HV115" s="146"/>
      <c r="HW115" s="146"/>
      <c r="HX115" s="146"/>
      <c r="HY115" s="146"/>
      <c r="HZ115" s="146"/>
      <c r="IA115" s="146"/>
      <c r="IB115" s="146"/>
      <c r="IC115" s="146"/>
      <c r="ID115" s="146"/>
      <c r="IE115" s="146"/>
      <c r="IF115" s="146"/>
      <c r="IG115" s="146"/>
      <c r="IH115" s="146"/>
      <c r="II115" s="146"/>
      <c r="IJ115" s="146"/>
      <c r="IK115" s="146"/>
      <c r="IL115" s="146"/>
      <c r="IM115" s="146"/>
      <c r="IN115" s="146"/>
      <c r="IO115" s="146"/>
      <c r="IP115" s="146"/>
      <c r="IQ115" s="146"/>
      <c r="IR115" s="146"/>
      <c r="IS115" s="146"/>
      <c r="IT115" s="146"/>
      <c r="IU115" s="146"/>
      <c r="IV115" s="146"/>
      <c r="IW115" s="146"/>
      <c r="IX115" s="146"/>
      <c r="IY115" s="146"/>
      <c r="IZ115" s="146"/>
      <c r="JA115" s="146"/>
      <c r="JB115" s="146"/>
      <c r="JC115" s="146"/>
      <c r="JD115" s="146"/>
      <c r="JE115" s="146"/>
      <c r="JF115" s="146"/>
      <c r="JG115" s="146"/>
      <c r="JH115" s="146"/>
      <c r="JI115" s="146"/>
      <c r="JJ115" s="146"/>
      <c r="JK115" s="146"/>
      <c r="JL115" s="146"/>
      <c r="JM115" s="146"/>
      <c r="JN115" s="146"/>
      <c r="JO115" s="146"/>
      <c r="JP115" s="146"/>
      <c r="JQ115" s="146"/>
      <c r="JR115" s="146"/>
      <c r="JS115" s="146"/>
      <c r="JT115" s="146"/>
      <c r="JU115" s="146"/>
      <c r="JV115" s="146"/>
      <c r="JW115" s="146"/>
      <c r="JX115" s="146"/>
      <c r="JY115" s="146"/>
      <c r="JZ115" s="146"/>
      <c r="KA115" s="146"/>
      <c r="KB115" s="146"/>
      <c r="KC115" s="146"/>
      <c r="KD115" s="146"/>
      <c r="KE115" s="146"/>
      <c r="KF115" s="146"/>
      <c r="KG115" s="146"/>
      <c r="KH115" s="146"/>
      <c r="KI115" s="146"/>
      <c r="KJ115" s="146"/>
      <c r="KK115" s="146"/>
      <c r="KL115" s="146"/>
      <c r="KM115" s="146"/>
      <c r="KN115" s="146"/>
      <c r="KO115" s="146"/>
      <c r="KP115" s="146"/>
      <c r="KQ115" s="146"/>
      <c r="KR115" s="146"/>
      <c r="KS115" s="146"/>
      <c r="KT115" s="146"/>
      <c r="KU115" s="146"/>
      <c r="KV115" s="146"/>
      <c r="KW115" s="146"/>
      <c r="KX115" s="146"/>
      <c r="KY115" s="146"/>
      <c r="KZ115" s="146"/>
      <c r="LA115" s="146"/>
      <c r="LB115" s="146"/>
      <c r="LC115" s="146"/>
      <c r="LD115" s="146"/>
      <c r="LE115" s="146"/>
      <c r="LF115" s="146"/>
      <c r="LG115" s="146"/>
      <c r="LH115" s="146"/>
      <c r="LI115" s="146"/>
      <c r="LJ115" s="146"/>
      <c r="LK115" s="146"/>
      <c r="LL115" s="146"/>
      <c r="LM115" s="146"/>
      <c r="LN115" s="146"/>
      <c r="LO115" s="146"/>
      <c r="LP115" s="146"/>
      <c r="LQ115" s="146"/>
      <c r="LR115" s="146"/>
      <c r="LS115" s="146"/>
      <c r="LT115" s="146"/>
      <c r="LU115" s="146"/>
      <c r="LV115" s="146"/>
      <c r="LW115" s="146"/>
      <c r="LX115" s="146"/>
      <c r="LY115" s="146"/>
      <c r="LZ115" s="146"/>
      <c r="MA115" s="146"/>
      <c r="MB115" s="146"/>
      <c r="MC115" s="146"/>
      <c r="MD115" s="146"/>
      <c r="ME115" s="146"/>
      <c r="MF115" s="146"/>
      <c r="MG115" s="146"/>
      <c r="MH115" s="146"/>
      <c r="MI115" s="146"/>
      <c r="MJ115" s="146"/>
      <c r="MK115" s="146"/>
      <c r="ML115" s="146"/>
      <c r="MM115" s="146"/>
      <c r="MN115" s="146"/>
      <c r="MO115" s="146"/>
      <c r="MP115" s="146"/>
      <c r="MQ115" s="146"/>
      <c r="MR115" s="146"/>
      <c r="MS115" s="146"/>
      <c r="MT115" s="146"/>
      <c r="MU115" s="146"/>
      <c r="MV115" s="146"/>
      <c r="MW115" s="146"/>
      <c r="MX115" s="146"/>
      <c r="MY115" s="146"/>
      <c r="MZ115" s="146"/>
      <c r="NA115" s="146"/>
      <c r="NB115" s="146"/>
      <c r="NC115" s="146"/>
      <c r="ND115" s="146"/>
      <c r="NE115" s="146"/>
      <c r="NF115" s="146"/>
      <c r="NG115" s="146"/>
      <c r="NH115" s="146"/>
      <c r="NI115" s="146"/>
      <c r="NJ115" s="146"/>
      <c r="NK115" s="146"/>
      <c r="NL115" s="146"/>
      <c r="NM115" s="146"/>
      <c r="NN115" s="146"/>
      <c r="NO115" s="146"/>
      <c r="NP115" s="146"/>
      <c r="NQ115" s="146"/>
      <c r="NR115" s="146"/>
      <c r="NS115" s="146"/>
      <c r="NT115" s="146"/>
      <c r="NU115" s="146"/>
      <c r="NV115" s="146"/>
      <c r="NW115" s="146"/>
      <c r="NX115" s="146"/>
      <c r="NY115" s="146"/>
      <c r="NZ115" s="146"/>
      <c r="OA115" s="146"/>
      <c r="OB115" s="146"/>
      <c r="OC115" s="146"/>
      <c r="OD115" s="146"/>
      <c r="OE115" s="146"/>
      <c r="OF115" s="146"/>
      <c r="OG115" s="146"/>
      <c r="OH115" s="146"/>
      <c r="OI115" s="146"/>
      <c r="OJ115" s="146"/>
      <c r="OK115" s="146"/>
      <c r="OL115" s="146"/>
      <c r="OM115" s="146"/>
      <c r="ON115" s="146"/>
      <c r="OO115" s="146"/>
      <c r="OP115" s="146"/>
      <c r="OQ115" s="146"/>
      <c r="OR115" s="146"/>
      <c r="OS115" s="146"/>
      <c r="OT115" s="146"/>
      <c r="OU115" s="146"/>
      <c r="OV115" s="146"/>
      <c r="OW115" s="146"/>
      <c r="OX115" s="146"/>
      <c r="OY115" s="146"/>
      <c r="OZ115" s="146"/>
      <c r="PA115" s="146"/>
      <c r="PB115" s="146"/>
      <c r="PC115" s="146"/>
      <c r="PD115" s="146"/>
      <c r="PE115" s="146"/>
      <c r="PF115" s="146"/>
      <c r="PG115" s="146"/>
      <c r="PH115" s="146"/>
      <c r="PI115" s="146"/>
      <c r="PJ115" s="146"/>
      <c r="PK115" s="146"/>
      <c r="PL115" s="146"/>
      <c r="PM115" s="146"/>
      <c r="PN115" s="146"/>
      <c r="PO115" s="146"/>
      <c r="PP115" s="146"/>
      <c r="PQ115" s="146"/>
      <c r="PR115" s="146"/>
      <c r="PS115" s="146"/>
      <c r="PT115" s="146"/>
      <c r="PU115" s="146"/>
      <c r="PV115" s="146"/>
      <c r="PW115" s="146"/>
      <c r="PX115" s="146"/>
      <c r="PY115" s="146"/>
      <c r="PZ115" s="146"/>
      <c r="QA115" s="146"/>
      <c r="QB115" s="146"/>
      <c r="QC115" s="146"/>
      <c r="QD115" s="146"/>
      <c r="QE115" s="146"/>
      <c r="QF115" s="146"/>
      <c r="QG115" s="146"/>
      <c r="QH115" s="146"/>
      <c r="QI115" s="146"/>
      <c r="QJ115" s="146"/>
      <c r="QK115" s="146"/>
      <c r="QL115" s="146"/>
      <c r="QM115" s="146"/>
      <c r="QN115" s="146"/>
      <c r="QO115" s="146"/>
      <c r="QP115" s="146"/>
      <c r="QQ115" s="146"/>
      <c r="QR115" s="146"/>
      <c r="QS115" s="146"/>
      <c r="QT115" s="146"/>
      <c r="QU115" s="146"/>
      <c r="QV115" s="146"/>
      <c r="QW115" s="146"/>
    </row>
    <row r="116" spans="1:465" s="134" customFormat="1" x14ac:dyDescent="0.25">
      <c r="A116" s="146"/>
      <c r="B116" s="146"/>
      <c r="C116" s="146"/>
      <c r="D116" s="146"/>
      <c r="E116" s="146"/>
      <c r="F116" s="146"/>
      <c r="G116" s="146"/>
      <c r="H116" s="146"/>
      <c r="I116" s="146"/>
      <c r="J116" s="146"/>
      <c r="K116" s="146"/>
      <c r="L116" s="146"/>
      <c r="M116" s="146"/>
      <c r="N116" s="146"/>
      <c r="O116" s="157"/>
      <c r="P116" s="157"/>
      <c r="Q116" s="157"/>
      <c r="R116" s="157"/>
      <c r="S116" s="157"/>
      <c r="T116" s="157"/>
      <c r="U116" s="157"/>
      <c r="V116" s="157"/>
      <c r="W116" s="157"/>
      <c r="X116" s="157"/>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M116" s="146"/>
      <c r="BN116" s="146"/>
      <c r="BO116" s="146"/>
      <c r="BP116" s="146"/>
      <c r="BQ116" s="146"/>
      <c r="BR116" s="146"/>
      <c r="BS116" s="146"/>
      <c r="BT116" s="146"/>
      <c r="BU116" s="146"/>
      <c r="BV116" s="146"/>
      <c r="BW116" s="146"/>
      <c r="BX116" s="146"/>
      <c r="BY116" s="146"/>
      <c r="BZ116" s="146"/>
      <c r="CA116" s="146"/>
      <c r="CB116" s="146"/>
      <c r="CC116" s="146"/>
      <c r="CD116" s="146"/>
      <c r="CE116" s="146"/>
      <c r="CF116" s="146"/>
      <c r="CG116" s="146"/>
      <c r="CH116" s="146"/>
      <c r="CI116" s="146"/>
      <c r="CJ116" s="146"/>
      <c r="CK116" s="146"/>
      <c r="CL116" s="146"/>
      <c r="CM116" s="146"/>
      <c r="CN116" s="146"/>
      <c r="CO116" s="146"/>
      <c r="CP116" s="146"/>
      <c r="CQ116" s="146"/>
      <c r="CR116" s="146"/>
      <c r="CS116" s="146"/>
      <c r="CT116" s="146"/>
      <c r="CU116" s="146"/>
      <c r="CV116" s="146"/>
      <c r="CW116" s="146"/>
      <c r="CX116" s="146"/>
      <c r="CY116" s="146"/>
      <c r="CZ116" s="146"/>
      <c r="DA116" s="146"/>
      <c r="DB116" s="146"/>
      <c r="DC116" s="146"/>
      <c r="DD116" s="146"/>
      <c r="DE116" s="146"/>
      <c r="DF116" s="146"/>
      <c r="DG116" s="146"/>
      <c r="DH116" s="146"/>
      <c r="DI116" s="146"/>
      <c r="DJ116" s="146"/>
      <c r="DK116" s="146"/>
      <c r="DL116" s="146"/>
      <c r="DM116" s="146"/>
      <c r="DN116" s="146"/>
      <c r="DO116" s="146"/>
      <c r="DP116" s="146"/>
      <c r="DQ116" s="146"/>
      <c r="DR116" s="146"/>
      <c r="DS116" s="146"/>
      <c r="DT116" s="146"/>
      <c r="DU116" s="146"/>
      <c r="DV116" s="146"/>
      <c r="DW116" s="146"/>
      <c r="DX116" s="146"/>
      <c r="DY116" s="146"/>
      <c r="DZ116" s="146"/>
      <c r="EA116" s="146"/>
      <c r="EB116" s="146"/>
      <c r="EC116" s="146"/>
      <c r="ED116" s="146"/>
      <c r="EE116" s="146"/>
      <c r="EF116" s="146"/>
      <c r="EG116" s="146"/>
      <c r="EH116" s="146"/>
      <c r="EI116" s="146"/>
      <c r="EJ116" s="146"/>
      <c r="EK116" s="146"/>
      <c r="EL116" s="146"/>
      <c r="EM116" s="146"/>
      <c r="EN116" s="146"/>
      <c r="EO116" s="146"/>
      <c r="EP116" s="146"/>
      <c r="EQ116" s="146"/>
      <c r="ER116" s="146"/>
      <c r="ES116" s="146"/>
      <c r="ET116" s="146"/>
      <c r="EU116" s="146"/>
      <c r="EV116" s="146"/>
      <c r="EW116" s="146"/>
      <c r="EX116" s="146"/>
      <c r="EY116" s="146"/>
      <c r="EZ116" s="146"/>
      <c r="FA116" s="146"/>
      <c r="FB116" s="146"/>
      <c r="FC116" s="146"/>
      <c r="FD116" s="146"/>
      <c r="FE116" s="146"/>
      <c r="FF116" s="146"/>
      <c r="FG116" s="146"/>
      <c r="FH116" s="146"/>
      <c r="FI116" s="146"/>
      <c r="FJ116" s="146"/>
      <c r="FK116" s="146"/>
      <c r="FL116" s="146"/>
      <c r="FM116" s="146"/>
      <c r="FN116" s="146"/>
      <c r="FO116" s="146"/>
      <c r="FP116" s="146"/>
      <c r="FQ116" s="146"/>
      <c r="FR116" s="146"/>
      <c r="FS116" s="146"/>
      <c r="FT116" s="146"/>
      <c r="FU116" s="146"/>
      <c r="FV116" s="146"/>
      <c r="FW116" s="146"/>
      <c r="FX116" s="146"/>
      <c r="FY116" s="146"/>
      <c r="FZ116" s="146"/>
      <c r="GA116" s="146"/>
      <c r="GB116" s="146"/>
      <c r="GC116" s="146"/>
      <c r="GD116" s="146"/>
      <c r="GE116" s="146"/>
      <c r="GF116" s="146"/>
      <c r="GG116" s="146"/>
      <c r="GH116" s="146"/>
      <c r="GI116" s="146"/>
      <c r="GJ116" s="146"/>
      <c r="GK116" s="146"/>
      <c r="GL116" s="146"/>
      <c r="GM116" s="146"/>
      <c r="GN116" s="146"/>
      <c r="GO116" s="146"/>
      <c r="GP116" s="146"/>
      <c r="GQ116" s="146"/>
      <c r="GR116" s="146"/>
      <c r="GS116" s="146"/>
      <c r="GT116" s="146"/>
      <c r="GU116" s="146"/>
      <c r="GV116" s="146"/>
      <c r="GW116" s="146"/>
      <c r="GX116" s="146"/>
      <c r="GY116" s="146"/>
      <c r="GZ116" s="146"/>
      <c r="HA116" s="146"/>
      <c r="HB116" s="146"/>
      <c r="HC116" s="146"/>
      <c r="HD116" s="146"/>
      <c r="HE116" s="146"/>
      <c r="HF116" s="146"/>
      <c r="HG116" s="146"/>
      <c r="HH116" s="146"/>
      <c r="HI116" s="146"/>
      <c r="HJ116" s="146"/>
      <c r="HK116" s="146"/>
      <c r="HL116" s="146"/>
      <c r="HM116" s="146"/>
      <c r="HN116" s="146"/>
      <c r="HO116" s="146"/>
      <c r="HP116" s="146"/>
      <c r="HQ116" s="146"/>
      <c r="HR116" s="146"/>
      <c r="HS116" s="146"/>
      <c r="HT116" s="146"/>
      <c r="HU116" s="146"/>
      <c r="HV116" s="146"/>
      <c r="HW116" s="146"/>
      <c r="HX116" s="146"/>
      <c r="HY116" s="146"/>
      <c r="HZ116" s="146"/>
      <c r="IA116" s="146"/>
      <c r="IB116" s="146"/>
      <c r="IC116" s="146"/>
      <c r="ID116" s="146"/>
      <c r="IE116" s="146"/>
      <c r="IF116" s="146"/>
      <c r="IG116" s="146"/>
      <c r="IH116" s="146"/>
      <c r="II116" s="146"/>
      <c r="IJ116" s="146"/>
      <c r="IK116" s="146"/>
      <c r="IL116" s="146"/>
      <c r="IM116" s="146"/>
      <c r="IN116" s="146"/>
      <c r="IO116" s="146"/>
      <c r="IP116" s="146"/>
      <c r="IQ116" s="146"/>
      <c r="IR116" s="146"/>
      <c r="IS116" s="146"/>
      <c r="IT116" s="146"/>
      <c r="IU116" s="146"/>
      <c r="IV116" s="146"/>
      <c r="IW116" s="146"/>
      <c r="IX116" s="146"/>
      <c r="IY116" s="146"/>
      <c r="IZ116" s="146"/>
      <c r="JA116" s="146"/>
      <c r="JB116" s="146"/>
      <c r="JC116" s="146"/>
      <c r="JD116" s="146"/>
      <c r="JE116" s="146"/>
      <c r="JF116" s="146"/>
      <c r="JG116" s="146"/>
      <c r="JH116" s="146"/>
      <c r="JI116" s="146"/>
      <c r="JJ116" s="146"/>
      <c r="JK116" s="146"/>
      <c r="JL116" s="146"/>
      <c r="JM116" s="146"/>
      <c r="JN116" s="146"/>
      <c r="JO116" s="146"/>
      <c r="JP116" s="146"/>
      <c r="JQ116" s="146"/>
      <c r="JR116" s="146"/>
      <c r="JS116" s="146"/>
      <c r="JT116" s="146"/>
      <c r="JU116" s="146"/>
      <c r="JV116" s="146"/>
      <c r="JW116" s="146"/>
      <c r="JX116" s="146"/>
      <c r="JY116" s="146"/>
      <c r="JZ116" s="146"/>
      <c r="KA116" s="146"/>
      <c r="KB116" s="146"/>
      <c r="KC116" s="146"/>
      <c r="KD116" s="146"/>
      <c r="KE116" s="146"/>
      <c r="KF116" s="146"/>
      <c r="KG116" s="146"/>
      <c r="KH116" s="146"/>
      <c r="KI116" s="146"/>
      <c r="KJ116" s="146"/>
      <c r="KK116" s="146"/>
      <c r="KL116" s="146"/>
      <c r="KM116" s="146"/>
      <c r="KN116" s="146"/>
      <c r="KO116" s="146"/>
      <c r="KP116" s="146"/>
      <c r="KQ116" s="146"/>
      <c r="KR116" s="146"/>
      <c r="KS116" s="146"/>
      <c r="KT116" s="146"/>
      <c r="KU116" s="146"/>
      <c r="KV116" s="146"/>
      <c r="KW116" s="146"/>
      <c r="KX116" s="146"/>
      <c r="KY116" s="146"/>
      <c r="KZ116" s="146"/>
      <c r="LA116" s="146"/>
      <c r="LB116" s="146"/>
      <c r="LC116" s="146"/>
      <c r="LD116" s="146"/>
      <c r="LE116" s="146"/>
      <c r="LF116" s="146"/>
      <c r="LG116" s="146"/>
      <c r="LH116" s="146"/>
      <c r="LI116" s="146"/>
      <c r="LJ116" s="146"/>
      <c r="LK116" s="146"/>
      <c r="LL116" s="146"/>
      <c r="LM116" s="146"/>
      <c r="LN116" s="146"/>
      <c r="LO116" s="146"/>
      <c r="LP116" s="146"/>
      <c r="LQ116" s="146"/>
      <c r="LR116" s="146"/>
      <c r="LS116" s="146"/>
      <c r="LT116" s="146"/>
      <c r="LU116" s="146"/>
      <c r="LV116" s="146"/>
      <c r="LW116" s="146"/>
      <c r="LX116" s="146"/>
      <c r="LY116" s="146"/>
      <c r="LZ116" s="146"/>
      <c r="MA116" s="146"/>
      <c r="MB116" s="146"/>
      <c r="MC116" s="146"/>
      <c r="MD116" s="146"/>
      <c r="ME116" s="146"/>
      <c r="MF116" s="146"/>
      <c r="MG116" s="146"/>
      <c r="MH116" s="146"/>
      <c r="MI116" s="146"/>
      <c r="MJ116" s="146"/>
      <c r="MK116" s="146"/>
      <c r="ML116" s="146"/>
      <c r="MM116" s="146"/>
      <c r="MN116" s="146"/>
      <c r="MO116" s="146"/>
      <c r="MP116" s="146"/>
      <c r="MQ116" s="146"/>
      <c r="MR116" s="146"/>
      <c r="MS116" s="146"/>
      <c r="MT116" s="146"/>
      <c r="MU116" s="146"/>
      <c r="MV116" s="146"/>
      <c r="MW116" s="146"/>
      <c r="MX116" s="146"/>
      <c r="MY116" s="146"/>
      <c r="MZ116" s="146"/>
      <c r="NA116" s="146"/>
      <c r="NB116" s="146"/>
      <c r="NC116" s="146"/>
      <c r="ND116" s="146"/>
      <c r="NE116" s="146"/>
      <c r="NF116" s="146"/>
      <c r="NG116" s="146"/>
      <c r="NH116" s="146"/>
      <c r="NI116" s="146"/>
      <c r="NJ116" s="146"/>
      <c r="NK116" s="146"/>
      <c r="NL116" s="146"/>
      <c r="NM116" s="146"/>
      <c r="NN116" s="146"/>
      <c r="NO116" s="146"/>
      <c r="NP116" s="146"/>
      <c r="NQ116" s="146"/>
      <c r="NR116" s="146"/>
      <c r="NS116" s="146"/>
      <c r="NT116" s="146"/>
      <c r="NU116" s="146"/>
      <c r="NV116" s="146"/>
      <c r="NW116" s="146"/>
      <c r="NX116" s="146"/>
      <c r="NY116" s="146"/>
      <c r="NZ116" s="146"/>
      <c r="OA116" s="146"/>
      <c r="OB116" s="146"/>
      <c r="OC116" s="146"/>
      <c r="OD116" s="146"/>
      <c r="OE116" s="146"/>
      <c r="OF116" s="146"/>
      <c r="OG116" s="146"/>
      <c r="OH116" s="146"/>
      <c r="OI116" s="146"/>
      <c r="OJ116" s="146"/>
      <c r="OK116" s="146"/>
      <c r="OL116" s="146"/>
      <c r="OM116" s="146"/>
      <c r="ON116" s="146"/>
      <c r="OO116" s="146"/>
      <c r="OP116" s="146"/>
      <c r="OQ116" s="146"/>
      <c r="OR116" s="146"/>
      <c r="OS116" s="146"/>
      <c r="OT116" s="146"/>
      <c r="OU116" s="146"/>
      <c r="OV116" s="146"/>
      <c r="OW116" s="146"/>
      <c r="OX116" s="146"/>
      <c r="OY116" s="146"/>
      <c r="OZ116" s="146"/>
      <c r="PA116" s="146"/>
      <c r="PB116" s="146"/>
      <c r="PC116" s="146"/>
      <c r="PD116" s="146"/>
      <c r="PE116" s="146"/>
      <c r="PF116" s="146"/>
      <c r="PG116" s="146"/>
      <c r="PH116" s="146"/>
      <c r="PI116" s="146"/>
      <c r="PJ116" s="146"/>
      <c r="PK116" s="146"/>
      <c r="PL116" s="146"/>
      <c r="PM116" s="146"/>
      <c r="PN116" s="146"/>
      <c r="PO116" s="146"/>
      <c r="PP116" s="146"/>
      <c r="PQ116" s="146"/>
      <c r="PR116" s="146"/>
      <c r="PS116" s="146"/>
      <c r="PT116" s="146"/>
      <c r="PU116" s="146"/>
      <c r="PV116" s="146"/>
      <c r="PW116" s="146"/>
      <c r="PX116" s="146"/>
      <c r="PY116" s="146"/>
      <c r="PZ116" s="146"/>
      <c r="QA116" s="146"/>
      <c r="QB116" s="146"/>
      <c r="QC116" s="146"/>
      <c r="QD116" s="146"/>
      <c r="QE116" s="146"/>
      <c r="QF116" s="146"/>
      <c r="QG116" s="146"/>
      <c r="QH116" s="146"/>
      <c r="QI116" s="146"/>
      <c r="QJ116" s="146"/>
      <c r="QK116" s="146"/>
      <c r="QL116" s="146"/>
      <c r="QM116" s="146"/>
      <c r="QN116" s="146"/>
      <c r="QO116" s="146"/>
      <c r="QP116" s="146"/>
      <c r="QQ116" s="146"/>
      <c r="QR116" s="146"/>
      <c r="QS116" s="146"/>
      <c r="QT116" s="146"/>
      <c r="QU116" s="146"/>
      <c r="QV116" s="146"/>
      <c r="QW116" s="146"/>
    </row>
  </sheetData>
  <sheetProtection password="D0F5" sheet="1" objects="1" scenarios="1" selectLockedCells="1"/>
  <mergeCells count="49">
    <mergeCell ref="DU3:ED3"/>
    <mergeCell ref="B1:R2"/>
    <mergeCell ref="B3:B4"/>
    <mergeCell ref="C3:D3"/>
    <mergeCell ref="E3:N3"/>
    <mergeCell ref="BC3:BL3"/>
    <mergeCell ref="AI3:AR3"/>
    <mergeCell ref="AS3:BB3"/>
    <mergeCell ref="BM3:BV3"/>
    <mergeCell ref="O3:X3"/>
    <mergeCell ref="Y3:AH3"/>
    <mergeCell ref="CQ3:CZ3"/>
    <mergeCell ref="DA3:DJ3"/>
    <mergeCell ref="DK3:DT3"/>
    <mergeCell ref="CG3:CP3"/>
    <mergeCell ref="BW3:CF3"/>
    <mergeCell ref="EE3:EN3"/>
    <mergeCell ref="EO3:EX3"/>
    <mergeCell ref="EY3:FH3"/>
    <mergeCell ref="FI3:FR3"/>
    <mergeCell ref="FS3:GB3"/>
    <mergeCell ref="GC3:GL3"/>
    <mergeCell ref="GM3:GV3"/>
    <mergeCell ref="GW3:HF3"/>
    <mergeCell ref="HG3:HP3"/>
    <mergeCell ref="HQ3:HZ3"/>
    <mergeCell ref="IA3:IJ3"/>
    <mergeCell ref="IK3:IT3"/>
    <mergeCell ref="IU3:JD3"/>
    <mergeCell ref="JE3:JN3"/>
    <mergeCell ref="JO3:JX3"/>
    <mergeCell ref="JY3:KH3"/>
    <mergeCell ref="KI3:KR3"/>
    <mergeCell ref="KS3:LB3"/>
    <mergeCell ref="LC3:LL3"/>
    <mergeCell ref="LM3:LV3"/>
    <mergeCell ref="LW3:MF3"/>
    <mergeCell ref="MG3:MP3"/>
    <mergeCell ref="MQ3:MZ3"/>
    <mergeCell ref="NA3:NJ3"/>
    <mergeCell ref="NK3:NT3"/>
    <mergeCell ref="PS3:QB3"/>
    <mergeCell ref="QC3:QL3"/>
    <mergeCell ref="QM3:QV3"/>
    <mergeCell ref="NU3:OD3"/>
    <mergeCell ref="OE3:ON3"/>
    <mergeCell ref="OO3:OX3"/>
    <mergeCell ref="OY3:PH3"/>
    <mergeCell ref="PI3:PR3"/>
  </mergeCells>
  <pageMargins left="0.7" right="0.7" top="0.75" bottom="0.75" header="0.3" footer="0.3"/>
  <pageSetup orientation="portrait" r:id="rId1"/>
  <ignoredErrors>
    <ignoredError sqref="D9 V9 AF9 BJ7:BJ9 AZ9 AZ7:AZ8 AP7:AP9 BT9 BT8:BU8 CN7:CN9 EB8:EB9 EL8:EL9 EV8:EV9 L6:L9 CX6:CX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18" sqref="A18"/>
    </sheetView>
  </sheetViews>
  <sheetFormatPr defaultColWidth="9.19921875" defaultRowHeight="13" x14ac:dyDescent="0.3"/>
  <cols>
    <col min="1" max="16384" width="9.19921875" style="88"/>
  </cols>
  <sheetData>
    <row r="1" spans="1:1" x14ac:dyDescent="0.3">
      <c r="A1" s="255" t="s">
        <v>187</v>
      </c>
    </row>
    <row r="3" spans="1:1" x14ac:dyDescent="0.3">
      <c r="A3" s="169"/>
    </row>
    <row r="4" spans="1:1" x14ac:dyDescent="0.3">
      <c r="A4" s="169" t="str">
        <f>Standards!E3</f>
        <v>Brown</v>
      </c>
    </row>
    <row r="5" spans="1:1" x14ac:dyDescent="0.3">
      <c r="A5" s="169" t="str">
        <f>Standards!O3</f>
        <v>Lohmann Brown lite (alt housing)</v>
      </c>
    </row>
    <row r="6" spans="1:1" x14ac:dyDescent="0.3">
      <c r="A6" s="169" t="str">
        <f>Standards!Y3</f>
        <v>Lohmann Brown Classic (alt housing)</v>
      </c>
    </row>
    <row r="7" spans="1:1" x14ac:dyDescent="0.3">
      <c r="A7" s="169" t="str">
        <f>Standards!AI3</f>
        <v>Bovans brown (alt housing)</v>
      </c>
    </row>
    <row r="8" spans="1:1" x14ac:dyDescent="0.3">
      <c r="A8" s="169" t="str">
        <f>Standards!AS3</f>
        <v>Isa Brown (alt Housing)</v>
      </c>
    </row>
    <row r="9" spans="1:1" x14ac:dyDescent="0.3">
      <c r="A9" s="169" t="str">
        <f>Standards!BC3</f>
        <v>Hyline brown (alt Housing)</v>
      </c>
    </row>
    <row r="10" spans="1:1" x14ac:dyDescent="0.3">
      <c r="A10" s="169" t="str">
        <f>Standards!BM3</f>
        <v>Novogen brown (alt housing)</v>
      </c>
    </row>
    <row r="11" spans="1:1" x14ac:dyDescent="0.3">
      <c r="A11" s="169" t="str">
        <f>Standards!BW3</f>
        <v>Dekalb brown</v>
      </c>
    </row>
    <row r="12" spans="1:1" x14ac:dyDescent="0.3">
      <c r="A12" s="169" t="str">
        <f>Standards!CG3</f>
        <v>Dekalb amberlink</v>
      </c>
    </row>
    <row r="13" spans="1:1" x14ac:dyDescent="0.3">
      <c r="A13" s="169" t="str">
        <f>Standards!CQ3</f>
        <v>White</v>
      </c>
    </row>
    <row r="14" spans="1:1" x14ac:dyDescent="0.3">
      <c r="A14" s="169" t="str">
        <f>Standards!DA3</f>
        <v xml:space="preserve">Lohmann (White) LSL Lite </v>
      </c>
    </row>
    <row r="15" spans="1:1" x14ac:dyDescent="0.3">
      <c r="A15" s="169" t="str">
        <f>Standards!DK3</f>
        <v>Lohmann (White)  LSL Classic (ALT)</v>
      </c>
    </row>
    <row r="16" spans="1:1" x14ac:dyDescent="0.3">
      <c r="A16" s="169" t="str">
        <f>Standards!DU3</f>
        <v>Novogen white classic (alternative)</v>
      </c>
    </row>
    <row r="17" spans="1:1" x14ac:dyDescent="0.3">
      <c r="A17" s="169" t="str">
        <f>Standards!EE3</f>
        <v>Hyline white (W80PLUS)</v>
      </c>
    </row>
    <row r="18" spans="1:1" x14ac:dyDescent="0.3">
      <c r="A18" s="169" t="str">
        <f>Standards!EO3</f>
        <v>Dekalb white</v>
      </c>
    </row>
    <row r="19" spans="1:1" x14ac:dyDescent="0.3">
      <c r="A19" s="169"/>
    </row>
    <row r="20" spans="1:1" x14ac:dyDescent="0.3">
      <c r="A20" s="169"/>
    </row>
    <row r="21" spans="1:1" x14ac:dyDescent="0.3">
      <c r="A21" s="169"/>
    </row>
    <row r="22" spans="1:1" x14ac:dyDescent="0.3">
      <c r="A22" s="169"/>
    </row>
  </sheetData>
  <sheetProtection algorithmName="SHA-512" hashValue="WY4Fbe0krGQhbNhKVm7dFs43gkdeSEbGJGmL1GlhjIVkaDuj1AUuL/NKiV+3GKsf0agGmwj2Nz/DbFKhkAR3Kg==" saltValue="hEFsCDqrcR00oDxHYM3vq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CCAD9CBE3F984691D816763D31DB26" ma:contentTypeVersion="9" ma:contentTypeDescription="Create a new document." ma:contentTypeScope="" ma:versionID="694721f7734172fb1271e3639b547804">
  <xsd:schema xmlns:xsd="http://www.w3.org/2001/XMLSchema" xmlns:xs="http://www.w3.org/2001/XMLSchema" xmlns:p="http://schemas.microsoft.com/office/2006/metadata/properties" xmlns:ns2="7c0a9933-6d4b-4251-ac1f-0b123ec72560" xmlns:ns3="712d6db6-81f6-4bef-b02c-8e09c479b168" targetNamespace="http://schemas.microsoft.com/office/2006/metadata/properties" ma:root="true" ma:fieldsID="762951897d4f259b154e02a6db900e3a" ns2:_="" ns3:_="">
    <xsd:import namespace="7c0a9933-6d4b-4251-ac1f-0b123ec72560"/>
    <xsd:import namespace="712d6db6-81f6-4bef-b02c-8e09c479b16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tkse"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a9933-6d4b-4251-ac1f-0b123ec725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kse" ma:index="12" nillable="true" ma:displayName="Person or Group" ma:list="UserInfo" ma:internalName="tk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2d6db6-81f6-4bef-b02c-8e09c479b1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kse xmlns="7c0a9933-6d4b-4251-ac1f-0b123ec72560">
      <UserInfo>
        <DisplayName/>
        <AccountId xsi:nil="true"/>
        <AccountType/>
      </UserInfo>
    </tks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1D10D1-C7A4-4D01-A6E4-AFD12BF3D2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a9933-6d4b-4251-ac1f-0b123ec72560"/>
    <ds:schemaRef ds:uri="712d6db6-81f6-4bef-b02c-8e09c479b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1A9563-D93B-46F0-9FC2-52CDFF480524}">
  <ds:schemaRefs>
    <ds:schemaRef ds:uri="http://schemas.microsoft.com/office/infopath/2007/PartnerControls"/>
    <ds:schemaRef ds:uri="http://purl.org/dc/dcmitype/"/>
    <ds:schemaRef ds:uri="http://schemas.microsoft.com/office/2006/documentManagement/types"/>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712d6db6-81f6-4bef-b02c-8e09c479b168"/>
    <ds:schemaRef ds:uri="7c0a9933-6d4b-4251-ac1f-0b123ec72560"/>
  </ds:schemaRefs>
</ds:datastoreItem>
</file>

<file path=customXml/itemProps3.xml><?xml version="1.0" encoding="utf-8"?>
<ds:datastoreItem xmlns:ds="http://schemas.openxmlformats.org/officeDocument/2006/customXml" ds:itemID="{A62025DD-C899-4EA3-9761-7A426C913E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Daily data input</vt:lpstr>
      <vt:lpstr>Output data week</vt:lpstr>
      <vt:lpstr>Output data period</vt:lpstr>
      <vt:lpstr>Graphics</vt:lpstr>
      <vt:lpstr>Standards</vt:lpstr>
      <vt:lpstr>pull down menu</vt:lpstr>
      <vt:lpstr>breed</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Harmen-Jan Platvoet</dc:creator>
  <cp:keywords/>
  <dc:description/>
  <cp:lastModifiedBy>Muraria Daniel</cp:lastModifiedBy>
  <cp:revision/>
  <dcterms:created xsi:type="dcterms:W3CDTF">2020-03-23T02:30:45Z</dcterms:created>
  <dcterms:modified xsi:type="dcterms:W3CDTF">2022-03-08T13:04:26Z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0x010100FBCCAD9CBE3F984691D816763D31DB26</vt:lpwstr>
  </property>
</Properties>
</file>